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codeName="ThisWorkbook" hidePivotFieldList="1" defaultThemeVersion="124226"/>
  <mc:AlternateContent xmlns:mc="http://schemas.openxmlformats.org/markup-compatibility/2006">
    <mc:Choice Requires="x15">
      <x15ac:absPath xmlns:x15ac="http://schemas.microsoft.com/office/spreadsheetml/2010/11/ac" url="E:\INCI LABORAL 2023\RIESGOS\"/>
    </mc:Choice>
  </mc:AlternateContent>
  <xr:revisionPtr revIDLastSave="0" documentId="13_ncr:1_{F7BF51B2-9B12-4EE3-BAAB-5CE62C240106}" xr6:coauthVersionLast="36" xr6:coauthVersionMax="36" xr10:uidLastSave="{00000000-0000-0000-0000-000000000000}"/>
  <bookViews>
    <workbookView xWindow="-120" yWindow="-120" windowWidth="20730" windowHeight="11160" tabRatio="882" xr2:uid="{00000000-000D-0000-FFFF-FFFF00000000}"/>
  </bookViews>
  <sheets>
    <sheet name="Direccionamiento Estrategico" sheetId="24" r:id="rId1"/>
    <sheet name="Comunicaciones " sheetId="23" r:id="rId2"/>
    <sheet name="Asistencia tecnica" sheetId="21" r:id="rId3"/>
    <sheet name="Centro Cultural" sheetId="22" r:id="rId4"/>
    <sheet name="Unidades Productivas" sheetId="34" r:id="rId5"/>
    <sheet name="Producción Radial y Audiovisual" sheetId="32" r:id="rId6"/>
    <sheet name="Gestion Documental" sheetId="28" r:id="rId7"/>
    <sheet name="Servicio al Ciudadano" sheetId="33" r:id="rId8"/>
    <sheet name="Informatica y Tecnologia" sheetId="31" r:id="rId9"/>
    <sheet name="Gestion Contractual" sheetId="27" r:id="rId10"/>
    <sheet name="Gestion Juridica" sheetId="36" r:id="rId11"/>
    <sheet name="Gestion Humana" sheetId="29" r:id="rId12"/>
    <sheet name="Financiero" sheetId="26" r:id="rId13"/>
    <sheet name="Administrativo " sheetId="1" r:id="rId14"/>
    <sheet name="Evaluación y mejoramiento" sheetId="25" r:id="rId15"/>
    <sheet name="Intructivo" sheetId="20" r:id="rId16"/>
    <sheet name="Matriz Calor Inherente" sheetId="18" r:id="rId17"/>
    <sheet name="Matriz Calor Residual" sheetId="19" r:id="rId18"/>
    <sheet name="Tabla probabilidad" sheetId="12" r:id="rId19"/>
    <sheet name="Tabla Impacto" sheetId="13" r:id="rId20"/>
    <sheet name="Tabla Valoración controles" sheetId="15" r:id="rId21"/>
    <sheet name="Opciones Tratamiento" sheetId="16" state="hidden" r:id="rId22"/>
    <sheet name="Hoja1" sheetId="11" state="hidden"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calcPr calcId="191029"/>
  <pivotCaches>
    <pivotCache cacheId="0" r:id="rId38"/>
  </pivotCaches>
</workbook>
</file>

<file path=xl/calcChain.xml><?xml version="1.0" encoding="utf-8"?>
<calcChain xmlns="http://schemas.openxmlformats.org/spreadsheetml/2006/main">
  <c r="K16" i="36" l="1"/>
  <c r="Q16" i="36"/>
  <c r="AB16" i="36" s="1"/>
  <c r="AA16" i="36" s="1"/>
  <c r="T16" i="36"/>
  <c r="X16" i="36" l="1"/>
  <c r="T12" i="22"/>
  <c r="Q12" i="22"/>
  <c r="Y16" i="36" l="1"/>
  <c r="AC16" i="36" s="1"/>
  <c r="Z16" i="36"/>
  <c r="T68" i="36"/>
  <c r="Q68" i="36"/>
  <c r="K68" i="36"/>
  <c r="T67" i="36"/>
  <c r="Q67" i="36"/>
  <c r="K67" i="36"/>
  <c r="T66" i="36"/>
  <c r="Q66" i="36"/>
  <c r="K66" i="36"/>
  <c r="T65" i="36"/>
  <c r="Q65" i="36"/>
  <c r="AB66" i="36" s="1"/>
  <c r="AA66" i="36" s="1"/>
  <c r="K65" i="36"/>
  <c r="T64" i="36"/>
  <c r="Q64" i="36"/>
  <c r="K64" i="36"/>
  <c r="T63" i="36"/>
  <c r="Q63" i="36"/>
  <c r="X63" i="36" s="1"/>
  <c r="Z63" i="36" s="1"/>
  <c r="H63" i="36"/>
  <c r="T62" i="36"/>
  <c r="Q62" i="36"/>
  <c r="K62" i="36"/>
  <c r="T61" i="36"/>
  <c r="Q61" i="36"/>
  <c r="K61" i="36"/>
  <c r="T60" i="36"/>
  <c r="Q60" i="36"/>
  <c r="K60" i="36"/>
  <c r="T59" i="36"/>
  <c r="Q59" i="36"/>
  <c r="K59" i="36"/>
  <c r="T58" i="36"/>
  <c r="Q58" i="36"/>
  <c r="K58" i="36"/>
  <c r="T57" i="36"/>
  <c r="Q57" i="36"/>
  <c r="H57" i="36"/>
  <c r="T56" i="36"/>
  <c r="Q56" i="36"/>
  <c r="K56" i="36"/>
  <c r="T55" i="36"/>
  <c r="Q55" i="36"/>
  <c r="K55" i="36"/>
  <c r="T54" i="36"/>
  <c r="Q54" i="36"/>
  <c r="K54" i="36"/>
  <c r="T53" i="36"/>
  <c r="Q53" i="36"/>
  <c r="K53" i="36"/>
  <c r="T52" i="36"/>
  <c r="Q52" i="36"/>
  <c r="K52" i="36"/>
  <c r="T51" i="36"/>
  <c r="Q51" i="36"/>
  <c r="AB51" i="36" s="1"/>
  <c r="AA51" i="36" s="1"/>
  <c r="H51" i="36"/>
  <c r="I51" i="36" s="1"/>
  <c r="T50" i="36"/>
  <c r="Q50" i="36"/>
  <c r="K50" i="36"/>
  <c r="T49" i="36"/>
  <c r="Q49" i="36"/>
  <c r="K49" i="36"/>
  <c r="T48" i="36"/>
  <c r="Q48" i="36"/>
  <c r="AB49" i="36" s="1"/>
  <c r="AA49" i="36" s="1"/>
  <c r="K48" i="36"/>
  <c r="T47" i="36"/>
  <c r="Q47" i="36"/>
  <c r="K47" i="36"/>
  <c r="T46" i="36"/>
  <c r="Q46" i="36"/>
  <c r="K46" i="36"/>
  <c r="T45" i="36"/>
  <c r="Q45" i="36"/>
  <c r="H45" i="36"/>
  <c r="T44" i="36"/>
  <c r="Q44" i="36"/>
  <c r="K44" i="36"/>
  <c r="T43" i="36"/>
  <c r="Q43" i="36"/>
  <c r="K43" i="36"/>
  <c r="T42" i="36"/>
  <c r="Q42" i="36"/>
  <c r="K42" i="36"/>
  <c r="T41" i="36"/>
  <c r="Q41" i="36"/>
  <c r="K41" i="36"/>
  <c r="T40" i="36"/>
  <c r="Q40" i="36"/>
  <c r="K40" i="36"/>
  <c r="T39" i="36"/>
  <c r="Q39" i="36"/>
  <c r="X39" i="36" s="1"/>
  <c r="H39" i="36"/>
  <c r="I39" i="36" s="1"/>
  <c r="T38" i="36"/>
  <c r="Q38" i="36"/>
  <c r="K38" i="36"/>
  <c r="T37" i="36"/>
  <c r="Q37" i="36"/>
  <c r="K37" i="36"/>
  <c r="T36" i="36"/>
  <c r="Q36" i="36"/>
  <c r="K36" i="36"/>
  <c r="T35" i="36"/>
  <c r="Q35" i="36"/>
  <c r="K35" i="36"/>
  <c r="T34" i="36"/>
  <c r="Q34" i="36"/>
  <c r="K34" i="36"/>
  <c r="T33" i="36"/>
  <c r="Q33" i="36"/>
  <c r="H33" i="36"/>
  <c r="T32" i="36"/>
  <c r="Q32" i="36"/>
  <c r="K32" i="36"/>
  <c r="T31" i="36"/>
  <c r="Q31" i="36"/>
  <c r="K31" i="36"/>
  <c r="T30" i="36"/>
  <c r="Q30" i="36"/>
  <c r="K30" i="36"/>
  <c r="T29" i="36"/>
  <c r="Q29" i="36"/>
  <c r="K29" i="36"/>
  <c r="T28" i="36"/>
  <c r="Q28" i="36"/>
  <c r="K28" i="36"/>
  <c r="T27" i="36"/>
  <c r="Q27" i="36"/>
  <c r="AB27" i="36" s="1"/>
  <c r="AA27" i="36" s="1"/>
  <c r="H27" i="36"/>
  <c r="I27" i="36" s="1"/>
  <c r="T26" i="36"/>
  <c r="Q26" i="36"/>
  <c r="K26" i="36"/>
  <c r="T25" i="36"/>
  <c r="Q25" i="36"/>
  <c r="K25" i="36"/>
  <c r="T24" i="36"/>
  <c r="Q24" i="36"/>
  <c r="X25" i="36" s="1"/>
  <c r="Y25" i="36" s="1"/>
  <c r="K24" i="36"/>
  <c r="T23" i="36"/>
  <c r="Q23" i="36"/>
  <c r="K23" i="36"/>
  <c r="T22" i="36"/>
  <c r="Q22" i="36"/>
  <c r="K22" i="36"/>
  <c r="T21" i="36"/>
  <c r="Q21" i="36"/>
  <c r="X21" i="36" s="1"/>
  <c r="Y21" i="36" s="1"/>
  <c r="H21" i="36"/>
  <c r="T20" i="36"/>
  <c r="Q20" i="36"/>
  <c r="K20" i="36"/>
  <c r="T19" i="36"/>
  <c r="Q19" i="36"/>
  <c r="K19" i="36"/>
  <c r="T18" i="36"/>
  <c r="Q18" i="36"/>
  <c r="K18" i="36"/>
  <c r="T17" i="36"/>
  <c r="Q17" i="36"/>
  <c r="X17" i="36" s="1"/>
  <c r="Z17" i="36" s="1"/>
  <c r="K17" i="36"/>
  <c r="T15" i="36"/>
  <c r="Q15" i="36"/>
  <c r="K15" i="36"/>
  <c r="T14" i="36"/>
  <c r="Q14" i="36"/>
  <c r="K14" i="36"/>
  <c r="T13" i="36"/>
  <c r="Q13" i="36"/>
  <c r="K13" i="36"/>
  <c r="T12" i="36"/>
  <c r="Q12" i="36"/>
  <c r="K12" i="36"/>
  <c r="T11" i="36"/>
  <c r="Q11" i="36"/>
  <c r="K11" i="36"/>
  <c r="T10" i="36"/>
  <c r="Q10" i="36"/>
  <c r="H10" i="36"/>
  <c r="I10" i="36" s="1"/>
  <c r="X60" i="36" l="1"/>
  <c r="Z60" i="36" s="1"/>
  <c r="AB67" i="36"/>
  <c r="AA67" i="36" s="1"/>
  <c r="AB56" i="36"/>
  <c r="AA56" i="36" s="1"/>
  <c r="X23" i="36"/>
  <c r="Y23" i="36" s="1"/>
  <c r="AB50" i="36"/>
  <c r="AA50" i="36" s="1"/>
  <c r="AB35" i="36"/>
  <c r="AA35" i="36" s="1"/>
  <c r="AB43" i="36"/>
  <c r="AA43" i="36" s="1"/>
  <c r="X59" i="36"/>
  <c r="Z59" i="36" s="1"/>
  <c r="X15" i="36"/>
  <c r="Z15" i="36" s="1"/>
  <c r="X32" i="36"/>
  <c r="AB15" i="36"/>
  <c r="AA15" i="36" s="1"/>
  <c r="AB20" i="36"/>
  <c r="AA20" i="36" s="1"/>
  <c r="X49" i="36"/>
  <c r="Y49" i="36" s="1"/>
  <c r="AC49" i="36" s="1"/>
  <c r="AB59" i="36"/>
  <c r="AA59" i="36" s="1"/>
  <c r="X66" i="36"/>
  <c r="Z66" i="36" s="1"/>
  <c r="AB14" i="36"/>
  <c r="AA14" i="36" s="1"/>
  <c r="AB18" i="36"/>
  <c r="AA18" i="36" s="1"/>
  <c r="AB39" i="36"/>
  <c r="AA39" i="36" s="1"/>
  <c r="AB46" i="36"/>
  <c r="AA46" i="36" s="1"/>
  <c r="X56" i="36"/>
  <c r="Y56" i="36" s="1"/>
  <c r="AC56" i="36" s="1"/>
  <c r="Z39" i="36"/>
  <c r="Y39" i="36"/>
  <c r="AB17" i="36"/>
  <c r="AA17" i="36" s="1"/>
  <c r="X35" i="36"/>
  <c r="Y35" i="36" s="1"/>
  <c r="AC35" i="36" s="1"/>
  <c r="X52" i="36"/>
  <c r="Z52" i="36" s="1"/>
  <c r="AB54" i="36"/>
  <c r="AA54" i="36" s="1"/>
  <c r="X42" i="36"/>
  <c r="Y42" i="36" s="1"/>
  <c r="X45" i="36"/>
  <c r="Z45" i="36" s="1"/>
  <c r="AB52" i="36"/>
  <c r="AA52" i="36" s="1"/>
  <c r="AB61" i="36"/>
  <c r="AA61" i="36" s="1"/>
  <c r="AB60" i="36"/>
  <c r="AA60" i="36" s="1"/>
  <c r="AB64" i="36"/>
  <c r="AA64" i="36" s="1"/>
  <c r="AB63" i="36"/>
  <c r="AA63" i="36" s="1"/>
  <c r="AB36" i="36"/>
  <c r="AA36" i="36" s="1"/>
  <c r="AB42" i="36"/>
  <c r="AA42" i="36" s="1"/>
  <c r="AB45" i="36"/>
  <c r="AA45" i="36" s="1"/>
  <c r="AB53" i="36"/>
  <c r="AA53" i="36" s="1"/>
  <c r="AB68" i="36"/>
  <c r="AA68" i="36" s="1"/>
  <c r="Y32" i="36"/>
  <c r="Z32" i="36"/>
  <c r="I21" i="36"/>
  <c r="AB29" i="36"/>
  <c r="AA29" i="36" s="1"/>
  <c r="X29" i="36"/>
  <c r="AB28" i="36"/>
  <c r="AA28" i="36" s="1"/>
  <c r="AB31" i="36"/>
  <c r="AA31" i="36" s="1"/>
  <c r="X31" i="36"/>
  <c r="AB30" i="36"/>
  <c r="AA30" i="36" s="1"/>
  <c r="AB32" i="36"/>
  <c r="AA32" i="36" s="1"/>
  <c r="AB34" i="36"/>
  <c r="AA34" i="36" s="1"/>
  <c r="X34" i="36"/>
  <c r="AB33" i="36"/>
  <c r="AA33" i="36" s="1"/>
  <c r="AB38" i="36"/>
  <c r="AA38" i="36" s="1"/>
  <c r="X38" i="36"/>
  <c r="AB37" i="36"/>
  <c r="AA37" i="36" s="1"/>
  <c r="X37" i="36"/>
  <c r="AB44" i="36"/>
  <c r="AA44" i="36" s="1"/>
  <c r="X44" i="36"/>
  <c r="AB55" i="36"/>
  <c r="AA55" i="36" s="1"/>
  <c r="X55" i="36"/>
  <c r="Z35" i="36"/>
  <c r="Y15" i="36"/>
  <c r="X20" i="36"/>
  <c r="Z42" i="36"/>
  <c r="Z49" i="36"/>
  <c r="X13" i="36"/>
  <c r="AB13" i="36"/>
  <c r="AA13" i="36" s="1"/>
  <c r="Y17" i="36"/>
  <c r="X18" i="36"/>
  <c r="Z21" i="36"/>
  <c r="Z25" i="36"/>
  <c r="X28" i="36"/>
  <c r="X30" i="36"/>
  <c r="X33" i="36"/>
  <c r="AB41" i="36"/>
  <c r="AA41" i="36" s="1"/>
  <c r="X41" i="36"/>
  <c r="AB40" i="36"/>
  <c r="AA40" i="36" s="1"/>
  <c r="X40" i="36"/>
  <c r="AB48" i="36"/>
  <c r="AA48" i="36" s="1"/>
  <c r="X48" i="36"/>
  <c r="AB47" i="36"/>
  <c r="AA47" i="36" s="1"/>
  <c r="X47" i="36"/>
  <c r="Y59" i="36"/>
  <c r="AC59" i="36" s="1"/>
  <c r="AB19" i="36"/>
  <c r="AA19" i="36" s="1"/>
  <c r="X19" i="36"/>
  <c r="I33" i="36"/>
  <c r="Y52" i="36"/>
  <c r="X10" i="36"/>
  <c r="X14" i="36"/>
  <c r="AB22" i="36"/>
  <c r="AA22" i="36" s="1"/>
  <c r="X22" i="36"/>
  <c r="AB21" i="36"/>
  <c r="AA21" i="36" s="1"/>
  <c r="AC21" i="36" s="1"/>
  <c r="AB24" i="36"/>
  <c r="AA24" i="36" s="1"/>
  <c r="X24" i="36"/>
  <c r="AB23" i="36"/>
  <c r="AA23" i="36" s="1"/>
  <c r="AB26" i="36"/>
  <c r="AA26" i="36" s="1"/>
  <c r="X26" i="36"/>
  <c r="AB25" i="36"/>
  <c r="AA25" i="36" s="1"/>
  <c r="AC25" i="36" s="1"/>
  <c r="I45" i="36"/>
  <c r="Z56" i="36"/>
  <c r="AB58" i="36"/>
  <c r="AA58" i="36" s="1"/>
  <c r="X58" i="36"/>
  <c r="AB57" i="36"/>
  <c r="AA57" i="36" s="1"/>
  <c r="X57" i="36"/>
  <c r="AB62" i="36"/>
  <c r="AA62" i="36" s="1"/>
  <c r="X62" i="36"/>
  <c r="AB65" i="36"/>
  <c r="AA65" i="36" s="1"/>
  <c r="X65" i="36"/>
  <c r="X36" i="36"/>
  <c r="X43" i="36"/>
  <c r="X46" i="36"/>
  <c r="X50" i="36"/>
  <c r="X53" i="36"/>
  <c r="X67" i="36"/>
  <c r="X54" i="36"/>
  <c r="Y60" i="36"/>
  <c r="X61" i="36"/>
  <c r="I63" i="36"/>
  <c r="Y63" i="36"/>
  <c r="X64" i="36"/>
  <c r="X68" i="36"/>
  <c r="X27" i="36"/>
  <c r="X51" i="36"/>
  <c r="I57" i="36"/>
  <c r="T69" i="34"/>
  <c r="Q69" i="34"/>
  <c r="K69" i="34"/>
  <c r="T68" i="34"/>
  <c r="Q68" i="34"/>
  <c r="K68" i="34"/>
  <c r="T67" i="34"/>
  <c r="Q67" i="34"/>
  <c r="K67" i="34"/>
  <c r="T66" i="34"/>
  <c r="Q66" i="34"/>
  <c r="AB67" i="34" s="1"/>
  <c r="AA67" i="34" s="1"/>
  <c r="K66" i="34"/>
  <c r="T65" i="34"/>
  <c r="Q65" i="34"/>
  <c r="K65" i="34"/>
  <c r="T64" i="34"/>
  <c r="Q64" i="34"/>
  <c r="H64" i="34"/>
  <c r="I64" i="34" s="1"/>
  <c r="T63" i="34"/>
  <c r="Q63" i="34"/>
  <c r="K63" i="34"/>
  <c r="T62" i="34"/>
  <c r="Q62" i="34"/>
  <c r="K62" i="34"/>
  <c r="T61" i="34"/>
  <c r="Q61" i="34"/>
  <c r="K61" i="34"/>
  <c r="T60" i="34"/>
  <c r="Q60" i="34"/>
  <c r="K60" i="34"/>
  <c r="T59" i="34"/>
  <c r="Q59" i="34"/>
  <c r="AB60" i="34" s="1"/>
  <c r="AA60" i="34" s="1"/>
  <c r="K59" i="34"/>
  <c r="T58" i="34"/>
  <c r="Q58" i="34"/>
  <c r="H58" i="34"/>
  <c r="I58" i="34" s="1"/>
  <c r="T57" i="34"/>
  <c r="Q57" i="34"/>
  <c r="K57" i="34"/>
  <c r="T56" i="34"/>
  <c r="Q56" i="34"/>
  <c r="K56" i="34"/>
  <c r="T55" i="34"/>
  <c r="Q55" i="34"/>
  <c r="K55" i="34"/>
  <c r="T54" i="34"/>
  <c r="Q54" i="34"/>
  <c r="AB55" i="34" s="1"/>
  <c r="AA55" i="34" s="1"/>
  <c r="K54" i="34"/>
  <c r="T53" i="34"/>
  <c r="Q53" i="34"/>
  <c r="K53" i="34"/>
  <c r="T52" i="34"/>
  <c r="Q52" i="34"/>
  <c r="H52" i="34"/>
  <c r="I52" i="34" s="1"/>
  <c r="T51" i="34"/>
  <c r="Q51" i="34"/>
  <c r="K51" i="34"/>
  <c r="T50" i="34"/>
  <c r="Q50" i="34"/>
  <c r="AB51" i="34" s="1"/>
  <c r="AA51" i="34" s="1"/>
  <c r="K50" i="34"/>
  <c r="T49" i="34"/>
  <c r="Q49" i="34"/>
  <c r="K49" i="34"/>
  <c r="T48" i="34"/>
  <c r="Q48" i="34"/>
  <c r="K48" i="34"/>
  <c r="T47" i="34"/>
  <c r="Q47" i="34"/>
  <c r="K47" i="34"/>
  <c r="T46" i="34"/>
  <c r="Q46" i="34"/>
  <c r="AB46" i="34" s="1"/>
  <c r="AA46" i="34" s="1"/>
  <c r="H46" i="34"/>
  <c r="T45" i="34"/>
  <c r="Q45" i="34"/>
  <c r="K45" i="34"/>
  <c r="T44" i="34"/>
  <c r="Q44" i="34"/>
  <c r="K44" i="34"/>
  <c r="T43" i="34"/>
  <c r="Q43" i="34"/>
  <c r="K43" i="34"/>
  <c r="T42" i="34"/>
  <c r="Q42" i="34"/>
  <c r="K42" i="34"/>
  <c r="T41" i="34"/>
  <c r="Q41" i="34"/>
  <c r="K41" i="34"/>
  <c r="T40" i="34"/>
  <c r="Q40" i="34"/>
  <c r="AB40" i="34" s="1"/>
  <c r="AA40" i="34" s="1"/>
  <c r="H40" i="34"/>
  <c r="I40" i="34" s="1"/>
  <c r="T39" i="34"/>
  <c r="Q39" i="34"/>
  <c r="K39" i="34"/>
  <c r="T38" i="34"/>
  <c r="Q38" i="34"/>
  <c r="K38" i="34"/>
  <c r="T37" i="34"/>
  <c r="Q37" i="34"/>
  <c r="K37" i="34"/>
  <c r="T36" i="34"/>
  <c r="Q36" i="34"/>
  <c r="K36" i="34"/>
  <c r="T35" i="34"/>
  <c r="Q35" i="34"/>
  <c r="AB36" i="34" s="1"/>
  <c r="AA36" i="34" s="1"/>
  <c r="K35" i="34"/>
  <c r="T34" i="34"/>
  <c r="Q34" i="34"/>
  <c r="H34" i="34"/>
  <c r="T33" i="34"/>
  <c r="Q33" i="34"/>
  <c r="K33" i="34"/>
  <c r="T32" i="34"/>
  <c r="Q32" i="34"/>
  <c r="K32" i="34"/>
  <c r="T31" i="34"/>
  <c r="Q31" i="34"/>
  <c r="K31" i="34"/>
  <c r="T30" i="34"/>
  <c r="Q30" i="34"/>
  <c r="K30" i="34"/>
  <c r="T29" i="34"/>
  <c r="Q29" i="34"/>
  <c r="K29" i="34"/>
  <c r="T28" i="34"/>
  <c r="Q28" i="34"/>
  <c r="H28" i="34"/>
  <c r="I28" i="34" s="1"/>
  <c r="T27" i="34"/>
  <c r="Q27" i="34"/>
  <c r="K27" i="34"/>
  <c r="T26" i="34"/>
  <c r="Q26" i="34"/>
  <c r="K26" i="34"/>
  <c r="T25" i="34"/>
  <c r="Q25" i="34"/>
  <c r="K25" i="34"/>
  <c r="T24" i="34"/>
  <c r="Q24" i="34"/>
  <c r="K24" i="34"/>
  <c r="T23" i="34"/>
  <c r="Q23" i="34"/>
  <c r="K23" i="34"/>
  <c r="T22" i="34"/>
  <c r="Q22" i="34"/>
  <c r="H22" i="34"/>
  <c r="T21" i="34"/>
  <c r="Q21" i="34"/>
  <c r="K21" i="34"/>
  <c r="T20" i="34"/>
  <c r="Q20" i="34"/>
  <c r="K20" i="34"/>
  <c r="T19" i="34"/>
  <c r="Q19" i="34"/>
  <c r="K19" i="34"/>
  <c r="T18" i="34"/>
  <c r="Q18" i="34"/>
  <c r="K18" i="34"/>
  <c r="T17" i="34"/>
  <c r="Q17" i="34"/>
  <c r="K17" i="34"/>
  <c r="T16" i="34"/>
  <c r="Q16" i="34"/>
  <c r="G16" i="34"/>
  <c r="H16" i="34" s="1"/>
  <c r="T15" i="34"/>
  <c r="Q15" i="34"/>
  <c r="K15" i="34"/>
  <c r="T14" i="34"/>
  <c r="Q14" i="34"/>
  <c r="K14" i="34"/>
  <c r="T13" i="34"/>
  <c r="Q13" i="34"/>
  <c r="K13" i="34"/>
  <c r="T12" i="34"/>
  <c r="Q12" i="34"/>
  <c r="K12" i="34"/>
  <c r="T11" i="34"/>
  <c r="Q11" i="34"/>
  <c r="K11" i="34"/>
  <c r="T10" i="34"/>
  <c r="Q10" i="34"/>
  <c r="H10" i="34"/>
  <c r="X19" i="34" l="1"/>
  <c r="Z19" i="34" s="1"/>
  <c r="AB18" i="34"/>
  <c r="AA18" i="34" s="1"/>
  <c r="AB50" i="34"/>
  <c r="AA50" i="34" s="1"/>
  <c r="AB54" i="34"/>
  <c r="AA54" i="34" s="1"/>
  <c r="AB62" i="34"/>
  <c r="AA62" i="34" s="1"/>
  <c r="Y45" i="36"/>
  <c r="AB13" i="34"/>
  <c r="AA13" i="34" s="1"/>
  <c r="X21" i="34"/>
  <c r="Z21" i="34" s="1"/>
  <c r="AB33" i="34"/>
  <c r="AA33" i="34" s="1"/>
  <c r="AB57" i="34"/>
  <c r="AA57" i="34" s="1"/>
  <c r="AB65" i="34"/>
  <c r="AA65" i="34" s="1"/>
  <c r="AB69" i="34"/>
  <c r="AA69" i="34" s="1"/>
  <c r="AC23" i="36"/>
  <c r="Y66" i="36"/>
  <c r="AC66" i="36" s="1"/>
  <c r="Z23" i="36"/>
  <c r="AC60" i="36"/>
  <c r="AC15" i="36"/>
  <c r="X14" i="34"/>
  <c r="Z14" i="34" s="1"/>
  <c r="AB19" i="34"/>
  <c r="AA19" i="34" s="1"/>
  <c r="X28" i="34"/>
  <c r="Z28" i="34" s="1"/>
  <c r="AB28" i="34"/>
  <c r="AA28" i="34" s="1"/>
  <c r="X31" i="34"/>
  <c r="X33" i="34"/>
  <c r="X43" i="34"/>
  <c r="AB43" i="34"/>
  <c r="AA43" i="34" s="1"/>
  <c r="AB53" i="34"/>
  <c r="AA53" i="34" s="1"/>
  <c r="X52" i="34"/>
  <c r="Z52" i="34" s="1"/>
  <c r="AC45" i="36"/>
  <c r="AC52" i="36"/>
  <c r="AC42" i="36"/>
  <c r="AC17" i="36"/>
  <c r="AC63" i="36"/>
  <c r="AC39" i="36"/>
  <c r="Z51" i="36"/>
  <c r="Y51" i="36"/>
  <c r="AC51" i="36" s="1"/>
  <c r="Y54" i="36"/>
  <c r="AC54" i="36" s="1"/>
  <c r="Z54" i="36"/>
  <c r="Z46" i="36"/>
  <c r="Y46" i="36"/>
  <c r="AC46" i="36" s="1"/>
  <c r="Y57" i="36"/>
  <c r="AC57" i="36" s="1"/>
  <c r="Z57" i="36"/>
  <c r="Z14" i="36"/>
  <c r="Y14" i="36"/>
  <c r="AC14" i="36" s="1"/>
  <c r="Z19" i="36"/>
  <c r="Y19" i="36"/>
  <c r="AC19" i="36" s="1"/>
  <c r="Z48" i="36"/>
  <c r="Y48" i="36"/>
  <c r="AC48" i="36" s="1"/>
  <c r="Z41" i="36"/>
  <c r="Y41" i="36"/>
  <c r="AC41" i="36" s="1"/>
  <c r="Y28" i="36"/>
  <c r="AC28" i="36" s="1"/>
  <c r="Z28" i="36"/>
  <c r="Y18" i="36"/>
  <c r="AC18" i="36" s="1"/>
  <c r="Z18" i="36"/>
  <c r="Y44" i="36"/>
  <c r="AC44" i="36" s="1"/>
  <c r="Z44" i="36"/>
  <c r="Z38" i="36"/>
  <c r="Y38" i="36"/>
  <c r="AC38" i="36" s="1"/>
  <c r="AC32" i="36"/>
  <c r="Z27" i="36"/>
  <c r="Y27" i="36"/>
  <c r="AC27" i="36" s="1"/>
  <c r="Z67" i="36"/>
  <c r="Y67" i="36"/>
  <c r="AC67" i="36" s="1"/>
  <c r="Z43" i="36"/>
  <c r="Y43" i="36"/>
  <c r="AC43" i="36" s="1"/>
  <c r="Z22" i="36"/>
  <c r="Y22" i="36"/>
  <c r="AC22" i="36" s="1"/>
  <c r="Z10" i="36"/>
  <c r="X11" i="36" s="1"/>
  <c r="Y10" i="36"/>
  <c r="Y20" i="36"/>
  <c r="AC20" i="36" s="1"/>
  <c r="Z20" i="36"/>
  <c r="Y68" i="36"/>
  <c r="AC68" i="36" s="1"/>
  <c r="Z68" i="36"/>
  <c r="Y61" i="36"/>
  <c r="AC61" i="36" s="1"/>
  <c r="Z61" i="36"/>
  <c r="Z53" i="36"/>
  <c r="Y53" i="36"/>
  <c r="AC53" i="36" s="1"/>
  <c r="Z36" i="36"/>
  <c r="Y36" i="36"/>
  <c r="AC36" i="36" s="1"/>
  <c r="Z62" i="36"/>
  <c r="Y62" i="36"/>
  <c r="AC62" i="36" s="1"/>
  <c r="Z58" i="36"/>
  <c r="Y58" i="36"/>
  <c r="AC58" i="36" s="1"/>
  <c r="Z24" i="36"/>
  <c r="Y24" i="36"/>
  <c r="AC24" i="36" s="1"/>
  <c r="Y47" i="36"/>
  <c r="AC47" i="36" s="1"/>
  <c r="Z47" i="36"/>
  <c r="Y40" i="36"/>
  <c r="AC40" i="36" s="1"/>
  <c r="Z40" i="36"/>
  <c r="Y33" i="36"/>
  <c r="AC33" i="36" s="1"/>
  <c r="Z33" i="36"/>
  <c r="Z55" i="36"/>
  <c r="Y55" i="36"/>
  <c r="AC55" i="36" s="1"/>
  <c r="Y37" i="36"/>
  <c r="AC37" i="36" s="1"/>
  <c r="Z37" i="36"/>
  <c r="Z29" i="36"/>
  <c r="Y29" i="36"/>
  <c r="AC29" i="36" s="1"/>
  <c r="Y64" i="36"/>
  <c r="AC64" i="36" s="1"/>
  <c r="Z64" i="36"/>
  <c r="Z50" i="36"/>
  <c r="Y50" i="36"/>
  <c r="AC50" i="36" s="1"/>
  <c r="Z65" i="36"/>
  <c r="Y65" i="36"/>
  <c r="AC65" i="36" s="1"/>
  <c r="Z26" i="36"/>
  <c r="Y26" i="36"/>
  <c r="AC26" i="36" s="1"/>
  <c r="Y30" i="36"/>
  <c r="AC30" i="36" s="1"/>
  <c r="Z30" i="36"/>
  <c r="Y13" i="36"/>
  <c r="AC13" i="36" s="1"/>
  <c r="Z13" i="36"/>
  <c r="Z34" i="36"/>
  <c r="Y34" i="36"/>
  <c r="AC34" i="36" s="1"/>
  <c r="Z31" i="36"/>
  <c r="Y31" i="36"/>
  <c r="AC31" i="36" s="1"/>
  <c r="X13" i="34"/>
  <c r="Z13" i="34" s="1"/>
  <c r="X36" i="34"/>
  <c r="Z36" i="34" s="1"/>
  <c r="AB44" i="34"/>
  <c r="AA44" i="34" s="1"/>
  <c r="AB47" i="34"/>
  <c r="AA47" i="34" s="1"/>
  <c r="Y52" i="34"/>
  <c r="X57" i="34"/>
  <c r="Z57" i="34" s="1"/>
  <c r="X60" i="34"/>
  <c r="X67" i="34"/>
  <c r="AB14" i="34"/>
  <c r="AA14" i="34" s="1"/>
  <c r="X15" i="34"/>
  <c r="Y15" i="34" s="1"/>
  <c r="X50" i="34"/>
  <c r="Z50" i="34" s="1"/>
  <c r="AB52" i="34"/>
  <c r="AA52" i="34" s="1"/>
  <c r="X53" i="34"/>
  <c r="Z53" i="34" s="1"/>
  <c r="AB21" i="34"/>
  <c r="AA21" i="34" s="1"/>
  <c r="AB37" i="34"/>
  <c r="AA37" i="34" s="1"/>
  <c r="X46" i="34"/>
  <c r="AB61" i="34"/>
  <c r="AA61" i="34" s="1"/>
  <c r="AB68" i="34"/>
  <c r="AA68" i="34" s="1"/>
  <c r="Y31" i="34"/>
  <c r="Z31" i="34"/>
  <c r="I16" i="34"/>
  <c r="X16" i="34" s="1"/>
  <c r="AB63" i="34"/>
  <c r="AA63" i="34" s="1"/>
  <c r="X63" i="34"/>
  <c r="Y19" i="34"/>
  <c r="AC19" i="34" s="1"/>
  <c r="AB30" i="34"/>
  <c r="AA30" i="34" s="1"/>
  <c r="X30" i="34"/>
  <c r="AB45" i="34"/>
  <c r="AA45" i="34" s="1"/>
  <c r="X45" i="34"/>
  <c r="AB23" i="34"/>
  <c r="AA23" i="34" s="1"/>
  <c r="X23" i="34"/>
  <c r="AB22" i="34"/>
  <c r="AA22" i="34" s="1"/>
  <c r="AB27" i="34"/>
  <c r="AA27" i="34" s="1"/>
  <c r="X27" i="34"/>
  <c r="Y50" i="34"/>
  <c r="AC50" i="34" s="1"/>
  <c r="AB15" i="34"/>
  <c r="AA15" i="34" s="1"/>
  <c r="X17" i="34"/>
  <c r="AB17" i="34"/>
  <c r="AA17" i="34" s="1"/>
  <c r="X29" i="34"/>
  <c r="AB42" i="34"/>
  <c r="AA42" i="34" s="1"/>
  <c r="X42" i="34"/>
  <c r="AB41" i="34"/>
  <c r="AA41" i="34" s="1"/>
  <c r="X41" i="34"/>
  <c r="AB49" i="34"/>
  <c r="AA49" i="34" s="1"/>
  <c r="X49" i="34"/>
  <c r="AB48" i="34"/>
  <c r="AA48" i="34" s="1"/>
  <c r="X48" i="34"/>
  <c r="AB56" i="34"/>
  <c r="AA56" i="34" s="1"/>
  <c r="X56" i="34"/>
  <c r="AB59" i="34"/>
  <c r="AA59" i="34" s="1"/>
  <c r="X59" i="34"/>
  <c r="AB58" i="34"/>
  <c r="AA58" i="34" s="1"/>
  <c r="X58" i="34"/>
  <c r="Z67" i="34"/>
  <c r="Y67" i="34"/>
  <c r="AC67" i="34" s="1"/>
  <c r="AB29" i="34"/>
  <c r="AA29" i="34" s="1"/>
  <c r="AB32" i="34"/>
  <c r="AA32" i="34" s="1"/>
  <c r="X32" i="34"/>
  <c r="AB31" i="34"/>
  <c r="AA31" i="34" s="1"/>
  <c r="I22" i="34"/>
  <c r="AB25" i="34"/>
  <c r="AA25" i="34" s="1"/>
  <c r="X25" i="34"/>
  <c r="AB24" i="34"/>
  <c r="AA24" i="34" s="1"/>
  <c r="AB26" i="34"/>
  <c r="AA26" i="34" s="1"/>
  <c r="Z33" i="34"/>
  <c r="Y33" i="34"/>
  <c r="AC33" i="34" s="1"/>
  <c r="AB35" i="34"/>
  <c r="AA35" i="34" s="1"/>
  <c r="X35" i="34"/>
  <c r="AB34" i="34"/>
  <c r="AA34" i="34" s="1"/>
  <c r="X34" i="34"/>
  <c r="Z43" i="34"/>
  <c r="Y43" i="34"/>
  <c r="AC43" i="34" s="1"/>
  <c r="Z60" i="34"/>
  <c r="Y60" i="34"/>
  <c r="AC60" i="34" s="1"/>
  <c r="I10" i="34"/>
  <c r="X10" i="34" s="1"/>
  <c r="Y14" i="34"/>
  <c r="AB20" i="34"/>
  <c r="AA20" i="34" s="1"/>
  <c r="X20" i="34"/>
  <c r="X18" i="34"/>
  <c r="X22" i="34"/>
  <c r="X24" i="34"/>
  <c r="X26" i="34"/>
  <c r="AB39" i="34"/>
  <c r="AA39" i="34" s="1"/>
  <c r="X39" i="34"/>
  <c r="AB38" i="34"/>
  <c r="AA38" i="34" s="1"/>
  <c r="X38" i="34"/>
  <c r="I46" i="34"/>
  <c r="Z46" i="34"/>
  <c r="Y46" i="34"/>
  <c r="AC46" i="34" s="1"/>
  <c r="Y53" i="34"/>
  <c r="AC53" i="34" s="1"/>
  <c r="AB66" i="34"/>
  <c r="AA66" i="34" s="1"/>
  <c r="X66" i="34"/>
  <c r="X37" i="34"/>
  <c r="X40" i="34"/>
  <c r="X44" i="34"/>
  <c r="X47" i="34"/>
  <c r="X51" i="34"/>
  <c r="X54" i="34"/>
  <c r="X61" i="34"/>
  <c r="X64" i="34"/>
  <c r="AB64" i="34"/>
  <c r="AA64" i="34" s="1"/>
  <c r="X68" i="34"/>
  <c r="X55" i="34"/>
  <c r="X62" i="34"/>
  <c r="X65" i="34"/>
  <c r="X69" i="34"/>
  <c r="I34" i="34"/>
  <c r="Y57" i="34" l="1"/>
  <c r="AC57" i="34" s="1"/>
  <c r="Y36" i="34"/>
  <c r="AC36" i="34" s="1"/>
  <c r="Y21" i="34"/>
  <c r="Y28" i="34"/>
  <c r="AC28" i="34" s="1"/>
  <c r="Z15" i="34"/>
  <c r="Y13" i="34"/>
  <c r="AC13" i="34" s="1"/>
  <c r="AC52" i="34"/>
  <c r="AC14" i="34"/>
  <c r="Y11" i="36"/>
  <c r="Z11" i="36"/>
  <c r="X12" i="36" s="1"/>
  <c r="AC21" i="34"/>
  <c r="Y62" i="34"/>
  <c r="AC62" i="34" s="1"/>
  <c r="Z62" i="34"/>
  <c r="Y55" i="34"/>
  <c r="AC55" i="34" s="1"/>
  <c r="Z55" i="34"/>
  <c r="Z61" i="34"/>
  <c r="Y61" i="34"/>
  <c r="AC61" i="34" s="1"/>
  <c r="Z44" i="34"/>
  <c r="Y44" i="34"/>
  <c r="AC44" i="34" s="1"/>
  <c r="Y26" i="34"/>
  <c r="AC26" i="34" s="1"/>
  <c r="Z26" i="34"/>
  <c r="Y58" i="34"/>
  <c r="AC58" i="34" s="1"/>
  <c r="Z58" i="34"/>
  <c r="Z56" i="34"/>
  <c r="Y56" i="34"/>
  <c r="AC56" i="34" s="1"/>
  <c r="Z49" i="34"/>
  <c r="Y49" i="34"/>
  <c r="AC49" i="34" s="1"/>
  <c r="Z42" i="34"/>
  <c r="Y42" i="34"/>
  <c r="AC42" i="34" s="1"/>
  <c r="Y17" i="34"/>
  <c r="AC17" i="34" s="1"/>
  <c r="Z17" i="34"/>
  <c r="Z27" i="34"/>
  <c r="Y27" i="34"/>
  <c r="AC27" i="34" s="1"/>
  <c r="Z64" i="34"/>
  <c r="Y64" i="34"/>
  <c r="AC64" i="34" s="1"/>
  <c r="Z47" i="34"/>
  <c r="Y47" i="34"/>
  <c r="AC47" i="34" s="1"/>
  <c r="Z66" i="34"/>
  <c r="Y66" i="34"/>
  <c r="AC66" i="34" s="1"/>
  <c r="Y38" i="34"/>
  <c r="AC38" i="34" s="1"/>
  <c r="Z38" i="34"/>
  <c r="Y69" i="34"/>
  <c r="AC69" i="34" s="1"/>
  <c r="Z69" i="34"/>
  <c r="Z68" i="34"/>
  <c r="Y68" i="34"/>
  <c r="AC68" i="34" s="1"/>
  <c r="Z54" i="34"/>
  <c r="Y54" i="34"/>
  <c r="AC54" i="34" s="1"/>
  <c r="Z40" i="34"/>
  <c r="Y40" i="34"/>
  <c r="AC40" i="34" s="1"/>
  <c r="Z39" i="34"/>
  <c r="Y39" i="34"/>
  <c r="AC39" i="34" s="1"/>
  <c r="Y24" i="34"/>
  <c r="AC24" i="34" s="1"/>
  <c r="Z24" i="34"/>
  <c r="Z20" i="34"/>
  <c r="Y20" i="34"/>
  <c r="AC20" i="34" s="1"/>
  <c r="Y34" i="34"/>
  <c r="AC34" i="34" s="1"/>
  <c r="Z34" i="34"/>
  <c r="Z25" i="34"/>
  <c r="Y25" i="34"/>
  <c r="AC25" i="34" s="1"/>
  <c r="Y45" i="34"/>
  <c r="AC45" i="34" s="1"/>
  <c r="Z45" i="34"/>
  <c r="Z30" i="34"/>
  <c r="Y30" i="34"/>
  <c r="AC30" i="34" s="1"/>
  <c r="Z63" i="34"/>
  <c r="Y63" i="34"/>
  <c r="AC63" i="34" s="1"/>
  <c r="AC31" i="34"/>
  <c r="Z18" i="34"/>
  <c r="Y18" i="34"/>
  <c r="AC18" i="34" s="1"/>
  <c r="Z35" i="34"/>
  <c r="Y35" i="34"/>
  <c r="AC35" i="34" s="1"/>
  <c r="Z32" i="34"/>
  <c r="Y32" i="34"/>
  <c r="AC32" i="34" s="1"/>
  <c r="Z23" i="34"/>
  <c r="Y23" i="34"/>
  <c r="AC23" i="34" s="1"/>
  <c r="Z16" i="34"/>
  <c r="Y16" i="34"/>
  <c r="Y65" i="34"/>
  <c r="AC65" i="34" s="1"/>
  <c r="Z65" i="34"/>
  <c r="Z51" i="34"/>
  <c r="Y51" i="34"/>
  <c r="AC51" i="34" s="1"/>
  <c r="Z37" i="34"/>
  <c r="Y37" i="34"/>
  <c r="AC37" i="34" s="1"/>
  <c r="Y22" i="34"/>
  <c r="AC22" i="34" s="1"/>
  <c r="Z22" i="34"/>
  <c r="Z10" i="34"/>
  <c r="X11" i="34" s="1"/>
  <c r="Y10" i="34"/>
  <c r="Z59" i="34"/>
  <c r="Y59" i="34"/>
  <c r="AC59" i="34" s="1"/>
  <c r="Y48" i="34"/>
  <c r="AC48" i="34" s="1"/>
  <c r="Z48" i="34"/>
  <c r="Y41" i="34"/>
  <c r="AC41" i="34" s="1"/>
  <c r="Z41" i="34"/>
  <c r="Y29" i="34"/>
  <c r="AC29" i="34" s="1"/>
  <c r="Z29" i="34"/>
  <c r="AC15" i="34"/>
  <c r="Z12" i="36" l="1"/>
  <c r="Y12" i="36"/>
  <c r="Y11" i="34"/>
  <c r="Z11" i="34"/>
  <c r="X12" i="34" s="1"/>
  <c r="Z12" i="34" l="1"/>
  <c r="Y12" i="34"/>
  <c r="K40" i="34" l="1"/>
  <c r="L40" i="34" s="1"/>
  <c r="K16" i="34"/>
  <c r="L16" i="34" s="1"/>
  <c r="K34" i="34"/>
  <c r="L34" i="34" s="1"/>
  <c r="K22" i="34"/>
  <c r="L22" i="34" s="1"/>
  <c r="K46" i="34"/>
  <c r="L46" i="34" s="1"/>
  <c r="K10" i="34"/>
  <c r="L10" i="34" s="1"/>
  <c r="K28" i="34"/>
  <c r="L28" i="34" s="1"/>
  <c r="K52" i="34"/>
  <c r="L52" i="34" s="1"/>
  <c r="K58" i="34"/>
  <c r="L58" i="34" s="1"/>
  <c r="K64" i="34"/>
  <c r="L64" i="34" s="1"/>
  <c r="M22" i="34" l="1"/>
  <c r="N22" i="34"/>
  <c r="M28" i="34"/>
  <c r="N28" i="34"/>
  <c r="M34" i="34"/>
  <c r="N34" i="34"/>
  <c r="N58" i="34"/>
  <c r="M58" i="34"/>
  <c r="M52" i="34"/>
  <c r="N52" i="34"/>
  <c r="N64" i="34"/>
  <c r="M64" i="34"/>
  <c r="M10" i="34"/>
  <c r="AB10" i="34" s="1"/>
  <c r="N10" i="34"/>
  <c r="M16" i="34"/>
  <c r="AB16" i="34" s="1"/>
  <c r="AA16" i="34" s="1"/>
  <c r="AC16" i="34" s="1"/>
  <c r="N16" i="34"/>
  <c r="M46" i="34"/>
  <c r="N46" i="34"/>
  <c r="N40" i="34"/>
  <c r="M40" i="34"/>
  <c r="AA10" i="34" l="1"/>
  <c r="AC10" i="34" s="1"/>
  <c r="AB11" i="34"/>
  <c r="AA11" i="34" l="1"/>
  <c r="AC11" i="34" s="1"/>
  <c r="AB12" i="34"/>
  <c r="AA12" i="34" s="1"/>
  <c r="AC12" i="34" s="1"/>
  <c r="T69" i="33" l="1"/>
  <c r="Q69" i="33"/>
  <c r="K69" i="33"/>
  <c r="T68" i="33"/>
  <c r="Q68" i="33"/>
  <c r="K68" i="33"/>
  <c r="T67" i="33"/>
  <c r="Q67" i="33"/>
  <c r="X68" i="33" s="1"/>
  <c r="K67" i="33"/>
  <c r="T66" i="33"/>
  <c r="Q66" i="33"/>
  <c r="AB67" i="33" s="1"/>
  <c r="AA67" i="33" s="1"/>
  <c r="K66" i="33"/>
  <c r="T65" i="33"/>
  <c r="Q65" i="33"/>
  <c r="K65" i="33"/>
  <c r="T64" i="33"/>
  <c r="Q64" i="33"/>
  <c r="AB64" i="33" s="1"/>
  <c r="AA64" i="33" s="1"/>
  <c r="K64" i="33"/>
  <c r="L64" i="33" s="1"/>
  <c r="M64" i="33" s="1"/>
  <c r="H64" i="33"/>
  <c r="T63" i="33"/>
  <c r="Q63" i="33"/>
  <c r="K63" i="33"/>
  <c r="T62" i="33"/>
  <c r="Q62" i="33"/>
  <c r="K62" i="33"/>
  <c r="T61" i="33"/>
  <c r="Q61" i="33"/>
  <c r="K61" i="33"/>
  <c r="T60" i="33"/>
  <c r="Q60" i="33"/>
  <c r="X61" i="33" s="1"/>
  <c r="K60" i="33"/>
  <c r="T59" i="33"/>
  <c r="Q59" i="33"/>
  <c r="K59" i="33"/>
  <c r="T58" i="33"/>
  <c r="Q58" i="33"/>
  <c r="K58" i="33"/>
  <c r="L58" i="33" s="1"/>
  <c r="H58" i="33"/>
  <c r="I58" i="33" s="1"/>
  <c r="T57" i="33"/>
  <c r="Q57" i="33"/>
  <c r="K57" i="33"/>
  <c r="T56" i="33"/>
  <c r="Q56" i="33"/>
  <c r="K56" i="33"/>
  <c r="T55" i="33"/>
  <c r="Q55" i="33"/>
  <c r="K55" i="33"/>
  <c r="T54" i="33"/>
  <c r="Q54" i="33"/>
  <c r="K54" i="33"/>
  <c r="T53" i="33"/>
  <c r="Q53" i="33"/>
  <c r="K53" i="33"/>
  <c r="T52" i="33"/>
  <c r="Q52" i="33"/>
  <c r="K52" i="33"/>
  <c r="L52" i="33" s="1"/>
  <c r="M52" i="33" s="1"/>
  <c r="H52" i="33"/>
  <c r="I52" i="33" s="1"/>
  <c r="T51" i="33"/>
  <c r="Q51" i="33"/>
  <c r="K51" i="33"/>
  <c r="T50" i="33"/>
  <c r="Q50" i="33"/>
  <c r="X51" i="33" s="1"/>
  <c r="K50" i="33"/>
  <c r="T49" i="33"/>
  <c r="Q49" i="33"/>
  <c r="K49" i="33"/>
  <c r="T48" i="33"/>
  <c r="Q48" i="33"/>
  <c r="K48" i="33"/>
  <c r="T47" i="33"/>
  <c r="Q47" i="33"/>
  <c r="K47" i="33"/>
  <c r="T46" i="33"/>
  <c r="Q46" i="33"/>
  <c r="X47" i="33" s="1"/>
  <c r="K46" i="33"/>
  <c r="L46" i="33" s="1"/>
  <c r="M46" i="33" s="1"/>
  <c r="H46" i="33"/>
  <c r="T45" i="33"/>
  <c r="Q45" i="33"/>
  <c r="K45" i="33"/>
  <c r="T44" i="33"/>
  <c r="Q44" i="33"/>
  <c r="AB45" i="33" s="1"/>
  <c r="AA45" i="33" s="1"/>
  <c r="K44" i="33"/>
  <c r="T43" i="33"/>
  <c r="Q43" i="33"/>
  <c r="K43" i="33"/>
  <c r="T42" i="33"/>
  <c r="Q42" i="33"/>
  <c r="K42" i="33"/>
  <c r="T41" i="33"/>
  <c r="Q41" i="33"/>
  <c r="K41" i="33"/>
  <c r="T40" i="33"/>
  <c r="Q40" i="33"/>
  <c r="K40" i="33"/>
  <c r="L40" i="33" s="1"/>
  <c r="M40" i="33" s="1"/>
  <c r="H40" i="33"/>
  <c r="T39" i="33"/>
  <c r="Q39" i="33"/>
  <c r="K39" i="33"/>
  <c r="T38" i="33"/>
  <c r="Q38" i="33"/>
  <c r="K38" i="33"/>
  <c r="T37" i="33"/>
  <c r="Q37" i="33"/>
  <c r="K37" i="33"/>
  <c r="T36" i="33"/>
  <c r="Q36" i="33"/>
  <c r="K36" i="33"/>
  <c r="T35" i="33"/>
  <c r="Q35" i="33"/>
  <c r="X36" i="33" s="1"/>
  <c r="K35" i="33"/>
  <c r="T34" i="33"/>
  <c r="Q34" i="33"/>
  <c r="K34" i="33"/>
  <c r="L34" i="33" s="1"/>
  <c r="H34" i="33"/>
  <c r="I34" i="33" s="1"/>
  <c r="T33" i="33"/>
  <c r="Q33" i="33"/>
  <c r="K33" i="33"/>
  <c r="T32" i="33"/>
  <c r="Q32" i="33"/>
  <c r="X33" i="33" s="1"/>
  <c r="K32" i="33"/>
  <c r="T31" i="33"/>
  <c r="Q31" i="33"/>
  <c r="K31" i="33"/>
  <c r="T30" i="33"/>
  <c r="Q30" i="33"/>
  <c r="K30" i="33"/>
  <c r="T29" i="33"/>
  <c r="Q29" i="33"/>
  <c r="K29" i="33"/>
  <c r="T28" i="33"/>
  <c r="Q28" i="33"/>
  <c r="AB29" i="33" s="1"/>
  <c r="AA29" i="33" s="1"/>
  <c r="K28" i="33"/>
  <c r="L28" i="33" s="1"/>
  <c r="M28" i="33" s="1"/>
  <c r="H28" i="33"/>
  <c r="I28" i="33" s="1"/>
  <c r="T27" i="33"/>
  <c r="Q27" i="33"/>
  <c r="K27" i="33"/>
  <c r="T26" i="33"/>
  <c r="Q26" i="33"/>
  <c r="K26" i="33"/>
  <c r="T25" i="33"/>
  <c r="Q25" i="33"/>
  <c r="K25" i="33"/>
  <c r="T24" i="33"/>
  <c r="Q24" i="33"/>
  <c r="K24" i="33"/>
  <c r="T23" i="33"/>
  <c r="Q23" i="33"/>
  <c r="K23" i="33"/>
  <c r="T22" i="33"/>
  <c r="Q22" i="33"/>
  <c r="K22" i="33"/>
  <c r="L22" i="33" s="1"/>
  <c r="H22" i="33"/>
  <c r="I22" i="33" s="1"/>
  <c r="T21" i="33"/>
  <c r="Q21" i="33"/>
  <c r="K21" i="33"/>
  <c r="T20" i="33"/>
  <c r="Q20" i="33"/>
  <c r="K20" i="33"/>
  <c r="T19" i="33"/>
  <c r="Q19" i="33"/>
  <c r="K19" i="33"/>
  <c r="T18" i="33"/>
  <c r="Q18" i="33"/>
  <c r="AB19" i="33" s="1"/>
  <c r="AA19" i="33" s="1"/>
  <c r="K18" i="33"/>
  <c r="T17" i="33"/>
  <c r="Q17" i="33"/>
  <c r="K17" i="33"/>
  <c r="T16" i="33"/>
  <c r="Q16" i="33"/>
  <c r="K16" i="33"/>
  <c r="L16" i="33" s="1"/>
  <c r="M16" i="33" s="1"/>
  <c r="G16" i="33"/>
  <c r="H16" i="33" s="1"/>
  <c r="T15" i="33"/>
  <c r="Q15" i="33"/>
  <c r="K15" i="33"/>
  <c r="T14" i="33"/>
  <c r="Q14" i="33"/>
  <c r="K14" i="33"/>
  <c r="T13" i="33"/>
  <c r="Q13" i="33"/>
  <c r="K13" i="33"/>
  <c r="T12" i="33"/>
  <c r="Q12" i="33"/>
  <c r="K12" i="33"/>
  <c r="T11" i="33"/>
  <c r="Q11" i="33"/>
  <c r="K11" i="33"/>
  <c r="T10" i="33"/>
  <c r="Q10" i="33"/>
  <c r="K10" i="33"/>
  <c r="L10" i="33" s="1"/>
  <c r="M10" i="33" s="1"/>
  <c r="AB10" i="33" s="1"/>
  <c r="AA10" i="33" s="1"/>
  <c r="H10" i="33"/>
  <c r="AB12" i="33" l="1"/>
  <c r="AA12" i="33" s="1"/>
  <c r="AB20" i="33"/>
  <c r="AA20" i="33" s="1"/>
  <c r="X30" i="33"/>
  <c r="Y30" i="33" s="1"/>
  <c r="AB43" i="33"/>
  <c r="AA43" i="33" s="1"/>
  <c r="AB16" i="33"/>
  <c r="AA16" i="33" s="1"/>
  <c r="AB60" i="33"/>
  <c r="AA60" i="33" s="1"/>
  <c r="AB13" i="33"/>
  <c r="AA13" i="33" s="1"/>
  <c r="X13" i="33"/>
  <c r="Z13" i="33" s="1"/>
  <c r="AB14" i="33"/>
  <c r="AA14" i="33" s="1"/>
  <c r="AB15" i="33"/>
  <c r="AA15" i="33" s="1"/>
  <c r="AB22" i="33"/>
  <c r="AA22" i="33" s="1"/>
  <c r="X22" i="33"/>
  <c r="Z22" i="33" s="1"/>
  <c r="X26" i="33"/>
  <c r="Z26" i="33" s="1"/>
  <c r="AB26" i="33"/>
  <c r="AA26" i="33" s="1"/>
  <c r="AB27" i="33"/>
  <c r="AA27" i="33" s="1"/>
  <c r="X27" i="33"/>
  <c r="Y27" i="33" s="1"/>
  <c r="AB37" i="33"/>
  <c r="AA37" i="33" s="1"/>
  <c r="X37" i="33"/>
  <c r="AB40" i="33"/>
  <c r="AA40" i="33" s="1"/>
  <c r="X40" i="33"/>
  <c r="AB44" i="33"/>
  <c r="AA44" i="33" s="1"/>
  <c r="X44" i="33"/>
  <c r="AB54" i="33"/>
  <c r="AA54" i="33" s="1"/>
  <c r="X54" i="33"/>
  <c r="AB61" i="33"/>
  <c r="AA61" i="33" s="1"/>
  <c r="X14" i="33"/>
  <c r="Z14" i="33" s="1"/>
  <c r="N10" i="33"/>
  <c r="Y22" i="33"/>
  <c r="AB33" i="33"/>
  <c r="AA33" i="33" s="1"/>
  <c r="AB36" i="33"/>
  <c r="AA36" i="33" s="1"/>
  <c r="N46" i="33"/>
  <c r="AB47" i="33"/>
  <c r="AA47" i="33" s="1"/>
  <c r="AB51" i="33"/>
  <c r="AA51" i="33" s="1"/>
  <c r="X64" i="33"/>
  <c r="AB68" i="33"/>
  <c r="AA68" i="33" s="1"/>
  <c r="X46" i="33"/>
  <c r="Z46" i="33" s="1"/>
  <c r="X50" i="33"/>
  <c r="X19" i="33"/>
  <c r="Z19" i="33" s="1"/>
  <c r="X20" i="33"/>
  <c r="Y20" i="33" s="1"/>
  <c r="AC20" i="33" s="1"/>
  <c r="X25" i="33"/>
  <c r="X28" i="33"/>
  <c r="Z28" i="33" s="1"/>
  <c r="X29" i="33"/>
  <c r="Z29" i="33" s="1"/>
  <c r="AB38" i="33"/>
  <c r="AA38" i="33" s="1"/>
  <c r="AB41" i="33"/>
  <c r="AA41" i="33" s="1"/>
  <c r="X43" i="33"/>
  <c r="AB46" i="33"/>
  <c r="AA46" i="33" s="1"/>
  <c r="AB50" i="33"/>
  <c r="AA50" i="33" s="1"/>
  <c r="AB55" i="33"/>
  <c r="AA55" i="33" s="1"/>
  <c r="AB57" i="33"/>
  <c r="AA57" i="33" s="1"/>
  <c r="M22" i="33"/>
  <c r="N22" i="33"/>
  <c r="AC22" i="33"/>
  <c r="N58" i="33"/>
  <c r="M58" i="33"/>
  <c r="N34" i="33"/>
  <c r="M34" i="33"/>
  <c r="Z43" i="33"/>
  <c r="Y43" i="33"/>
  <c r="AC43" i="33" s="1"/>
  <c r="N16" i="33"/>
  <c r="I16" i="33"/>
  <c r="X16" i="33" s="1"/>
  <c r="Z33" i="33"/>
  <c r="Y33" i="33"/>
  <c r="Z36" i="33"/>
  <c r="Y36" i="33"/>
  <c r="Z50" i="33"/>
  <c r="Y50" i="33"/>
  <c r="Z25" i="33"/>
  <c r="Y25" i="33"/>
  <c r="AB25" i="33"/>
  <c r="AA25" i="33" s="1"/>
  <c r="AB52" i="33"/>
  <c r="AA52" i="33" s="1"/>
  <c r="X52" i="33"/>
  <c r="X53" i="33"/>
  <c r="X57" i="33"/>
  <c r="Z64" i="33"/>
  <c r="Y64" i="33"/>
  <c r="AC64" i="33" s="1"/>
  <c r="Z68" i="33"/>
  <c r="Y68" i="33"/>
  <c r="Y19" i="33"/>
  <c r="AC19" i="33" s="1"/>
  <c r="Z47" i="33"/>
  <c r="Y47" i="33"/>
  <c r="AC47" i="33" s="1"/>
  <c r="AB49" i="33"/>
  <c r="AA49" i="33" s="1"/>
  <c r="X49" i="33"/>
  <c r="Z51" i="33"/>
  <c r="Y51" i="33"/>
  <c r="X60" i="33"/>
  <c r="X67" i="33"/>
  <c r="AB63" i="33"/>
  <c r="AA63" i="33" s="1"/>
  <c r="X63" i="33"/>
  <c r="Y13" i="33"/>
  <c r="AC13" i="33" s="1"/>
  <c r="AB24" i="33"/>
  <c r="AA24" i="33" s="1"/>
  <c r="X24" i="33"/>
  <c r="AC27" i="33"/>
  <c r="N28" i="33"/>
  <c r="Y28" i="33"/>
  <c r="AB32" i="33"/>
  <c r="AA32" i="33" s="1"/>
  <c r="X32" i="33"/>
  <c r="I10" i="33"/>
  <c r="X10" i="33" s="1"/>
  <c r="X11" i="33"/>
  <c r="AB11" i="33"/>
  <c r="AA11" i="33" s="1"/>
  <c r="Y14" i="33"/>
  <c r="AC14" i="33" s="1"/>
  <c r="X15" i="33"/>
  <c r="AB17" i="33"/>
  <c r="AA17" i="33" s="1"/>
  <c r="AB21" i="33"/>
  <c r="AA21" i="33" s="1"/>
  <c r="X21" i="33"/>
  <c r="AB23" i="33"/>
  <c r="AA23" i="33" s="1"/>
  <c r="Y26" i="33"/>
  <c r="AC26" i="33" s="1"/>
  <c r="Z27" i="33"/>
  <c r="AB31" i="33"/>
  <c r="AA31" i="33" s="1"/>
  <c r="X31" i="33"/>
  <c r="AB35" i="33"/>
  <c r="AA35" i="33" s="1"/>
  <c r="X35" i="33"/>
  <c r="AB34" i="33"/>
  <c r="AA34" i="33" s="1"/>
  <c r="X34" i="33"/>
  <c r="Z37" i="33"/>
  <c r="Y37" i="33"/>
  <c r="AC37" i="33" s="1"/>
  <c r="AB39" i="33"/>
  <c r="AA39" i="33" s="1"/>
  <c r="X39" i="33"/>
  <c r="Z40" i="33"/>
  <c r="Y40" i="33"/>
  <c r="AC40" i="33" s="1"/>
  <c r="AB42" i="33"/>
  <c r="AA42" i="33" s="1"/>
  <c r="X42" i="33"/>
  <c r="Z44" i="33"/>
  <c r="Y44" i="33"/>
  <c r="AC44" i="33" s="1"/>
  <c r="AB53" i="33"/>
  <c r="AA53" i="33" s="1"/>
  <c r="AB62" i="33"/>
  <c r="AA62" i="33" s="1"/>
  <c r="N64" i="33"/>
  <c r="I64" i="33"/>
  <c r="AB65" i="33"/>
  <c r="AA65" i="33" s="1"/>
  <c r="AB69" i="33"/>
  <c r="AA69" i="33" s="1"/>
  <c r="N40" i="33"/>
  <c r="I40" i="33"/>
  <c r="AB59" i="33"/>
  <c r="AA59" i="33" s="1"/>
  <c r="X59" i="33"/>
  <c r="AB58" i="33"/>
  <c r="AA58" i="33" s="1"/>
  <c r="X58" i="33"/>
  <c r="Z61" i="33"/>
  <c r="Y61" i="33"/>
  <c r="AC61" i="33" s="1"/>
  <c r="AB66" i="33"/>
  <c r="AA66" i="33" s="1"/>
  <c r="X66" i="33"/>
  <c r="Z20" i="33"/>
  <c r="Y29" i="33"/>
  <c r="AC29" i="33" s="1"/>
  <c r="Z30" i="33"/>
  <c r="X12" i="33"/>
  <c r="X23" i="33"/>
  <c r="AB28" i="33"/>
  <c r="AA28" i="33" s="1"/>
  <c r="AB30" i="33"/>
  <c r="AA30" i="33" s="1"/>
  <c r="AC30" i="33" s="1"/>
  <c r="I46" i="33"/>
  <c r="Y46" i="33"/>
  <c r="AB48" i="33"/>
  <c r="AA48" i="33" s="1"/>
  <c r="N52" i="33"/>
  <c r="Z54" i="33"/>
  <c r="Y54" i="33"/>
  <c r="AC54" i="33" s="1"/>
  <c r="AB56" i="33"/>
  <c r="AA56" i="33" s="1"/>
  <c r="X56" i="33"/>
  <c r="X38" i="33"/>
  <c r="X41" i="33"/>
  <c r="X45" i="33"/>
  <c r="X48" i="33"/>
  <c r="X55" i="33"/>
  <c r="X62" i="33"/>
  <c r="X65" i="33"/>
  <c r="X69" i="33"/>
  <c r="AC46" i="33" l="1"/>
  <c r="AC36" i="33"/>
  <c r="AC51" i="33"/>
  <c r="AC68" i="33"/>
  <c r="AC33" i="33"/>
  <c r="AC50" i="33"/>
  <c r="AC28" i="33"/>
  <c r="Y55" i="33"/>
  <c r="AC55" i="33" s="1"/>
  <c r="Z55" i="33"/>
  <c r="Z39" i="33"/>
  <c r="Y39" i="33"/>
  <c r="AC39" i="33" s="1"/>
  <c r="Y34" i="33"/>
  <c r="AC34" i="33" s="1"/>
  <c r="Z34" i="33"/>
  <c r="Y31" i="33"/>
  <c r="AC31" i="33" s="1"/>
  <c r="Z31" i="33"/>
  <c r="Y11" i="33"/>
  <c r="AC11" i="33" s="1"/>
  <c r="Z11" i="33"/>
  <c r="Y49" i="33"/>
  <c r="AC49" i="33" s="1"/>
  <c r="Z49" i="33"/>
  <c r="Y69" i="33"/>
  <c r="AC69" i="33" s="1"/>
  <c r="Z69" i="33"/>
  <c r="Y48" i="33"/>
  <c r="AC48" i="33" s="1"/>
  <c r="Z48" i="33"/>
  <c r="Z56" i="33"/>
  <c r="Y56" i="33"/>
  <c r="AC56" i="33" s="1"/>
  <c r="Z12" i="33"/>
  <c r="Y12" i="33"/>
  <c r="AC12" i="33" s="1"/>
  <c r="Y66" i="33"/>
  <c r="AC66" i="33" s="1"/>
  <c r="Z66" i="33"/>
  <c r="Y58" i="33"/>
  <c r="AC58" i="33" s="1"/>
  <c r="Z58" i="33"/>
  <c r="Y21" i="33"/>
  <c r="AC21" i="33" s="1"/>
  <c r="Z21" i="33"/>
  <c r="Y15" i="33"/>
  <c r="AC15" i="33" s="1"/>
  <c r="Z15" i="33"/>
  <c r="Z10" i="33"/>
  <c r="Y10" i="33"/>
  <c r="AC10" i="33" s="1"/>
  <c r="Z60" i="33"/>
  <c r="Y60" i="33"/>
  <c r="AC60" i="33" s="1"/>
  <c r="Z57" i="33"/>
  <c r="Y57" i="33"/>
  <c r="AC57" i="33" s="1"/>
  <c r="AB18" i="33"/>
  <c r="AA18" i="33" s="1"/>
  <c r="Z42" i="33"/>
  <c r="Y42" i="33"/>
  <c r="AC42" i="33" s="1"/>
  <c r="Y65" i="33"/>
  <c r="AC65" i="33" s="1"/>
  <c r="Z65" i="33"/>
  <c r="Y45" i="33"/>
  <c r="AC45" i="33" s="1"/>
  <c r="Z45" i="33"/>
  <c r="Z35" i="33"/>
  <c r="Y35" i="33"/>
  <c r="AC35" i="33" s="1"/>
  <c r="Z32" i="33"/>
  <c r="Y32" i="33"/>
  <c r="AC32" i="33" s="1"/>
  <c r="Y63" i="33"/>
  <c r="AC63" i="33" s="1"/>
  <c r="Z63" i="33"/>
  <c r="Z53" i="33"/>
  <c r="Y53" i="33"/>
  <c r="AC53" i="33" s="1"/>
  <c r="Y38" i="33"/>
  <c r="AC38" i="33" s="1"/>
  <c r="Z38" i="33"/>
  <c r="Z67" i="33"/>
  <c r="Y67" i="33"/>
  <c r="AC67" i="33" s="1"/>
  <c r="Y62" i="33"/>
  <c r="AC62" i="33" s="1"/>
  <c r="Z62" i="33"/>
  <c r="Y41" i="33"/>
  <c r="AC41" i="33" s="1"/>
  <c r="Z41" i="33"/>
  <c r="Y23" i="33"/>
  <c r="AC23" i="33" s="1"/>
  <c r="Z23" i="33"/>
  <c r="Y59" i="33"/>
  <c r="AC59" i="33" s="1"/>
  <c r="Z59" i="33"/>
  <c r="Z24" i="33"/>
  <c r="Y24" i="33"/>
  <c r="AC24" i="33" s="1"/>
  <c r="Z52" i="33"/>
  <c r="Y52" i="33"/>
  <c r="AC52" i="33" s="1"/>
  <c r="AC25" i="33"/>
  <c r="Z16" i="33"/>
  <c r="X17" i="33" s="1"/>
  <c r="Y16" i="33"/>
  <c r="AC16" i="33" s="1"/>
  <c r="Y17" i="33" l="1"/>
  <c r="AC17" i="33" s="1"/>
  <c r="Z17" i="33"/>
  <c r="X18" i="33" s="1"/>
  <c r="Z18" i="33" l="1"/>
  <c r="Y18" i="33"/>
  <c r="AC18" i="33" s="1"/>
  <c r="T69" i="32" l="1"/>
  <c r="Q69" i="32"/>
  <c r="K69" i="32"/>
  <c r="T68" i="32"/>
  <c r="Q68" i="32"/>
  <c r="K68" i="32"/>
  <c r="T67" i="32"/>
  <c r="Q67" i="32"/>
  <c r="X68" i="32" s="1"/>
  <c r="Z68" i="32" s="1"/>
  <c r="K67" i="32"/>
  <c r="T66" i="32"/>
  <c r="Q66" i="32"/>
  <c r="AB67" i="32" s="1"/>
  <c r="AA67" i="32" s="1"/>
  <c r="K66" i="32"/>
  <c r="T65" i="32"/>
  <c r="Q65" i="32"/>
  <c r="K65" i="32"/>
  <c r="T64" i="32"/>
  <c r="Q64" i="32"/>
  <c r="X64" i="32" s="1"/>
  <c r="Z64" i="32" s="1"/>
  <c r="H64" i="32"/>
  <c r="T63" i="32"/>
  <c r="Q63" i="32"/>
  <c r="K63" i="32"/>
  <c r="T62" i="32"/>
  <c r="Q62" i="32"/>
  <c r="K62" i="32"/>
  <c r="T61" i="32"/>
  <c r="Q61" i="32"/>
  <c r="K61" i="32"/>
  <c r="T60" i="32"/>
  <c r="Q60" i="32"/>
  <c r="AB61" i="32" s="1"/>
  <c r="AA61" i="32" s="1"/>
  <c r="K60" i="32"/>
  <c r="T59" i="32"/>
  <c r="Q59" i="32"/>
  <c r="X60" i="32" s="1"/>
  <c r="K59" i="32"/>
  <c r="T58" i="32"/>
  <c r="Q58" i="32"/>
  <c r="H58" i="32"/>
  <c r="I58" i="32" s="1"/>
  <c r="T57" i="32"/>
  <c r="Q57" i="32"/>
  <c r="K57" i="32"/>
  <c r="T56" i="32"/>
  <c r="Q56" i="32"/>
  <c r="X57" i="32" s="1"/>
  <c r="K56" i="32"/>
  <c r="T55" i="32"/>
  <c r="Q55" i="32"/>
  <c r="K55" i="32"/>
  <c r="T54" i="32"/>
  <c r="Q54" i="32"/>
  <c r="K54" i="32"/>
  <c r="T53" i="32"/>
  <c r="Q53" i="32"/>
  <c r="K53" i="32"/>
  <c r="T52" i="32"/>
  <c r="Q52" i="32"/>
  <c r="AB52" i="32" s="1"/>
  <c r="AA52" i="32" s="1"/>
  <c r="H52" i="32"/>
  <c r="I52" i="32" s="1"/>
  <c r="T51" i="32"/>
  <c r="Q51" i="32"/>
  <c r="K51" i="32"/>
  <c r="T50" i="32"/>
  <c r="Q50" i="32"/>
  <c r="K50" i="32"/>
  <c r="T49" i="32"/>
  <c r="Q49" i="32"/>
  <c r="K49" i="32"/>
  <c r="T48" i="32"/>
  <c r="Q48" i="32"/>
  <c r="K48" i="32"/>
  <c r="T47" i="32"/>
  <c r="Q47" i="32"/>
  <c r="K47" i="32"/>
  <c r="T46" i="32"/>
  <c r="Q46" i="32"/>
  <c r="AB47" i="32" s="1"/>
  <c r="AA47" i="32" s="1"/>
  <c r="H46" i="32"/>
  <c r="T45" i="32"/>
  <c r="Q45" i="32"/>
  <c r="K45" i="32"/>
  <c r="T44" i="32"/>
  <c r="Q44" i="32"/>
  <c r="K44" i="32"/>
  <c r="T43" i="32"/>
  <c r="Q43" i="32"/>
  <c r="K43" i="32"/>
  <c r="T42" i="32"/>
  <c r="Q42" i="32"/>
  <c r="K42" i="32"/>
  <c r="T41" i="32"/>
  <c r="Q41" i="32"/>
  <c r="K41" i="32"/>
  <c r="T40" i="32"/>
  <c r="Q40" i="32"/>
  <c r="AB40" i="32" s="1"/>
  <c r="AA40" i="32" s="1"/>
  <c r="H40" i="32"/>
  <c r="T39" i="32"/>
  <c r="Q39" i="32"/>
  <c r="K39" i="32"/>
  <c r="T38" i="32"/>
  <c r="Q38" i="32"/>
  <c r="K38" i="32"/>
  <c r="T37" i="32"/>
  <c r="Q37" i="32"/>
  <c r="K37" i="32"/>
  <c r="T36" i="32"/>
  <c r="Q36" i="32"/>
  <c r="AB37" i="32" s="1"/>
  <c r="AA37" i="32" s="1"/>
  <c r="K36" i="32"/>
  <c r="T35" i="32"/>
  <c r="Q35" i="32"/>
  <c r="K35" i="32"/>
  <c r="T34" i="32"/>
  <c r="Q34" i="32"/>
  <c r="H34" i="32"/>
  <c r="I34" i="32" s="1"/>
  <c r="T33" i="32"/>
  <c r="Q33" i="32"/>
  <c r="K33" i="32"/>
  <c r="T32" i="32"/>
  <c r="Q32" i="32"/>
  <c r="AB33" i="32" s="1"/>
  <c r="AA33" i="32" s="1"/>
  <c r="K32" i="32"/>
  <c r="T31" i="32"/>
  <c r="Q31" i="32"/>
  <c r="K31" i="32"/>
  <c r="T30" i="32"/>
  <c r="Q30" i="32"/>
  <c r="K30" i="32"/>
  <c r="T29" i="32"/>
  <c r="Q29" i="32"/>
  <c r="K29" i="32"/>
  <c r="T28" i="32"/>
  <c r="Q28" i="32"/>
  <c r="AB29" i="32" s="1"/>
  <c r="AA29" i="32" s="1"/>
  <c r="H28" i="32"/>
  <c r="I28" i="32" s="1"/>
  <c r="T27" i="32"/>
  <c r="Q27" i="32"/>
  <c r="K27" i="32"/>
  <c r="T26" i="32"/>
  <c r="Q26" i="32"/>
  <c r="K26" i="32"/>
  <c r="T25" i="32"/>
  <c r="Q25" i="32"/>
  <c r="X26" i="32" s="1"/>
  <c r="K25" i="32"/>
  <c r="T24" i="32"/>
  <c r="Q24" i="32"/>
  <c r="K24" i="32"/>
  <c r="T23" i="32"/>
  <c r="Q23" i="32"/>
  <c r="K23" i="32"/>
  <c r="T22" i="32"/>
  <c r="Q22" i="32"/>
  <c r="H22" i="32"/>
  <c r="I22" i="32" s="1"/>
  <c r="T21" i="32"/>
  <c r="Q21" i="32"/>
  <c r="K21" i="32"/>
  <c r="T20" i="32"/>
  <c r="Q20" i="32"/>
  <c r="K20" i="32"/>
  <c r="T19" i="32"/>
  <c r="Q19" i="32"/>
  <c r="K19" i="32"/>
  <c r="T18" i="32"/>
  <c r="Q18" i="32"/>
  <c r="K18" i="32"/>
  <c r="T17" i="32"/>
  <c r="Q17" i="32"/>
  <c r="AB18" i="32" s="1"/>
  <c r="AA18" i="32" s="1"/>
  <c r="K17" i="32"/>
  <c r="T16" i="32"/>
  <c r="Q16" i="32"/>
  <c r="H16" i="32"/>
  <c r="T15" i="32"/>
  <c r="Q15" i="32"/>
  <c r="K15" i="32"/>
  <c r="T14" i="32"/>
  <c r="Q14" i="32"/>
  <c r="K14" i="32"/>
  <c r="T13" i="32"/>
  <c r="Q13" i="32"/>
  <c r="K13" i="32"/>
  <c r="T12" i="32"/>
  <c r="Q12" i="32"/>
  <c r="K12" i="32"/>
  <c r="T11" i="32"/>
  <c r="Q11" i="32"/>
  <c r="K11" i="32"/>
  <c r="T10" i="32"/>
  <c r="Q10" i="32"/>
  <c r="H10" i="32"/>
  <c r="I10" i="32" s="1"/>
  <c r="AB12" i="32" l="1"/>
  <c r="AA12" i="32" s="1"/>
  <c r="AB44" i="32"/>
  <c r="AA44" i="32" s="1"/>
  <c r="AB48" i="32"/>
  <c r="AA48" i="32" s="1"/>
  <c r="X15" i="32"/>
  <c r="Z15" i="32" s="1"/>
  <c r="AB27" i="32"/>
  <c r="AA27" i="32" s="1"/>
  <c r="AB51" i="32"/>
  <c r="AA51" i="32" s="1"/>
  <c r="AB38" i="32"/>
  <c r="AA38" i="32" s="1"/>
  <c r="AB50" i="32"/>
  <c r="AA50" i="32" s="1"/>
  <c r="AB54" i="32"/>
  <c r="AA54" i="32" s="1"/>
  <c r="AB15" i="32"/>
  <c r="AA15" i="32" s="1"/>
  <c r="X23" i="32"/>
  <c r="Z23" i="32" s="1"/>
  <c r="X22" i="32"/>
  <c r="AB23" i="32"/>
  <c r="AA23" i="32" s="1"/>
  <c r="AB30" i="32"/>
  <c r="AA30" i="32" s="1"/>
  <c r="X30" i="32"/>
  <c r="AB43" i="32"/>
  <c r="AA43" i="32" s="1"/>
  <c r="X43" i="32"/>
  <c r="X44" i="32"/>
  <c r="Z44" i="32" s="1"/>
  <c r="Y23" i="32"/>
  <c r="AB17" i="32"/>
  <c r="AA17" i="32" s="1"/>
  <c r="X18" i="32"/>
  <c r="Z18" i="32" s="1"/>
  <c r="AB22" i="32"/>
  <c r="AA22" i="32" s="1"/>
  <c r="X25" i="32"/>
  <c r="AB26" i="32"/>
  <c r="AA26" i="32" s="1"/>
  <c r="X36" i="32"/>
  <c r="X40" i="32"/>
  <c r="Z40" i="32" s="1"/>
  <c r="X46" i="32"/>
  <c r="X50" i="32"/>
  <c r="AB53" i="32"/>
  <c r="AA53" i="32" s="1"/>
  <c r="X54" i="32"/>
  <c r="Z54" i="32" s="1"/>
  <c r="AB57" i="32"/>
  <c r="AA57" i="32" s="1"/>
  <c r="AB60" i="32"/>
  <c r="AA60" i="32" s="1"/>
  <c r="X61" i="32"/>
  <c r="Z61" i="32" s="1"/>
  <c r="AB64" i="32"/>
  <c r="AA64" i="32" s="1"/>
  <c r="AB68" i="32"/>
  <c r="AA68" i="32" s="1"/>
  <c r="AB14" i="32"/>
  <c r="AA14" i="32" s="1"/>
  <c r="X33" i="32"/>
  <c r="AB36" i="32"/>
  <c r="AA36" i="32" s="1"/>
  <c r="X37" i="32"/>
  <c r="AB46" i="32"/>
  <c r="AA46" i="32" s="1"/>
  <c r="X47" i="32"/>
  <c r="Z47" i="32" s="1"/>
  <c r="X51" i="32"/>
  <c r="Z51" i="32" s="1"/>
  <c r="AB19" i="32"/>
  <c r="AA19" i="32" s="1"/>
  <c r="AB20" i="32"/>
  <c r="AA20" i="32" s="1"/>
  <c r="X27" i="32"/>
  <c r="AB41" i="32"/>
  <c r="AA41" i="32" s="1"/>
  <c r="AB45" i="32"/>
  <c r="AA45" i="32" s="1"/>
  <c r="X67" i="32"/>
  <c r="Z67" i="32" s="1"/>
  <c r="X53" i="32"/>
  <c r="Y25" i="32"/>
  <c r="Z25" i="32"/>
  <c r="Z36" i="32"/>
  <c r="Y36" i="32"/>
  <c r="Z26" i="32"/>
  <c r="Y26" i="32"/>
  <c r="Y27" i="32"/>
  <c r="AC27" i="32" s="1"/>
  <c r="Z27" i="32"/>
  <c r="Z33" i="32"/>
  <c r="Y33" i="32"/>
  <c r="AC33" i="32" s="1"/>
  <c r="Z57" i="32"/>
  <c r="Y57" i="32"/>
  <c r="Y67" i="32"/>
  <c r="AC67" i="32" s="1"/>
  <c r="X12" i="32"/>
  <c r="Y15" i="32"/>
  <c r="AC15" i="32" s="1"/>
  <c r="Y18" i="32"/>
  <c r="AC18" i="32" s="1"/>
  <c r="X19" i="32"/>
  <c r="AB28" i="32"/>
  <c r="AA28" i="32" s="1"/>
  <c r="Z30" i="32"/>
  <c r="Y30" i="32"/>
  <c r="AC30" i="32" s="1"/>
  <c r="AB32" i="32"/>
  <c r="AA32" i="32" s="1"/>
  <c r="X32" i="32"/>
  <c r="AB56" i="32"/>
  <c r="AA56" i="32" s="1"/>
  <c r="X56" i="32"/>
  <c r="AB59" i="32"/>
  <c r="AA59" i="32" s="1"/>
  <c r="X59" i="32"/>
  <c r="AB58" i="32"/>
  <c r="AA58" i="32" s="1"/>
  <c r="X58" i="32"/>
  <c r="AB63" i="32"/>
  <c r="AA63" i="32" s="1"/>
  <c r="X63" i="32"/>
  <c r="AB66" i="32"/>
  <c r="AA66" i="32" s="1"/>
  <c r="X66" i="32"/>
  <c r="X13" i="32"/>
  <c r="AB13" i="32"/>
  <c r="AA13" i="32" s="1"/>
  <c r="X16" i="32"/>
  <c r="AB16" i="32"/>
  <c r="AA16" i="32" s="1"/>
  <c r="X20" i="32"/>
  <c r="AB25" i="32"/>
  <c r="AA25" i="32" s="1"/>
  <c r="X28" i="32"/>
  <c r="X29" i="32"/>
  <c r="AB35" i="32"/>
  <c r="AA35" i="32" s="1"/>
  <c r="X35" i="32"/>
  <c r="AB34" i="32"/>
  <c r="AA34" i="32" s="1"/>
  <c r="X34" i="32"/>
  <c r="Z37" i="32"/>
  <c r="Y37" i="32"/>
  <c r="AC37" i="32" s="1"/>
  <c r="AB39" i="32"/>
  <c r="AA39" i="32" s="1"/>
  <c r="X39" i="32"/>
  <c r="Z43" i="32"/>
  <c r="Y43" i="32"/>
  <c r="AC43" i="32" s="1"/>
  <c r="I46" i="32"/>
  <c r="Z46" i="32"/>
  <c r="Y46" i="32"/>
  <c r="Z50" i="32"/>
  <c r="Y50" i="32"/>
  <c r="AC50" i="32" s="1"/>
  <c r="AB21" i="32"/>
  <c r="AA21" i="32" s="1"/>
  <c r="X21" i="32"/>
  <c r="Z53" i="32"/>
  <c r="Y53" i="32"/>
  <c r="Z60" i="32"/>
  <c r="Y60" i="32"/>
  <c r="X10" i="32"/>
  <c r="X14" i="32"/>
  <c r="I16" i="32"/>
  <c r="X17" i="32"/>
  <c r="AB24" i="32"/>
  <c r="AA24" i="32" s="1"/>
  <c r="X24" i="32"/>
  <c r="AB31" i="32"/>
  <c r="AA31" i="32" s="1"/>
  <c r="AB42" i="32"/>
  <c r="AA42" i="32" s="1"/>
  <c r="X42" i="32"/>
  <c r="AB49" i="32"/>
  <c r="AA49" i="32" s="1"/>
  <c r="X49" i="32"/>
  <c r="AB55" i="32"/>
  <c r="AA55" i="32" s="1"/>
  <c r="AB62" i="32"/>
  <c r="AA62" i="32" s="1"/>
  <c r="AB65" i="32"/>
  <c r="AA65" i="32" s="1"/>
  <c r="AB69" i="32"/>
  <c r="AA69" i="32" s="1"/>
  <c r="X31" i="32"/>
  <c r="X38" i="32"/>
  <c r="I40" i="32"/>
  <c r="Y40" i="32"/>
  <c r="AC40" i="32" s="1"/>
  <c r="X41" i="32"/>
  <c r="Y44" i="32"/>
  <c r="AC44" i="32" s="1"/>
  <c r="X45" i="32"/>
  <c r="Y47" i="32"/>
  <c r="AC47" i="32" s="1"/>
  <c r="X48" i="32"/>
  <c r="Y51" i="32"/>
  <c r="AC51" i="32" s="1"/>
  <c r="Y54" i="32"/>
  <c r="AC54" i="32" s="1"/>
  <c r="X55" i="32"/>
  <c r="Y61" i="32"/>
  <c r="AC61" i="32" s="1"/>
  <c r="X62" i="32"/>
  <c r="I64" i="32"/>
  <c r="Y64" i="32"/>
  <c r="AC64" i="32" s="1"/>
  <c r="X65" i="32"/>
  <c r="Y68" i="32"/>
  <c r="AC68" i="32" s="1"/>
  <c r="X69" i="32"/>
  <c r="X52" i="32"/>
  <c r="AC23" i="32" l="1"/>
  <c r="AC26" i="32"/>
  <c r="AC60" i="32"/>
  <c r="Z22" i="32"/>
  <c r="Y22" i="32"/>
  <c r="AC22" i="32" s="1"/>
  <c r="AC46" i="32"/>
  <c r="AC53" i="32"/>
  <c r="AC57" i="32"/>
  <c r="AC36" i="32"/>
  <c r="Z39" i="32"/>
  <c r="Y39" i="32"/>
  <c r="AC39" i="32" s="1"/>
  <c r="Y20" i="32"/>
  <c r="AC20" i="32" s="1"/>
  <c r="Z20" i="32"/>
  <c r="Z63" i="32"/>
  <c r="Y63" i="32"/>
  <c r="AC63" i="32" s="1"/>
  <c r="Z59" i="32"/>
  <c r="Y59" i="32"/>
  <c r="AC59" i="32" s="1"/>
  <c r="Z32" i="32"/>
  <c r="Y32" i="32"/>
  <c r="AC32" i="32" s="1"/>
  <c r="Y65" i="32"/>
  <c r="AC65" i="32" s="1"/>
  <c r="Z65" i="32"/>
  <c r="Y48" i="32"/>
  <c r="AC48" i="32" s="1"/>
  <c r="Z48" i="32"/>
  <c r="Y41" i="32"/>
  <c r="AC41" i="32" s="1"/>
  <c r="Z41" i="32"/>
  <c r="Y31" i="32"/>
  <c r="AC31" i="32" s="1"/>
  <c r="Z31" i="32"/>
  <c r="Z10" i="32"/>
  <c r="X11" i="32" s="1"/>
  <c r="Y10" i="32"/>
  <c r="Y28" i="32"/>
  <c r="AC28" i="32" s="1"/>
  <c r="Z28" i="32"/>
  <c r="Z66" i="32"/>
  <c r="Y66" i="32"/>
  <c r="AC66" i="32" s="1"/>
  <c r="Z12" i="32"/>
  <c r="Y12" i="32"/>
  <c r="AC12" i="32" s="1"/>
  <c r="Y69" i="32"/>
  <c r="AC69" i="32" s="1"/>
  <c r="Z69" i="32"/>
  <c r="Y45" i="32"/>
  <c r="AC45" i="32" s="1"/>
  <c r="Z45" i="32"/>
  <c r="Y62" i="32"/>
  <c r="AC62" i="32" s="1"/>
  <c r="Z62" i="32"/>
  <c r="Y38" i="32"/>
  <c r="AC38" i="32" s="1"/>
  <c r="Z38" i="32"/>
  <c r="Z42" i="32"/>
  <c r="Y42" i="32"/>
  <c r="AC42" i="32" s="1"/>
  <c r="Z24" i="32"/>
  <c r="Y24" i="32"/>
  <c r="AC24" i="32" s="1"/>
  <c r="Y14" i="32"/>
  <c r="AC14" i="32" s="1"/>
  <c r="Z14" i="32"/>
  <c r="Y34" i="32"/>
  <c r="AC34" i="32" s="1"/>
  <c r="Z34" i="32"/>
  <c r="Z29" i="32"/>
  <c r="Y29" i="32"/>
  <c r="AC29" i="32" s="1"/>
  <c r="Y13" i="32"/>
  <c r="AC13" i="32" s="1"/>
  <c r="Z13" i="32"/>
  <c r="Z52" i="32"/>
  <c r="Y52" i="32"/>
  <c r="AC52" i="32" s="1"/>
  <c r="Y55" i="32"/>
  <c r="AC55" i="32" s="1"/>
  <c r="Z55" i="32"/>
  <c r="Z49" i="32"/>
  <c r="Y49" i="32"/>
  <c r="AC49" i="32" s="1"/>
  <c r="Y17" i="32"/>
  <c r="AC17" i="32" s="1"/>
  <c r="Z17" i="32"/>
  <c r="Z21" i="32"/>
  <c r="Y21" i="32"/>
  <c r="AC21" i="32" s="1"/>
  <c r="Z35" i="32"/>
  <c r="Y35" i="32"/>
  <c r="AC35" i="32" s="1"/>
  <c r="Y16" i="32"/>
  <c r="AC16" i="32" s="1"/>
  <c r="Z16" i="32"/>
  <c r="Y58" i="32"/>
  <c r="AC58" i="32" s="1"/>
  <c r="Z58" i="32"/>
  <c r="Z56" i="32"/>
  <c r="Y56" i="32"/>
  <c r="AC56" i="32" s="1"/>
  <c r="Z19" i="32"/>
  <c r="Y19" i="32"/>
  <c r="AC19" i="32" s="1"/>
  <c r="AC25" i="32"/>
  <c r="Z11" i="32" l="1"/>
  <c r="Y11" i="32"/>
  <c r="K64" i="32" l="1"/>
  <c r="L64" i="32" s="1"/>
  <c r="K52" i="32"/>
  <c r="L52" i="32" s="1"/>
  <c r="K34" i="32"/>
  <c r="L34" i="32" s="1"/>
  <c r="K40" i="32"/>
  <c r="L40" i="32" s="1"/>
  <c r="K58" i="32"/>
  <c r="L58" i="32" s="1"/>
  <c r="K16" i="32"/>
  <c r="L16" i="32" s="1"/>
  <c r="K10" i="32"/>
  <c r="L10" i="32" s="1"/>
  <c r="K46" i="32"/>
  <c r="L46" i="32" s="1"/>
  <c r="K28" i="32"/>
  <c r="L28" i="32" s="1"/>
  <c r="K22" i="32"/>
  <c r="L22" i="32" s="1"/>
  <c r="M22" i="32" l="1"/>
  <c r="N22" i="32"/>
  <c r="M46" i="32"/>
  <c r="N46" i="32"/>
  <c r="M40" i="32"/>
  <c r="N40" i="32"/>
  <c r="M16" i="32"/>
  <c r="N16" i="32"/>
  <c r="M28" i="32"/>
  <c r="N28" i="32"/>
  <c r="M10" i="32"/>
  <c r="AB10" i="32" s="1"/>
  <c r="N10" i="32"/>
  <c r="N34" i="32"/>
  <c r="M34" i="32"/>
  <c r="M52" i="32"/>
  <c r="N52" i="32"/>
  <c r="N58" i="32"/>
  <c r="M58" i="32"/>
  <c r="M64" i="32"/>
  <c r="N64" i="32"/>
  <c r="AA10" i="32" l="1"/>
  <c r="AC10" i="32" s="1"/>
  <c r="AB11" i="32"/>
  <c r="AA11" i="32" s="1"/>
  <c r="AC11" i="32" s="1"/>
  <c r="T69" i="31" l="1"/>
  <c r="Q69" i="31"/>
  <c r="K69" i="31"/>
  <c r="T68" i="31"/>
  <c r="Q68" i="31"/>
  <c r="K68" i="31"/>
  <c r="T67" i="31"/>
  <c r="Q67" i="31"/>
  <c r="X68" i="31" s="1"/>
  <c r="K67" i="31"/>
  <c r="T66" i="31"/>
  <c r="Q66" i="31"/>
  <c r="AB67" i="31" s="1"/>
  <c r="AA67" i="31" s="1"/>
  <c r="K66" i="31"/>
  <c r="T65" i="31"/>
  <c r="Q65" i="31"/>
  <c r="K65" i="31"/>
  <c r="T64" i="31"/>
  <c r="Q64" i="31"/>
  <c r="AB64" i="31" s="1"/>
  <c r="AA64" i="31" s="1"/>
  <c r="K64" i="31"/>
  <c r="L64" i="31" s="1"/>
  <c r="M64" i="31" s="1"/>
  <c r="H64" i="31"/>
  <c r="T63" i="31"/>
  <c r="Q63" i="31"/>
  <c r="K63" i="31"/>
  <c r="T62" i="31"/>
  <c r="Q62" i="31"/>
  <c r="K62" i="31"/>
  <c r="T61" i="31"/>
  <c r="Q61" i="31"/>
  <c r="K61" i="31"/>
  <c r="T60" i="31"/>
  <c r="Q60" i="31"/>
  <c r="K60" i="31"/>
  <c r="T59" i="31"/>
  <c r="Q59" i="31"/>
  <c r="K59" i="31"/>
  <c r="T58" i="31"/>
  <c r="Q58" i="31"/>
  <c r="K58" i="31"/>
  <c r="L58" i="31" s="1"/>
  <c r="M58" i="31" s="1"/>
  <c r="H58" i="31"/>
  <c r="T57" i="31"/>
  <c r="Q57" i="31"/>
  <c r="K57" i="31"/>
  <c r="T56" i="31"/>
  <c r="Q56" i="31"/>
  <c r="K56" i="31"/>
  <c r="T55" i="31"/>
  <c r="Q55" i="31"/>
  <c r="K55" i="31"/>
  <c r="T54" i="31"/>
  <c r="Q54" i="31"/>
  <c r="K54" i="31"/>
  <c r="T53" i="31"/>
  <c r="Q53" i="31"/>
  <c r="K53" i="31"/>
  <c r="T52" i="31"/>
  <c r="Q52" i="31"/>
  <c r="K52" i="31"/>
  <c r="L52" i="31" s="1"/>
  <c r="M52" i="31" s="1"/>
  <c r="H52" i="31"/>
  <c r="I52" i="31" s="1"/>
  <c r="T51" i="31"/>
  <c r="Q51" i="31"/>
  <c r="K51" i="31"/>
  <c r="T50" i="31"/>
  <c r="Q50" i="31"/>
  <c r="AB51" i="31" s="1"/>
  <c r="AA51" i="31" s="1"/>
  <c r="K50" i="31"/>
  <c r="T49" i="31"/>
  <c r="Q49" i="31"/>
  <c r="AB50" i="31" s="1"/>
  <c r="AA50" i="31" s="1"/>
  <c r="K49" i="31"/>
  <c r="T48" i="31"/>
  <c r="Q48" i="31"/>
  <c r="K48" i="31"/>
  <c r="T47" i="31"/>
  <c r="Q47" i="31"/>
  <c r="K47" i="31"/>
  <c r="T46" i="31"/>
  <c r="Q46" i="31"/>
  <c r="K46" i="31"/>
  <c r="L46" i="31" s="1"/>
  <c r="M46" i="31" s="1"/>
  <c r="H46" i="31"/>
  <c r="I46" i="31" s="1"/>
  <c r="T45" i="31"/>
  <c r="Q45" i="31"/>
  <c r="K45" i="31"/>
  <c r="T44" i="31"/>
  <c r="Q44" i="31"/>
  <c r="K44" i="31"/>
  <c r="T43" i="31"/>
  <c r="Q43" i="31"/>
  <c r="K43" i="31"/>
  <c r="T42" i="31"/>
  <c r="Q42" i="31"/>
  <c r="AB43" i="31" s="1"/>
  <c r="AA43" i="31" s="1"/>
  <c r="K42" i="31"/>
  <c r="T41" i="31"/>
  <c r="Q41" i="31"/>
  <c r="K41" i="31"/>
  <c r="T40" i="31"/>
  <c r="Q40" i="31"/>
  <c r="AB40" i="31" s="1"/>
  <c r="AA40" i="31" s="1"/>
  <c r="K40" i="31"/>
  <c r="L40" i="31" s="1"/>
  <c r="M40" i="31" s="1"/>
  <c r="H40" i="31"/>
  <c r="T39" i="31"/>
  <c r="Q39" i="31"/>
  <c r="K39" i="31"/>
  <c r="T38" i="31"/>
  <c r="Q38" i="31"/>
  <c r="K38" i="31"/>
  <c r="T37" i="31"/>
  <c r="Q37" i="31"/>
  <c r="K37" i="31"/>
  <c r="T36" i="31"/>
  <c r="Q36" i="31"/>
  <c r="K36" i="31"/>
  <c r="T35" i="31"/>
  <c r="Q35" i="31"/>
  <c r="K35" i="31"/>
  <c r="T34" i="31"/>
  <c r="Q34" i="31"/>
  <c r="K34" i="31"/>
  <c r="L34" i="31" s="1"/>
  <c r="M34" i="31" s="1"/>
  <c r="H34" i="31"/>
  <c r="T33" i="31"/>
  <c r="Q33" i="31"/>
  <c r="K33" i="31"/>
  <c r="T32" i="31"/>
  <c r="Q32" i="31"/>
  <c r="X33" i="31" s="1"/>
  <c r="K32" i="31"/>
  <c r="T31" i="31"/>
  <c r="Q31" i="31"/>
  <c r="K31" i="31"/>
  <c r="T30" i="31"/>
  <c r="Q30" i="31"/>
  <c r="K30" i="31"/>
  <c r="T29" i="31"/>
  <c r="Q29" i="31"/>
  <c r="K29" i="31"/>
  <c r="T28" i="31"/>
  <c r="Q28" i="31"/>
  <c r="K28" i="31"/>
  <c r="L28" i="31" s="1"/>
  <c r="H28" i="31"/>
  <c r="I28" i="31" s="1"/>
  <c r="T27" i="31"/>
  <c r="Q27" i="31"/>
  <c r="K27" i="31"/>
  <c r="T26" i="31"/>
  <c r="Q26" i="31"/>
  <c r="K26" i="31"/>
  <c r="T25" i="31"/>
  <c r="Q25" i="31"/>
  <c r="K25" i="31"/>
  <c r="T24" i="31"/>
  <c r="Q24" i="31"/>
  <c r="K24" i="31"/>
  <c r="T23" i="31"/>
  <c r="Q23" i="31"/>
  <c r="X24" i="31" s="1"/>
  <c r="Y24" i="31" s="1"/>
  <c r="K23" i="31"/>
  <c r="T22" i="31"/>
  <c r="Q22" i="31"/>
  <c r="K22" i="31"/>
  <c r="L22" i="31" s="1"/>
  <c r="M22" i="31" s="1"/>
  <c r="H22" i="31"/>
  <c r="I22" i="31" s="1"/>
  <c r="T21" i="31"/>
  <c r="Q21" i="31"/>
  <c r="K21" i="31"/>
  <c r="T20" i="31"/>
  <c r="Q20" i="31"/>
  <c r="K20" i="31"/>
  <c r="T19" i="31"/>
  <c r="Q19" i="31"/>
  <c r="K19" i="31"/>
  <c r="T18" i="31"/>
  <c r="Q18" i="31"/>
  <c r="K18" i="31"/>
  <c r="T17" i="31"/>
  <c r="Q17" i="31"/>
  <c r="K17" i="31"/>
  <c r="T16" i="31"/>
  <c r="Q16" i="31"/>
  <c r="AB16" i="31" s="1"/>
  <c r="AA16" i="31" s="1"/>
  <c r="K16" i="31"/>
  <c r="L16" i="31" s="1"/>
  <c r="H16" i="31"/>
  <c r="I16" i="31" s="1"/>
  <c r="T15" i="31"/>
  <c r="Q15" i="31"/>
  <c r="K15" i="31"/>
  <c r="T14" i="31"/>
  <c r="Q14" i="31"/>
  <c r="AB15" i="31" s="1"/>
  <c r="AA15" i="31" s="1"/>
  <c r="K14" i="31"/>
  <c r="T13" i="31"/>
  <c r="Q13" i="31"/>
  <c r="AB14" i="31" s="1"/>
  <c r="AA14" i="31" s="1"/>
  <c r="K13" i="31"/>
  <c r="T12" i="31"/>
  <c r="Q12" i="31"/>
  <c r="K12" i="31"/>
  <c r="T11" i="31"/>
  <c r="Q11" i="31"/>
  <c r="K11" i="31"/>
  <c r="T10" i="31"/>
  <c r="Q10" i="31"/>
  <c r="K10" i="31"/>
  <c r="L10" i="31" s="1"/>
  <c r="M10" i="31" s="1"/>
  <c r="G10" i="31"/>
  <c r="H10" i="31" s="1"/>
  <c r="AB54" i="31" l="1"/>
  <c r="AA54" i="31" s="1"/>
  <c r="AB18" i="31"/>
  <c r="AA18" i="31" s="1"/>
  <c r="AB23" i="31"/>
  <c r="AA23" i="31" s="1"/>
  <c r="X27" i="31"/>
  <c r="AB37" i="31"/>
  <c r="AA37" i="31" s="1"/>
  <c r="AB60" i="31"/>
  <c r="AA60" i="31" s="1"/>
  <c r="X19" i="31"/>
  <c r="Z19" i="31" s="1"/>
  <c r="AB19" i="31"/>
  <c r="AA19" i="31" s="1"/>
  <c r="AB20" i="31"/>
  <c r="AA20" i="31" s="1"/>
  <c r="X20" i="31"/>
  <c r="Z20" i="31" s="1"/>
  <c r="AB21" i="31"/>
  <c r="AA21" i="31" s="1"/>
  <c r="X21" i="31"/>
  <c r="Y21" i="31" s="1"/>
  <c r="AB30" i="31"/>
  <c r="AA30" i="31" s="1"/>
  <c r="X30" i="31"/>
  <c r="Z30" i="31" s="1"/>
  <c r="AB31" i="31"/>
  <c r="AA31" i="31" s="1"/>
  <c r="X31" i="31"/>
  <c r="Y31" i="31" s="1"/>
  <c r="AB44" i="31"/>
  <c r="AA44" i="31" s="1"/>
  <c r="X44" i="31"/>
  <c r="X47" i="31"/>
  <c r="AB47" i="31"/>
  <c r="AA47" i="31" s="1"/>
  <c r="X46" i="31"/>
  <c r="Z46" i="31" s="1"/>
  <c r="X54" i="31"/>
  <c r="X61" i="31"/>
  <c r="AB61" i="31"/>
  <c r="AA61" i="31" s="1"/>
  <c r="X14" i="31"/>
  <c r="Z14" i="31" s="1"/>
  <c r="X17" i="31"/>
  <c r="Z17" i="31" s="1"/>
  <c r="AB36" i="31"/>
  <c r="AA36" i="31" s="1"/>
  <c r="X40" i="31"/>
  <c r="Y46" i="31"/>
  <c r="X51" i="31"/>
  <c r="AB68" i="31"/>
  <c r="AA68" i="31" s="1"/>
  <c r="AB10" i="31"/>
  <c r="AA10" i="31" s="1"/>
  <c r="X15" i="31"/>
  <c r="Z15" i="31" s="1"/>
  <c r="AB17" i="31"/>
  <c r="AA17" i="31" s="1"/>
  <c r="X18" i="31"/>
  <c r="Z18" i="31" s="1"/>
  <c r="X22" i="31"/>
  <c r="Z22" i="31" s="1"/>
  <c r="X23" i="31"/>
  <c r="Z23" i="31" s="1"/>
  <c r="X36" i="31"/>
  <c r="Y36" i="31" s="1"/>
  <c r="X37" i="31"/>
  <c r="AB46" i="31"/>
  <c r="AA46" i="31" s="1"/>
  <c r="AC46" i="31" s="1"/>
  <c r="X64" i="31"/>
  <c r="AB26" i="31"/>
  <c r="AA26" i="31" s="1"/>
  <c r="X50" i="31"/>
  <c r="AB57" i="31"/>
  <c r="AA57" i="31" s="1"/>
  <c r="N10" i="31"/>
  <c r="N52" i="31"/>
  <c r="Z50" i="31"/>
  <c r="Y50" i="31"/>
  <c r="AC50" i="31" s="1"/>
  <c r="M28" i="31"/>
  <c r="N28" i="31"/>
  <c r="Z27" i="31"/>
  <c r="Y27" i="31"/>
  <c r="Y33" i="31"/>
  <c r="Z33" i="31"/>
  <c r="M16" i="31"/>
  <c r="N16" i="31"/>
  <c r="N34" i="31"/>
  <c r="I34" i="31"/>
  <c r="AB35" i="31"/>
  <c r="AA35" i="31" s="1"/>
  <c r="X35" i="31"/>
  <c r="Z37" i="31"/>
  <c r="Y37" i="31"/>
  <c r="AC37" i="31" s="1"/>
  <c r="AB39" i="31"/>
  <c r="AA39" i="31" s="1"/>
  <c r="X39" i="31"/>
  <c r="AB38" i="31"/>
  <c r="AA38" i="31" s="1"/>
  <c r="X38" i="31"/>
  <c r="Z40" i="31"/>
  <c r="Y40" i="31"/>
  <c r="AC40" i="31" s="1"/>
  <c r="AB42" i="31"/>
  <c r="AA42" i="31" s="1"/>
  <c r="X42" i="31"/>
  <c r="AB41" i="31"/>
  <c r="AA41" i="31" s="1"/>
  <c r="X41" i="31"/>
  <c r="Z44" i="31"/>
  <c r="Y44" i="31"/>
  <c r="AC44" i="31" s="1"/>
  <c r="N46" i="31"/>
  <c r="Z61" i="31"/>
  <c r="Y61" i="31"/>
  <c r="AC61" i="31" s="1"/>
  <c r="Z64" i="31"/>
  <c r="Y64" i="31"/>
  <c r="AC64" i="31" s="1"/>
  <c r="AB66" i="31"/>
  <c r="AA66" i="31" s="1"/>
  <c r="X66" i="31"/>
  <c r="AB65" i="31"/>
  <c r="AA65" i="31" s="1"/>
  <c r="X65" i="31"/>
  <c r="AB69" i="31"/>
  <c r="AA69" i="31" s="1"/>
  <c r="X69" i="31"/>
  <c r="I10" i="31"/>
  <c r="X10" i="31" s="1"/>
  <c r="N22" i="31"/>
  <c r="Y22" i="31"/>
  <c r="AB34" i="31"/>
  <c r="AA34" i="31" s="1"/>
  <c r="X43" i="31"/>
  <c r="AB52" i="31"/>
  <c r="AA52" i="31" s="1"/>
  <c r="X52" i="31"/>
  <c r="X53" i="31"/>
  <c r="X57" i="31"/>
  <c r="N58" i="31"/>
  <c r="X60" i="31"/>
  <c r="X67" i="31"/>
  <c r="AB28" i="31"/>
  <c r="AA28" i="31" s="1"/>
  <c r="X28" i="31"/>
  <c r="AB29" i="31"/>
  <c r="AA29" i="31" s="1"/>
  <c r="AB45" i="31"/>
  <c r="AA45" i="31" s="1"/>
  <c r="X45" i="31"/>
  <c r="AB56" i="31"/>
  <c r="AA56" i="31" s="1"/>
  <c r="X56" i="31"/>
  <c r="AB55" i="31"/>
  <c r="AA55" i="31" s="1"/>
  <c r="X55" i="31"/>
  <c r="AB59" i="31"/>
  <c r="AA59" i="31" s="1"/>
  <c r="X59" i="31"/>
  <c r="AB58" i="31"/>
  <c r="AA58" i="31" s="1"/>
  <c r="X58" i="31"/>
  <c r="Y14" i="31"/>
  <c r="AC14" i="31" s="1"/>
  <c r="AC21" i="31"/>
  <c r="AB27" i="31"/>
  <c r="AA27" i="31" s="1"/>
  <c r="Y18" i="31"/>
  <c r="AC18" i="31" s="1"/>
  <c r="Y20" i="31"/>
  <c r="AC20" i="31" s="1"/>
  <c r="Z21" i="31"/>
  <c r="AB25" i="31"/>
  <c r="AA25" i="31" s="1"/>
  <c r="X25" i="31"/>
  <c r="X26" i="31"/>
  <c r="Y30" i="31"/>
  <c r="AC30" i="31" s="1"/>
  <c r="Z31" i="31"/>
  <c r="AB33" i="31"/>
  <c r="AA33" i="31" s="1"/>
  <c r="X34" i="31"/>
  <c r="Z36" i="31"/>
  <c r="N40" i="31"/>
  <c r="I40" i="31"/>
  <c r="Z47" i="31"/>
  <c r="Y47" i="31"/>
  <c r="AC47" i="31" s="1"/>
  <c r="AB49" i="31"/>
  <c r="AA49" i="31" s="1"/>
  <c r="X49" i="31"/>
  <c r="AB48" i="31"/>
  <c r="AA48" i="31" s="1"/>
  <c r="X48" i="31"/>
  <c r="Z51" i="31"/>
  <c r="Y51" i="31"/>
  <c r="AC51" i="31" s="1"/>
  <c r="N64" i="31"/>
  <c r="I64" i="31"/>
  <c r="Z54" i="31"/>
  <c r="Y54" i="31"/>
  <c r="AC54" i="31" s="1"/>
  <c r="AB63" i="31"/>
  <c r="AA63" i="31" s="1"/>
  <c r="X63" i="31"/>
  <c r="AB62" i="31"/>
  <c r="AA62" i="31" s="1"/>
  <c r="X62" i="31"/>
  <c r="Z68" i="31"/>
  <c r="Y68" i="31"/>
  <c r="AC68" i="31" s="1"/>
  <c r="Y17" i="31"/>
  <c r="Y23" i="31"/>
  <c r="AC23" i="31" s="1"/>
  <c r="Z24" i="31"/>
  <c r="X29" i="31"/>
  <c r="AC31" i="31"/>
  <c r="Y15" i="31"/>
  <c r="AC15" i="31" s="1"/>
  <c r="Y19" i="31"/>
  <c r="AC19" i="31" s="1"/>
  <c r="X16" i="31"/>
  <c r="AB22" i="31"/>
  <c r="AA22" i="31" s="1"/>
  <c r="AB24" i="31"/>
  <c r="AA24" i="31" s="1"/>
  <c r="AC24" i="31" s="1"/>
  <c r="AB32" i="31"/>
  <c r="AA32" i="31" s="1"/>
  <c r="X32" i="31"/>
  <c r="AB53" i="31"/>
  <c r="AA53" i="31" s="1"/>
  <c r="I58" i="31"/>
  <c r="AC17" i="31" l="1"/>
  <c r="AC36" i="31"/>
  <c r="AB11" i="31"/>
  <c r="AA11" i="31" s="1"/>
  <c r="Y25" i="31"/>
  <c r="AC25" i="31" s="1"/>
  <c r="Z25" i="31"/>
  <c r="Y58" i="31"/>
  <c r="AC58" i="31" s="1"/>
  <c r="Z58" i="31"/>
  <c r="Y45" i="31"/>
  <c r="AC45" i="31" s="1"/>
  <c r="Z45" i="31"/>
  <c r="Z57" i="31"/>
  <c r="Y57" i="31"/>
  <c r="AC57" i="31" s="1"/>
  <c r="Z43" i="31"/>
  <c r="Y43" i="31"/>
  <c r="AC43" i="31" s="1"/>
  <c r="Z10" i="31"/>
  <c r="X11" i="31" s="1"/>
  <c r="Y10" i="31"/>
  <c r="AC10" i="31" s="1"/>
  <c r="Y42" i="31"/>
  <c r="AC42" i="31" s="1"/>
  <c r="Z42" i="31"/>
  <c r="Y38" i="31"/>
  <c r="AC38" i="31" s="1"/>
  <c r="Z38" i="31"/>
  <c r="Z49" i="31"/>
  <c r="Y49" i="31"/>
  <c r="AC49" i="31" s="1"/>
  <c r="Y55" i="31"/>
  <c r="AC55" i="31" s="1"/>
  <c r="Z55" i="31"/>
  <c r="Y65" i="31"/>
  <c r="AC65" i="31" s="1"/>
  <c r="Z65" i="31"/>
  <c r="Z29" i="31"/>
  <c r="Y29" i="31"/>
  <c r="AC29" i="31" s="1"/>
  <c r="Y63" i="31"/>
  <c r="AC63" i="31" s="1"/>
  <c r="Z63" i="31"/>
  <c r="Y48" i="31"/>
  <c r="AC48" i="31" s="1"/>
  <c r="Z48" i="31"/>
  <c r="Y59" i="31"/>
  <c r="AC59" i="31" s="1"/>
  <c r="Z59" i="31"/>
  <c r="Y56" i="31"/>
  <c r="AC56" i="31" s="1"/>
  <c r="Z56" i="31"/>
  <c r="Z67" i="31"/>
  <c r="Y67" i="31"/>
  <c r="AC67" i="31" s="1"/>
  <c r="Z53" i="31"/>
  <c r="Y53" i="31"/>
  <c r="AC53" i="31" s="1"/>
  <c r="Y69" i="31"/>
  <c r="AC69" i="31" s="1"/>
  <c r="Z69" i="31"/>
  <c r="Y66" i="31"/>
  <c r="AC66" i="31" s="1"/>
  <c r="Z66" i="31"/>
  <c r="AC33" i="31"/>
  <c r="AC27" i="31"/>
  <c r="Y62" i="31"/>
  <c r="AC62" i="31" s="1"/>
  <c r="Z62" i="31"/>
  <c r="Z32" i="31"/>
  <c r="Y32" i="31"/>
  <c r="AC32" i="31" s="1"/>
  <c r="Y16" i="31"/>
  <c r="AC16" i="31" s="1"/>
  <c r="Z16" i="31"/>
  <c r="Y34" i="31"/>
  <c r="AC34" i="31" s="1"/>
  <c r="Z34" i="31"/>
  <c r="Y26" i="31"/>
  <c r="AC26" i="31" s="1"/>
  <c r="Z26" i="31"/>
  <c r="Z28" i="31"/>
  <c r="Y28" i="31"/>
  <c r="AC28" i="31" s="1"/>
  <c r="Z60" i="31"/>
  <c r="Y60" i="31"/>
  <c r="AC60" i="31" s="1"/>
  <c r="Y52" i="31"/>
  <c r="AC52" i="31" s="1"/>
  <c r="Z52" i="31"/>
  <c r="AC22" i="31"/>
  <c r="Y41" i="31"/>
  <c r="AC41" i="31" s="1"/>
  <c r="Z41" i="31"/>
  <c r="Y39" i="31"/>
  <c r="AC39" i="31" s="1"/>
  <c r="Z39" i="31"/>
  <c r="Z35" i="31"/>
  <c r="Y35" i="31"/>
  <c r="AC35" i="31" s="1"/>
  <c r="AB12" i="31" l="1"/>
  <c r="AA12" i="31" s="1"/>
  <c r="Z11" i="31"/>
  <c r="X12" i="31" s="1"/>
  <c r="Y11" i="31"/>
  <c r="AC11" i="31" s="1"/>
  <c r="AB13" i="31" l="1"/>
  <c r="AA13" i="31" s="1"/>
  <c r="Y12" i="31"/>
  <c r="AC12" i="31" s="1"/>
  <c r="Z12" i="31"/>
  <c r="X13" i="31" s="1"/>
  <c r="Z13" i="31" l="1"/>
  <c r="Y13" i="31"/>
  <c r="AC13" i="31" s="1"/>
  <c r="T63" i="29" l="1"/>
  <c r="Q63" i="29"/>
  <c r="K63" i="29"/>
  <c r="T62" i="29"/>
  <c r="Q62" i="29"/>
  <c r="K62" i="29"/>
  <c r="T61" i="29"/>
  <c r="Q61" i="29"/>
  <c r="AB62" i="29" s="1"/>
  <c r="AA62" i="29" s="1"/>
  <c r="K61" i="29"/>
  <c r="T60" i="29"/>
  <c r="Q60" i="29"/>
  <c r="AB61" i="29" s="1"/>
  <c r="AA61" i="29" s="1"/>
  <c r="K60" i="29"/>
  <c r="T59" i="29"/>
  <c r="Q59" i="29"/>
  <c r="K59" i="29"/>
  <c r="T58" i="29"/>
  <c r="Q58" i="29"/>
  <c r="K58" i="29"/>
  <c r="L58" i="29" s="1"/>
  <c r="H58" i="29"/>
  <c r="I58" i="29" s="1"/>
  <c r="T57" i="29"/>
  <c r="Q57" i="29"/>
  <c r="K57" i="29"/>
  <c r="T56" i="29"/>
  <c r="Q56" i="29"/>
  <c r="K56" i="29"/>
  <c r="T55" i="29"/>
  <c r="Q55" i="29"/>
  <c r="K55" i="29"/>
  <c r="T54" i="29"/>
  <c r="Q54" i="29"/>
  <c r="AB55" i="29" s="1"/>
  <c r="AA55" i="29" s="1"/>
  <c r="K54" i="29"/>
  <c r="T53" i="29"/>
  <c r="Q53" i="29"/>
  <c r="K53" i="29"/>
  <c r="T52" i="29"/>
  <c r="Q52" i="29"/>
  <c r="K52" i="29"/>
  <c r="L52" i="29" s="1"/>
  <c r="H52" i="29"/>
  <c r="I52" i="29" s="1"/>
  <c r="T51" i="29"/>
  <c r="Q51" i="29"/>
  <c r="K51" i="29"/>
  <c r="T50" i="29"/>
  <c r="Q50" i="29"/>
  <c r="K50" i="29"/>
  <c r="T49" i="29"/>
  <c r="Q49" i="29"/>
  <c r="K49" i="29"/>
  <c r="T48" i="29"/>
  <c r="Q48" i="29"/>
  <c r="K48" i="29"/>
  <c r="T47" i="29"/>
  <c r="Q47" i="29"/>
  <c r="K47" i="29"/>
  <c r="T46" i="29"/>
  <c r="Q46" i="29"/>
  <c r="K46" i="29"/>
  <c r="L46" i="29" s="1"/>
  <c r="M46" i="29" s="1"/>
  <c r="H46" i="29"/>
  <c r="I46" i="29" s="1"/>
  <c r="T45" i="29"/>
  <c r="Q45" i="29"/>
  <c r="K45" i="29"/>
  <c r="T44" i="29"/>
  <c r="Q44" i="29"/>
  <c r="AB45" i="29" s="1"/>
  <c r="AA45" i="29" s="1"/>
  <c r="K44" i="29"/>
  <c r="T43" i="29"/>
  <c r="Q43" i="29"/>
  <c r="K43" i="29"/>
  <c r="T42" i="29"/>
  <c r="Q42" i="29"/>
  <c r="K42" i="29"/>
  <c r="T41" i="29"/>
  <c r="Q41" i="29"/>
  <c r="K41" i="29"/>
  <c r="T40" i="29"/>
  <c r="Q40" i="29"/>
  <c r="K40" i="29"/>
  <c r="L40" i="29" s="1"/>
  <c r="M40" i="29" s="1"/>
  <c r="H40" i="29"/>
  <c r="T39" i="29"/>
  <c r="Q39" i="29"/>
  <c r="K39" i="29"/>
  <c r="T38" i="29"/>
  <c r="Q38" i="29"/>
  <c r="K38" i="29"/>
  <c r="T37" i="29"/>
  <c r="Q37" i="29"/>
  <c r="K37" i="29"/>
  <c r="T36" i="29"/>
  <c r="Q36" i="29"/>
  <c r="K36" i="29"/>
  <c r="T35" i="29"/>
  <c r="Q35" i="29"/>
  <c r="K35" i="29"/>
  <c r="T34" i="29"/>
  <c r="Q34" i="29"/>
  <c r="AB34" i="29" s="1"/>
  <c r="AA34" i="29" s="1"/>
  <c r="K34" i="29"/>
  <c r="L34" i="29" s="1"/>
  <c r="H34" i="29"/>
  <c r="I34" i="29" s="1"/>
  <c r="T33" i="29"/>
  <c r="Q33" i="29"/>
  <c r="K33" i="29"/>
  <c r="T32" i="29"/>
  <c r="Q32" i="29"/>
  <c r="K32" i="29"/>
  <c r="T31" i="29"/>
  <c r="Q31" i="29"/>
  <c r="K31" i="29"/>
  <c r="T30" i="29"/>
  <c r="Q30" i="29"/>
  <c r="K30" i="29"/>
  <c r="T29" i="29"/>
  <c r="Q29" i="29"/>
  <c r="K29" i="29"/>
  <c r="T28" i="29"/>
  <c r="Q28" i="29"/>
  <c r="K28" i="29"/>
  <c r="L28" i="29" s="1"/>
  <c r="M28" i="29" s="1"/>
  <c r="H28" i="29"/>
  <c r="T27" i="29"/>
  <c r="Q27" i="29"/>
  <c r="K27" i="29"/>
  <c r="T26" i="29"/>
  <c r="Q26" i="29"/>
  <c r="X27" i="29" s="1"/>
  <c r="K26" i="29"/>
  <c r="T25" i="29"/>
  <c r="Q25" i="29"/>
  <c r="K25" i="29"/>
  <c r="T24" i="29"/>
  <c r="Q24" i="29"/>
  <c r="K24" i="29"/>
  <c r="T23" i="29"/>
  <c r="Q23" i="29"/>
  <c r="AB24" i="29" s="1"/>
  <c r="AA24" i="29" s="1"/>
  <c r="K23" i="29"/>
  <c r="T22" i="29"/>
  <c r="Q22" i="29"/>
  <c r="K22" i="29"/>
  <c r="L22" i="29" s="1"/>
  <c r="M22" i="29" s="1"/>
  <c r="H22" i="29"/>
  <c r="I22" i="29" s="1"/>
  <c r="T21" i="29"/>
  <c r="Q21" i="29"/>
  <c r="K21" i="29"/>
  <c r="T20" i="29"/>
  <c r="Q20" i="29"/>
  <c r="K20" i="29"/>
  <c r="T19" i="29"/>
  <c r="Q19" i="29"/>
  <c r="K19" i="29"/>
  <c r="T18" i="29"/>
  <c r="Q18" i="29"/>
  <c r="K18" i="29"/>
  <c r="T17" i="29"/>
  <c r="Q17" i="29"/>
  <c r="K17" i="29"/>
  <c r="T16" i="29"/>
  <c r="Q16" i="29"/>
  <c r="K16" i="29"/>
  <c r="L16" i="29" s="1"/>
  <c r="M16" i="29" s="1"/>
  <c r="AB16" i="29" s="1"/>
  <c r="AA16" i="29" s="1"/>
  <c r="H16" i="29"/>
  <c r="T15" i="29"/>
  <c r="Q15" i="29"/>
  <c r="K15" i="29"/>
  <c r="T14" i="29"/>
  <c r="Q14" i="29"/>
  <c r="K14" i="29"/>
  <c r="T13" i="29"/>
  <c r="Q13" i="29"/>
  <c r="K13" i="29"/>
  <c r="T12" i="29"/>
  <c r="Q12" i="29"/>
  <c r="K12" i="29"/>
  <c r="T11" i="29"/>
  <c r="Q11" i="29"/>
  <c r="K11" i="29"/>
  <c r="T10" i="29"/>
  <c r="Q10" i="29"/>
  <c r="K10" i="29"/>
  <c r="L10" i="29" s="1"/>
  <c r="M10" i="29" s="1"/>
  <c r="AB10" i="29" s="1"/>
  <c r="AA10" i="29" s="1"/>
  <c r="H10" i="29"/>
  <c r="AB32" i="29" l="1"/>
  <c r="AA32" i="29" s="1"/>
  <c r="AB47" i="29"/>
  <c r="AA47" i="29" s="1"/>
  <c r="AB51" i="29"/>
  <c r="AA51" i="29" s="1"/>
  <c r="AB63" i="29"/>
  <c r="AA63" i="29" s="1"/>
  <c r="AB20" i="29"/>
  <c r="AA20" i="29" s="1"/>
  <c r="X23" i="29"/>
  <c r="AB23" i="29"/>
  <c r="AA23" i="29" s="1"/>
  <c r="X22" i="29"/>
  <c r="Z22" i="29" s="1"/>
  <c r="AB44" i="29"/>
  <c r="AA44" i="29" s="1"/>
  <c r="X44" i="29"/>
  <c r="X61" i="29"/>
  <c r="AB37" i="29"/>
  <c r="AA37" i="29" s="1"/>
  <c r="AB42" i="29"/>
  <c r="AA42" i="29" s="1"/>
  <c r="X54" i="29"/>
  <c r="AB59" i="29"/>
  <c r="AA59" i="29" s="1"/>
  <c r="X13" i="29"/>
  <c r="Z13" i="29" s="1"/>
  <c r="X30" i="29"/>
  <c r="AB41" i="29"/>
  <c r="AA41" i="29" s="1"/>
  <c r="AB48" i="29"/>
  <c r="AA48" i="29" s="1"/>
  <c r="AB11" i="29"/>
  <c r="AA11" i="29" s="1"/>
  <c r="X11" i="29"/>
  <c r="Z11" i="29" s="1"/>
  <c r="Y22" i="29"/>
  <c r="AB25" i="29"/>
  <c r="AA25" i="29" s="1"/>
  <c r="AB27" i="29"/>
  <c r="AA27" i="29" s="1"/>
  <c r="AB30" i="29"/>
  <c r="AA30" i="29" s="1"/>
  <c r="X37" i="29"/>
  <c r="X40" i="29"/>
  <c r="X46" i="29"/>
  <c r="X51" i="29"/>
  <c r="AB56" i="29"/>
  <c r="AA56" i="29" s="1"/>
  <c r="X15" i="29"/>
  <c r="AB22" i="29"/>
  <c r="AA22" i="29" s="1"/>
  <c r="AB31" i="29"/>
  <c r="AA31" i="29" s="1"/>
  <c r="AB40" i="29"/>
  <c r="AA40" i="29" s="1"/>
  <c r="AB49" i="29"/>
  <c r="AA49" i="29" s="1"/>
  <c r="AB12" i="29"/>
  <c r="AA12" i="29" s="1"/>
  <c r="AB38" i="29"/>
  <c r="AA38" i="29" s="1"/>
  <c r="AB46" i="29"/>
  <c r="AA46" i="29" s="1"/>
  <c r="X47" i="29"/>
  <c r="AB54" i="29"/>
  <c r="AA54" i="29" s="1"/>
  <c r="X18" i="29"/>
  <c r="Z18" i="29" s="1"/>
  <c r="N10" i="29"/>
  <c r="N22" i="29"/>
  <c r="AC22" i="29"/>
  <c r="N46" i="29"/>
  <c r="Z15" i="29"/>
  <c r="Y15" i="29"/>
  <c r="Y13" i="29"/>
  <c r="AB15" i="29"/>
  <c r="AA15" i="29" s="1"/>
  <c r="AB19" i="29"/>
  <c r="AA19" i="29" s="1"/>
  <c r="X19" i="29"/>
  <c r="AB18" i="29"/>
  <c r="AA18" i="29" s="1"/>
  <c r="Z51" i="29"/>
  <c r="Y51" i="29"/>
  <c r="AC51" i="29" s="1"/>
  <c r="AB21" i="29"/>
  <c r="AA21" i="29" s="1"/>
  <c r="X21" i="29"/>
  <c r="N52" i="29"/>
  <c r="M52" i="29"/>
  <c r="Z54" i="29"/>
  <c r="Y54" i="29"/>
  <c r="I10" i="29"/>
  <c r="X10" i="29" s="1"/>
  <c r="AB14" i="29"/>
  <c r="AA14" i="29" s="1"/>
  <c r="X14" i="29"/>
  <c r="AB26" i="29"/>
  <c r="AA26" i="29" s="1"/>
  <c r="X26" i="29"/>
  <c r="N34" i="29"/>
  <c r="M34" i="29"/>
  <c r="Z37" i="29"/>
  <c r="Y37" i="29"/>
  <c r="AB50" i="29"/>
  <c r="AA50" i="29" s="1"/>
  <c r="X50" i="29"/>
  <c r="AB53" i="29"/>
  <c r="AA53" i="29" s="1"/>
  <c r="X53" i="29"/>
  <c r="AB52" i="29"/>
  <c r="AA52" i="29" s="1"/>
  <c r="X52" i="29"/>
  <c r="Y11" i="29"/>
  <c r="X12" i="29"/>
  <c r="AB13" i="29"/>
  <c r="AA13" i="29" s="1"/>
  <c r="N16" i="29"/>
  <c r="I16" i="29"/>
  <c r="X16" i="29" s="1"/>
  <c r="AB17" i="29"/>
  <c r="AA17" i="29" s="1"/>
  <c r="X17" i="29"/>
  <c r="X20" i="29"/>
  <c r="Z23" i="29"/>
  <c r="Y23" i="29"/>
  <c r="AC23" i="29" s="1"/>
  <c r="N28" i="29"/>
  <c r="AB33" i="29"/>
  <c r="AA33" i="29" s="1"/>
  <c r="X33" i="29"/>
  <c r="AB36" i="29"/>
  <c r="AA36" i="29" s="1"/>
  <c r="X36" i="29"/>
  <c r="AB35" i="29"/>
  <c r="AA35" i="29" s="1"/>
  <c r="X35" i="29"/>
  <c r="Z44" i="29"/>
  <c r="Y44" i="29"/>
  <c r="AC44" i="29" s="1"/>
  <c r="Z47" i="29"/>
  <c r="Y47" i="29"/>
  <c r="AC47" i="29" s="1"/>
  <c r="N58" i="29"/>
  <c r="M58" i="29"/>
  <c r="Z61" i="29"/>
  <c r="Y61" i="29"/>
  <c r="AC61" i="29" s="1"/>
  <c r="Z27" i="29"/>
  <c r="Y27" i="29"/>
  <c r="AC27" i="29" s="1"/>
  <c r="AB29" i="29"/>
  <c r="AA29" i="29" s="1"/>
  <c r="X29" i="29"/>
  <c r="AB28" i="29"/>
  <c r="AA28" i="29" s="1"/>
  <c r="X28" i="29"/>
  <c r="AB39" i="29"/>
  <c r="AA39" i="29" s="1"/>
  <c r="Z40" i="29"/>
  <c r="Y40" i="29"/>
  <c r="Z30" i="29"/>
  <c r="Y30" i="29"/>
  <c r="N40" i="29"/>
  <c r="I40" i="29"/>
  <c r="AB43" i="29"/>
  <c r="AA43" i="29" s="1"/>
  <c r="X43" i="29"/>
  <c r="AB57" i="29"/>
  <c r="AA57" i="29" s="1"/>
  <c r="X57" i="29"/>
  <c r="AB60" i="29"/>
  <c r="AA60" i="29" s="1"/>
  <c r="X60" i="29"/>
  <c r="X24" i="29"/>
  <c r="X31" i="29"/>
  <c r="X34" i="29"/>
  <c r="X38" i="29"/>
  <c r="X41" i="29"/>
  <c r="X45" i="29"/>
  <c r="X48" i="29"/>
  <c r="X55" i="29"/>
  <c r="X58" i="29"/>
  <c r="AB58" i="29"/>
  <c r="AA58" i="29" s="1"/>
  <c r="X62" i="29"/>
  <c r="X25" i="29"/>
  <c r="X32" i="29"/>
  <c r="X39" i="29"/>
  <c r="X42" i="29"/>
  <c r="X49" i="29"/>
  <c r="X56" i="29"/>
  <c r="X59" i="29"/>
  <c r="X63" i="29"/>
  <c r="I28" i="29"/>
  <c r="AC37" i="29" l="1"/>
  <c r="AC40" i="29"/>
  <c r="Y18" i="29"/>
  <c r="AC11" i="29"/>
  <c r="AC30" i="29"/>
  <c r="AC54" i="29"/>
  <c r="Z46" i="29"/>
  <c r="Y46" i="29"/>
  <c r="AC46" i="29" s="1"/>
  <c r="Y49" i="29"/>
  <c r="AC49" i="29" s="1"/>
  <c r="Z49" i="29"/>
  <c r="Z55" i="29"/>
  <c r="Y55" i="29"/>
  <c r="AC55" i="29" s="1"/>
  <c r="Z29" i="29"/>
  <c r="Y29" i="29"/>
  <c r="AC29" i="29" s="1"/>
  <c r="Y35" i="29"/>
  <c r="AC35" i="29" s="1"/>
  <c r="Z35" i="29"/>
  <c r="Z33" i="29"/>
  <c r="Y33" i="29"/>
  <c r="AC33" i="29" s="1"/>
  <c r="Y16" i="29"/>
  <c r="AC16" i="29" s="1"/>
  <c r="Z16" i="29"/>
  <c r="Y52" i="29"/>
  <c r="AC52" i="29" s="1"/>
  <c r="Z52" i="29"/>
  <c r="Z50" i="29"/>
  <c r="Y50" i="29"/>
  <c r="AC50" i="29" s="1"/>
  <c r="Z14" i="29"/>
  <c r="Y14" i="29"/>
  <c r="AC14" i="29" s="1"/>
  <c r="Z21" i="29"/>
  <c r="Y21" i="29"/>
  <c r="AC21" i="29" s="1"/>
  <c r="Y63" i="29"/>
  <c r="AC63" i="29" s="1"/>
  <c r="Z63" i="29"/>
  <c r="Y42" i="29"/>
  <c r="AC42" i="29" s="1"/>
  <c r="Z42" i="29"/>
  <c r="Z62" i="29"/>
  <c r="Y62" i="29"/>
  <c r="AC62" i="29" s="1"/>
  <c r="Z48" i="29"/>
  <c r="Y48" i="29"/>
  <c r="AC48" i="29" s="1"/>
  <c r="Z34" i="29"/>
  <c r="Y34" i="29"/>
  <c r="AC34" i="29" s="1"/>
  <c r="Y20" i="29"/>
  <c r="AC20" i="29" s="1"/>
  <c r="Z20" i="29"/>
  <c r="Z19" i="29"/>
  <c r="Y19" i="29"/>
  <c r="AC19" i="29" s="1"/>
  <c r="AC18" i="29"/>
  <c r="AC13" i="29"/>
  <c r="Y25" i="29"/>
  <c r="AC25" i="29" s="1"/>
  <c r="Z25" i="29"/>
  <c r="Z38" i="29"/>
  <c r="Y38" i="29"/>
  <c r="AC38" i="29" s="1"/>
  <c r="Z60" i="29"/>
  <c r="Y60" i="29"/>
  <c r="AC60" i="29" s="1"/>
  <c r="Z43" i="29"/>
  <c r="Y43" i="29"/>
  <c r="AC43" i="29" s="1"/>
  <c r="Y59" i="29"/>
  <c r="AC59" i="29" s="1"/>
  <c r="Z59" i="29"/>
  <c r="Y39" i="29"/>
  <c r="AC39" i="29" s="1"/>
  <c r="Z39" i="29"/>
  <c r="Z45" i="29"/>
  <c r="Y45" i="29"/>
  <c r="AC45" i="29" s="1"/>
  <c r="Z31" i="29"/>
  <c r="Y31" i="29"/>
  <c r="AC31" i="29" s="1"/>
  <c r="Z57" i="29"/>
  <c r="Y57" i="29"/>
  <c r="AC57" i="29" s="1"/>
  <c r="Y28" i="29"/>
  <c r="AC28" i="29" s="1"/>
  <c r="Z28" i="29"/>
  <c r="Z36" i="29"/>
  <c r="Y36" i="29"/>
  <c r="AC36" i="29" s="1"/>
  <c r="Y17" i="29"/>
  <c r="AC17" i="29" s="1"/>
  <c r="Z17" i="29"/>
  <c r="Z53" i="29"/>
  <c r="Y53" i="29"/>
  <c r="AC53" i="29" s="1"/>
  <c r="Z26" i="29"/>
  <c r="Y26" i="29"/>
  <c r="AC26" i="29" s="1"/>
  <c r="Z10" i="29"/>
  <c r="Y10" i="29"/>
  <c r="AC10" i="29" s="1"/>
  <c r="AC15" i="29"/>
  <c r="Y56" i="29"/>
  <c r="AC56" i="29" s="1"/>
  <c r="Z56" i="29"/>
  <c r="Y32" i="29"/>
  <c r="AC32" i="29" s="1"/>
  <c r="Z32" i="29"/>
  <c r="Z58" i="29"/>
  <c r="Y58" i="29"/>
  <c r="AC58" i="29" s="1"/>
  <c r="Z41" i="29"/>
  <c r="Y41" i="29"/>
  <c r="AC41" i="29" s="1"/>
  <c r="Z24" i="29"/>
  <c r="Y24" i="29"/>
  <c r="AC24" i="29" s="1"/>
  <c r="Y12" i="29"/>
  <c r="AC12" i="29" s="1"/>
  <c r="Z12" i="29"/>
  <c r="T69" i="28" l="1"/>
  <c r="Q69" i="28"/>
  <c r="K69" i="28"/>
  <c r="T68" i="28"/>
  <c r="Q68" i="28"/>
  <c r="K68" i="28"/>
  <c r="T67" i="28"/>
  <c r="Q67" i="28"/>
  <c r="AB68" i="28" s="1"/>
  <c r="AA68" i="28" s="1"/>
  <c r="K67" i="28"/>
  <c r="T66" i="28"/>
  <c r="Q66" i="28"/>
  <c r="AB67" i="28" s="1"/>
  <c r="AA67" i="28" s="1"/>
  <c r="K66" i="28"/>
  <c r="T65" i="28"/>
  <c r="Q65" i="28"/>
  <c r="K65" i="28"/>
  <c r="T64" i="28"/>
  <c r="Q64" i="28"/>
  <c r="H64" i="28"/>
  <c r="T63" i="28"/>
  <c r="Q63" i="28"/>
  <c r="K63" i="28"/>
  <c r="T62" i="28"/>
  <c r="Q62" i="28"/>
  <c r="K62" i="28"/>
  <c r="T61" i="28"/>
  <c r="Q61" i="28"/>
  <c r="K61" i="28"/>
  <c r="T60" i="28"/>
  <c r="Q60" i="28"/>
  <c r="K60" i="28"/>
  <c r="T59" i="28"/>
  <c r="Q59" i="28"/>
  <c r="X60" i="28" s="1"/>
  <c r="K59" i="28"/>
  <c r="T58" i="28"/>
  <c r="Q58" i="28"/>
  <c r="H58" i="28"/>
  <c r="I58" i="28" s="1"/>
  <c r="T57" i="28"/>
  <c r="Q57" i="28"/>
  <c r="K57" i="28"/>
  <c r="T56" i="28"/>
  <c r="Q56" i="28"/>
  <c r="K56" i="28"/>
  <c r="T55" i="28"/>
  <c r="Q55" i="28"/>
  <c r="K55" i="28"/>
  <c r="T54" i="28"/>
  <c r="Q54" i="28"/>
  <c r="K54" i="28"/>
  <c r="T53" i="28"/>
  <c r="Q53" i="28"/>
  <c r="K53" i="28"/>
  <c r="T52" i="28"/>
  <c r="Q52" i="28"/>
  <c r="AB52" i="28" s="1"/>
  <c r="AA52" i="28" s="1"/>
  <c r="H52" i="28"/>
  <c r="I52" i="28" s="1"/>
  <c r="T51" i="28"/>
  <c r="Q51" i="28"/>
  <c r="K51" i="28"/>
  <c r="T50" i="28"/>
  <c r="Q50" i="28"/>
  <c r="K50" i="28"/>
  <c r="T49" i="28"/>
  <c r="Q49" i="28"/>
  <c r="K49" i="28"/>
  <c r="T48" i="28"/>
  <c r="Q48" i="28"/>
  <c r="K48" i="28"/>
  <c r="T47" i="28"/>
  <c r="Q47" i="28"/>
  <c r="K47" i="28"/>
  <c r="T46" i="28"/>
  <c r="Q46" i="28"/>
  <c r="X46" i="28" s="1"/>
  <c r="H46" i="28"/>
  <c r="T45" i="28"/>
  <c r="Q45" i="28"/>
  <c r="K45" i="28"/>
  <c r="T44" i="28"/>
  <c r="Q44" i="28"/>
  <c r="K44" i="28"/>
  <c r="T43" i="28"/>
  <c r="Q43" i="28"/>
  <c r="K43" i="28"/>
  <c r="T42" i="28"/>
  <c r="Q42" i="28"/>
  <c r="K42" i="28"/>
  <c r="T41" i="28"/>
  <c r="Q41" i="28"/>
  <c r="K41" i="28"/>
  <c r="T40" i="28"/>
  <c r="Q40" i="28"/>
  <c r="AB40" i="28" s="1"/>
  <c r="AA40" i="28" s="1"/>
  <c r="H40" i="28"/>
  <c r="I40" i="28" s="1"/>
  <c r="T39" i="28"/>
  <c r="Q39" i="28"/>
  <c r="K39" i="28"/>
  <c r="T38" i="28"/>
  <c r="Q38" i="28"/>
  <c r="K38" i="28"/>
  <c r="T37" i="28"/>
  <c r="Q37" i="28"/>
  <c r="K37" i="28"/>
  <c r="T36" i="28"/>
  <c r="Q36" i="28"/>
  <c r="K36" i="28"/>
  <c r="T35" i="28"/>
  <c r="Q35" i="28"/>
  <c r="X36" i="28" s="1"/>
  <c r="Y36" i="28" s="1"/>
  <c r="K35" i="28"/>
  <c r="T34" i="28"/>
  <c r="Q34" i="28"/>
  <c r="X34" i="28" s="1"/>
  <c r="Y34" i="28" s="1"/>
  <c r="H34" i="28"/>
  <c r="T33" i="28"/>
  <c r="Q33" i="28"/>
  <c r="K33" i="28"/>
  <c r="T32" i="28"/>
  <c r="Q32" i="28"/>
  <c r="X33" i="28" s="1"/>
  <c r="Y33" i="28" s="1"/>
  <c r="K32" i="28"/>
  <c r="T31" i="28"/>
  <c r="Q31" i="28"/>
  <c r="K31" i="28"/>
  <c r="T30" i="28"/>
  <c r="Q30" i="28"/>
  <c r="X31" i="28" s="1"/>
  <c r="Y31" i="28" s="1"/>
  <c r="K30" i="28"/>
  <c r="T29" i="28"/>
  <c r="Q29" i="28"/>
  <c r="K29" i="28"/>
  <c r="T28" i="28"/>
  <c r="Q28" i="28"/>
  <c r="H28" i="28"/>
  <c r="I28" i="28" s="1"/>
  <c r="T27" i="28"/>
  <c r="Q27" i="28"/>
  <c r="K27" i="28"/>
  <c r="T26" i="28"/>
  <c r="Q26" i="28"/>
  <c r="K26" i="28"/>
  <c r="T25" i="28"/>
  <c r="Q25" i="28"/>
  <c r="K25" i="28"/>
  <c r="T24" i="28"/>
  <c r="Q24" i="28"/>
  <c r="K24" i="28"/>
  <c r="T23" i="28"/>
  <c r="Q23" i="28"/>
  <c r="AB24" i="28" s="1"/>
  <c r="AA24" i="28" s="1"/>
  <c r="K23" i="28"/>
  <c r="T22" i="28"/>
  <c r="Q22" i="28"/>
  <c r="X22" i="28" s="1"/>
  <c r="Y22" i="28" s="1"/>
  <c r="H22" i="28"/>
  <c r="T21" i="28"/>
  <c r="Q21" i="28"/>
  <c r="K21" i="28"/>
  <c r="T20" i="28"/>
  <c r="Q20" i="28"/>
  <c r="K20" i="28"/>
  <c r="T19" i="28"/>
  <c r="Q19" i="28"/>
  <c r="K19" i="28"/>
  <c r="T18" i="28"/>
  <c r="Q18" i="28"/>
  <c r="AB19" i="28" s="1"/>
  <c r="AA19" i="28" s="1"/>
  <c r="K18" i="28"/>
  <c r="T17" i="28"/>
  <c r="Q17" i="28"/>
  <c r="K17" i="28"/>
  <c r="T16" i="28"/>
  <c r="Q16" i="28"/>
  <c r="X17" i="28" s="1"/>
  <c r="H16" i="28"/>
  <c r="T15" i="28"/>
  <c r="Q15" i="28"/>
  <c r="K15" i="28"/>
  <c r="T14" i="28"/>
  <c r="Q14" i="28"/>
  <c r="K14" i="28"/>
  <c r="T13" i="28"/>
  <c r="Q13" i="28"/>
  <c r="K13" i="28"/>
  <c r="T12" i="28"/>
  <c r="Q12" i="28"/>
  <c r="K12" i="28"/>
  <c r="T11" i="28"/>
  <c r="Q11" i="28"/>
  <c r="K11" i="28"/>
  <c r="T10" i="28"/>
  <c r="Q10" i="28"/>
  <c r="G10" i="28"/>
  <c r="H10" i="28" s="1"/>
  <c r="AB14" i="28" l="1"/>
  <c r="AA14" i="28" s="1"/>
  <c r="X18" i="28"/>
  <c r="X38" i="28"/>
  <c r="Y38" i="28" s="1"/>
  <c r="AB54" i="28"/>
  <c r="AA54" i="28" s="1"/>
  <c r="X57" i="28"/>
  <c r="AB65" i="28"/>
  <c r="AA65" i="28" s="1"/>
  <c r="AB69" i="28"/>
  <c r="AA69" i="28" s="1"/>
  <c r="AB15" i="28"/>
  <c r="AA15" i="28" s="1"/>
  <c r="X15" i="28"/>
  <c r="Z15" i="28" s="1"/>
  <c r="X29" i="28"/>
  <c r="Y29" i="28" s="1"/>
  <c r="X28" i="28"/>
  <c r="Z28" i="28" s="1"/>
  <c r="X43" i="28"/>
  <c r="AB50" i="28"/>
  <c r="AA50" i="28" s="1"/>
  <c r="X50" i="28"/>
  <c r="AB51" i="28"/>
  <c r="AA51" i="28" s="1"/>
  <c r="X51" i="28"/>
  <c r="Z51" i="28" s="1"/>
  <c r="AB57" i="28"/>
  <c r="AA57" i="28" s="1"/>
  <c r="AB60" i="28"/>
  <c r="AA60" i="28" s="1"/>
  <c r="Z18" i="28"/>
  <c r="Y18" i="28"/>
  <c r="X25" i="28"/>
  <c r="AB28" i="28"/>
  <c r="AA28" i="28" s="1"/>
  <c r="AB33" i="28"/>
  <c r="AA33" i="28" s="1"/>
  <c r="X53" i="28"/>
  <c r="AB62" i="28"/>
  <c r="AA62" i="28" s="1"/>
  <c r="X67" i="28"/>
  <c r="AB18" i="28"/>
  <c r="AA18" i="28" s="1"/>
  <c r="X19" i="28"/>
  <c r="AB21" i="28"/>
  <c r="AA21" i="28" s="1"/>
  <c r="X41" i="28"/>
  <c r="Z41" i="28" s="1"/>
  <c r="AB45" i="28"/>
  <c r="AA45" i="28" s="1"/>
  <c r="AB53" i="28"/>
  <c r="AA53" i="28" s="1"/>
  <c r="X54" i="28"/>
  <c r="Z54" i="28" s="1"/>
  <c r="X48" i="28"/>
  <c r="Y48" i="28" s="1"/>
  <c r="Y41" i="28"/>
  <c r="Z25" i="28"/>
  <c r="Y25" i="28"/>
  <c r="Y17" i="28"/>
  <c r="Z17" i="28"/>
  <c r="Y43" i="28"/>
  <c r="Z43" i="28"/>
  <c r="I10" i="28"/>
  <c r="X10" i="28" s="1"/>
  <c r="AC18" i="28"/>
  <c r="Y46" i="28"/>
  <c r="Z46" i="28"/>
  <c r="AB27" i="28"/>
  <c r="AA27" i="28" s="1"/>
  <c r="X27" i="28"/>
  <c r="I46" i="28"/>
  <c r="Z50" i="28"/>
  <c r="Y50" i="28"/>
  <c r="AC50" i="28" s="1"/>
  <c r="Y15" i="28"/>
  <c r="AC15" i="28" s="1"/>
  <c r="AB20" i="28"/>
  <c r="AA20" i="28" s="1"/>
  <c r="X20" i="28"/>
  <c r="X21" i="28"/>
  <c r="Z22" i="28"/>
  <c r="AB25" i="28"/>
  <c r="AA25" i="28" s="1"/>
  <c r="AB26" i="28"/>
  <c r="AA26" i="28" s="1"/>
  <c r="Y28" i="28"/>
  <c r="AC28" i="28" s="1"/>
  <c r="Z29" i="28"/>
  <c r="Z31" i="28"/>
  <c r="Z33" i="28"/>
  <c r="Z34" i="28"/>
  <c r="Z36" i="28"/>
  <c r="Z38" i="28"/>
  <c r="X45" i="28"/>
  <c r="AB55" i="28"/>
  <c r="AA55" i="28" s="1"/>
  <c r="AB63" i="28"/>
  <c r="AA63" i="28" s="1"/>
  <c r="X63" i="28"/>
  <c r="AC33" i="28"/>
  <c r="X16" i="28"/>
  <c r="AB16" i="28"/>
  <c r="AA16" i="28" s="1"/>
  <c r="AB17" i="28"/>
  <c r="AA17" i="28" s="1"/>
  <c r="I22" i="28"/>
  <c r="AB23" i="28"/>
  <c r="AA23" i="28" s="1"/>
  <c r="X23" i="28"/>
  <c r="X24" i="28"/>
  <c r="X26" i="28"/>
  <c r="AB30" i="28"/>
  <c r="AA30" i="28" s="1"/>
  <c r="X30" i="28"/>
  <c r="AB29" i="28"/>
  <c r="AA29" i="28" s="1"/>
  <c r="AC29" i="28" s="1"/>
  <c r="AB32" i="28"/>
  <c r="AA32" i="28" s="1"/>
  <c r="X32" i="28"/>
  <c r="AB31" i="28"/>
  <c r="AA31" i="28" s="1"/>
  <c r="AC31" i="28" s="1"/>
  <c r="AB35" i="28"/>
  <c r="AA35" i="28" s="1"/>
  <c r="X35" i="28"/>
  <c r="AB34" i="28"/>
  <c r="AA34" i="28" s="1"/>
  <c r="AC34" i="28" s="1"/>
  <c r="AB37" i="28"/>
  <c r="AA37" i="28" s="1"/>
  <c r="X37" i="28"/>
  <c r="AB36" i="28"/>
  <c r="AA36" i="28" s="1"/>
  <c r="AC36" i="28" s="1"/>
  <c r="AB39" i="28"/>
  <c r="AA39" i="28" s="1"/>
  <c r="X39" i="28"/>
  <c r="AB38" i="28"/>
  <c r="AA38" i="28" s="1"/>
  <c r="AC38" i="28" s="1"/>
  <c r="Z53" i="28"/>
  <c r="Y53" i="28"/>
  <c r="AC53" i="28" s="1"/>
  <c r="Z57" i="28"/>
  <c r="Y57" i="28"/>
  <c r="AC57" i="28" s="1"/>
  <c r="Z60" i="28"/>
  <c r="Y60" i="28"/>
  <c r="AC60" i="28" s="1"/>
  <c r="Z67" i="28"/>
  <c r="Y67" i="28"/>
  <c r="AC67" i="28" s="1"/>
  <c r="X13" i="28"/>
  <c r="AB13" i="28"/>
  <c r="AA13" i="28" s="1"/>
  <c r="X14" i="28"/>
  <c r="I16" i="28"/>
  <c r="AB22" i="28"/>
  <c r="AA22" i="28" s="1"/>
  <c r="AC22" i="28" s="1"/>
  <c r="I34" i="28"/>
  <c r="AB42" i="28"/>
  <c r="AA42" i="28" s="1"/>
  <c r="X42" i="28"/>
  <c r="AB41" i="28"/>
  <c r="AA41" i="28" s="1"/>
  <c r="AB44" i="28"/>
  <c r="AA44" i="28" s="1"/>
  <c r="X44" i="28"/>
  <c r="AB43" i="28"/>
  <c r="AA43" i="28" s="1"/>
  <c r="AB47" i="28"/>
  <c r="AA47" i="28" s="1"/>
  <c r="X47" i="28"/>
  <c r="AB46" i="28"/>
  <c r="AA46" i="28" s="1"/>
  <c r="AB49" i="28"/>
  <c r="AA49" i="28" s="1"/>
  <c r="X49" i="28"/>
  <c r="AB48" i="28"/>
  <c r="AA48" i="28" s="1"/>
  <c r="AB56" i="28"/>
  <c r="AA56" i="28" s="1"/>
  <c r="X56" i="28"/>
  <c r="AB59" i="28"/>
  <c r="AA59" i="28" s="1"/>
  <c r="X59" i="28"/>
  <c r="AB58" i="28"/>
  <c r="AA58" i="28" s="1"/>
  <c r="X58" i="28"/>
  <c r="AB66" i="28"/>
  <c r="AA66" i="28" s="1"/>
  <c r="X66" i="28"/>
  <c r="X40" i="28"/>
  <c r="X61" i="28"/>
  <c r="AB61" i="28"/>
  <c r="AA61" i="28" s="1"/>
  <c r="X64" i="28"/>
  <c r="AB64" i="28"/>
  <c r="AA64" i="28" s="1"/>
  <c r="X68" i="28"/>
  <c r="Y51" i="28"/>
  <c r="AC51" i="28" s="1"/>
  <c r="Y54" i="28"/>
  <c r="AC54" i="28" s="1"/>
  <c r="X55" i="28"/>
  <c r="X62" i="28"/>
  <c r="I64" i="28"/>
  <c r="X65" i="28"/>
  <c r="X69" i="28"/>
  <c r="X52" i="28"/>
  <c r="Z48" i="28" l="1"/>
  <c r="Y19" i="28"/>
  <c r="AC19" i="28" s="1"/>
  <c r="Z19" i="28"/>
  <c r="Y13" i="28"/>
  <c r="AC13" i="28" s="1"/>
  <c r="Z13" i="28"/>
  <c r="Y69" i="28"/>
  <c r="AC69" i="28" s="1"/>
  <c r="Z69" i="28"/>
  <c r="Z44" i="28"/>
  <c r="Y44" i="28"/>
  <c r="AC44" i="28" s="1"/>
  <c r="Y24" i="28"/>
  <c r="AC24" i="28" s="1"/>
  <c r="Z24" i="28"/>
  <c r="Y65" i="28"/>
  <c r="AC65" i="28" s="1"/>
  <c r="Z65" i="28"/>
  <c r="Z64" i="28"/>
  <c r="Y64" i="28"/>
  <c r="AC64" i="28" s="1"/>
  <c r="Z66" i="28"/>
  <c r="Y66" i="28"/>
  <c r="AC66" i="28" s="1"/>
  <c r="Z59" i="28"/>
  <c r="Y59" i="28"/>
  <c r="AC59" i="28" s="1"/>
  <c r="Z47" i="28"/>
  <c r="Y47" i="28"/>
  <c r="AC47" i="28" s="1"/>
  <c r="Z39" i="28"/>
  <c r="Y39" i="28"/>
  <c r="AC39" i="28" s="1"/>
  <c r="Z30" i="28"/>
  <c r="Y30" i="28"/>
  <c r="AC30" i="28" s="1"/>
  <c r="Y23" i="28"/>
  <c r="AC23" i="28" s="1"/>
  <c r="Z23" i="28"/>
  <c r="Y45" i="28"/>
  <c r="AC45" i="28" s="1"/>
  <c r="Z45" i="28"/>
  <c r="Z20" i="28"/>
  <c r="Y20" i="28"/>
  <c r="AC20" i="28" s="1"/>
  <c r="Y10" i="28"/>
  <c r="Z10" i="28"/>
  <c r="X11" i="28" s="1"/>
  <c r="AC43" i="28"/>
  <c r="AC48" i="28"/>
  <c r="Y55" i="28"/>
  <c r="AC55" i="28" s="1"/>
  <c r="Z55" i="28"/>
  <c r="Z40" i="28"/>
  <c r="Y40" i="28"/>
  <c r="AC40" i="28" s="1"/>
  <c r="Z37" i="28"/>
  <c r="Y37" i="28"/>
  <c r="AC37" i="28" s="1"/>
  <c r="Z21" i="28"/>
  <c r="Y21" i="28"/>
  <c r="AC21" i="28" s="1"/>
  <c r="Z27" i="28"/>
  <c r="Y27" i="28"/>
  <c r="AC27" i="28" s="1"/>
  <c r="Z49" i="28"/>
  <c r="Y49" i="28"/>
  <c r="AC49" i="28" s="1"/>
  <c r="Y14" i="28"/>
  <c r="AC14" i="28" s="1"/>
  <c r="Z14" i="28"/>
  <c r="Z32" i="28"/>
  <c r="Y32" i="28"/>
  <c r="AC32" i="28" s="1"/>
  <c r="Z63" i="28"/>
  <c r="Y63" i="28"/>
  <c r="AC63" i="28" s="1"/>
  <c r="AC25" i="28"/>
  <c r="Z52" i="28"/>
  <c r="Y52" i="28"/>
  <c r="AC52" i="28" s="1"/>
  <c r="Y62" i="28"/>
  <c r="AC62" i="28" s="1"/>
  <c r="Z62" i="28"/>
  <c r="Z68" i="28"/>
  <c r="Y68" i="28"/>
  <c r="AC68" i="28" s="1"/>
  <c r="Z61" i="28"/>
  <c r="Y61" i="28"/>
  <c r="AC61" i="28" s="1"/>
  <c r="Y58" i="28"/>
  <c r="AC58" i="28" s="1"/>
  <c r="Z58" i="28"/>
  <c r="Z56" i="28"/>
  <c r="Y56" i="28"/>
  <c r="AC56" i="28" s="1"/>
  <c r="Z42" i="28"/>
  <c r="Y42" i="28"/>
  <c r="AC42" i="28" s="1"/>
  <c r="Z35" i="28"/>
  <c r="Y35" i="28"/>
  <c r="AC35" i="28" s="1"/>
  <c r="Y26" i="28"/>
  <c r="AC26" i="28" s="1"/>
  <c r="Z26" i="28"/>
  <c r="Y16" i="28"/>
  <c r="AC16" i="28" s="1"/>
  <c r="Z16" i="28"/>
  <c r="AC46" i="28"/>
  <c r="AC17" i="28"/>
  <c r="AC41" i="28"/>
  <c r="Z11" i="28" l="1"/>
  <c r="X12" i="28" s="1"/>
  <c r="Y11" i="28"/>
  <c r="Z12" i="28" l="1"/>
  <c r="Y12" i="28"/>
  <c r="K64" i="28" l="1"/>
  <c r="L64" i="28" s="1"/>
  <c r="K22" i="28"/>
  <c r="L22" i="28" s="1"/>
  <c r="K46" i="28"/>
  <c r="L46" i="28" s="1"/>
  <c r="K10" i="28"/>
  <c r="L10" i="28" s="1"/>
  <c r="K40" i="28"/>
  <c r="L40" i="28" s="1"/>
  <c r="K58" i="28"/>
  <c r="L58" i="28" s="1"/>
  <c r="K52" i="28"/>
  <c r="L52" i="28" s="1"/>
  <c r="K34" i="28"/>
  <c r="L34" i="28" s="1"/>
  <c r="K28" i="28"/>
  <c r="L28" i="28" s="1"/>
  <c r="K16" i="28"/>
  <c r="L16" i="28" s="1"/>
  <c r="M34" i="28" l="1"/>
  <c r="N34" i="28"/>
  <c r="M10" i="28"/>
  <c r="AB10" i="28" s="1"/>
  <c r="N10" i="28"/>
  <c r="M52" i="28"/>
  <c r="N52" i="28"/>
  <c r="M46" i="28"/>
  <c r="N46" i="28"/>
  <c r="M16" i="28"/>
  <c r="N16" i="28"/>
  <c r="N58" i="28"/>
  <c r="M58" i="28"/>
  <c r="M22" i="28"/>
  <c r="N22" i="28"/>
  <c r="M28" i="28"/>
  <c r="N28" i="28"/>
  <c r="M40" i="28"/>
  <c r="N40" i="28"/>
  <c r="M64" i="28"/>
  <c r="N64" i="28"/>
  <c r="AA10" i="28" l="1"/>
  <c r="AC10" i="28" s="1"/>
  <c r="AB11" i="28"/>
  <c r="AA11" i="28" l="1"/>
  <c r="AC11" i="28" s="1"/>
  <c r="AB12" i="28"/>
  <c r="AA12" i="28" s="1"/>
  <c r="AC12" i="28" s="1"/>
  <c r="H10" i="27" l="1"/>
  <c r="I10" i="27" s="1"/>
  <c r="Q10" i="27"/>
  <c r="T10" i="27"/>
  <c r="K11" i="27"/>
  <c r="Q11" i="27"/>
  <c r="T11" i="27"/>
  <c r="K12" i="27"/>
  <c r="Q12" i="27"/>
  <c r="T12" i="27"/>
  <c r="K13" i="27"/>
  <c r="Q13" i="27"/>
  <c r="X13" i="27" s="1"/>
  <c r="T13" i="27"/>
  <c r="K14" i="27"/>
  <c r="Q14" i="27"/>
  <c r="T14" i="27"/>
  <c r="K15" i="27"/>
  <c r="Q15" i="27"/>
  <c r="T15" i="27"/>
  <c r="H16" i="27"/>
  <c r="Q16" i="27"/>
  <c r="X16" i="27" s="1"/>
  <c r="T16" i="27"/>
  <c r="K17" i="27"/>
  <c r="Q17" i="27"/>
  <c r="T17" i="27"/>
  <c r="K18" i="27"/>
  <c r="Q18" i="27"/>
  <c r="T18" i="27"/>
  <c r="K19" i="27"/>
  <c r="Q19" i="27"/>
  <c r="T19" i="27"/>
  <c r="K20" i="27"/>
  <c r="Q20" i="27"/>
  <c r="X20" i="27" s="1"/>
  <c r="T20" i="27"/>
  <c r="K21" i="27"/>
  <c r="Q21" i="27"/>
  <c r="X21" i="27" s="1"/>
  <c r="T21" i="27"/>
  <c r="H22" i="27"/>
  <c r="I22" i="27"/>
  <c r="Q22" i="27"/>
  <c r="X22" i="27" s="1"/>
  <c r="Z22" i="27" s="1"/>
  <c r="T22" i="27"/>
  <c r="K23" i="27"/>
  <c r="Q23" i="27"/>
  <c r="AB24" i="27" s="1"/>
  <c r="AA24" i="27" s="1"/>
  <c r="T23" i="27"/>
  <c r="K24" i="27"/>
  <c r="Q24" i="27"/>
  <c r="T24" i="27"/>
  <c r="K25" i="27"/>
  <c r="Q25" i="27"/>
  <c r="T25" i="27"/>
  <c r="K26" i="27"/>
  <c r="Q26" i="27"/>
  <c r="T26" i="27"/>
  <c r="K27" i="27"/>
  <c r="Q27" i="27"/>
  <c r="T27" i="27"/>
  <c r="H28" i="27"/>
  <c r="I28" i="27" s="1"/>
  <c r="Q28" i="27"/>
  <c r="T28" i="27"/>
  <c r="K29" i="27"/>
  <c r="Q29" i="27"/>
  <c r="T29" i="27"/>
  <c r="K30" i="27"/>
  <c r="Q30" i="27"/>
  <c r="T30" i="27"/>
  <c r="K31" i="27"/>
  <c r="Q31" i="27"/>
  <c r="AB31" i="27" s="1"/>
  <c r="AA31" i="27" s="1"/>
  <c r="T31" i="27"/>
  <c r="K32" i="27"/>
  <c r="Q32" i="27"/>
  <c r="T32" i="27"/>
  <c r="K33" i="27"/>
  <c r="Q33" i="27"/>
  <c r="T33" i="27"/>
  <c r="H34" i="27"/>
  <c r="I34" i="27" s="1"/>
  <c r="Q34" i="27"/>
  <c r="X34" i="27" s="1"/>
  <c r="Y34" i="27" s="1"/>
  <c r="T34" i="27"/>
  <c r="K35" i="27"/>
  <c r="Q35" i="27"/>
  <c r="T35" i="27"/>
  <c r="K36" i="27"/>
  <c r="Q36" i="27"/>
  <c r="T36" i="27"/>
  <c r="K37" i="27"/>
  <c r="Q37" i="27"/>
  <c r="T37" i="27"/>
  <c r="X37" i="27"/>
  <c r="K38" i="27"/>
  <c r="Q38" i="27"/>
  <c r="X38" i="27" s="1"/>
  <c r="Y38" i="27" s="1"/>
  <c r="T38" i="27"/>
  <c r="AB38" i="27"/>
  <c r="AA38" i="27" s="1"/>
  <c r="K39" i="27"/>
  <c r="Q39" i="27"/>
  <c r="T39" i="27"/>
  <c r="H40" i="27"/>
  <c r="Q40" i="27"/>
  <c r="AB40" i="27" s="1"/>
  <c r="AA40" i="27" s="1"/>
  <c r="T40" i="27"/>
  <c r="K41" i="27"/>
  <c r="Q41" i="27"/>
  <c r="AB41" i="27" s="1"/>
  <c r="AA41" i="27" s="1"/>
  <c r="T41" i="27"/>
  <c r="K42" i="27"/>
  <c r="Q42" i="27"/>
  <c r="T42" i="27"/>
  <c r="K43" i="27"/>
  <c r="Q43" i="27"/>
  <c r="T43" i="27"/>
  <c r="K44" i="27"/>
  <c r="Q44" i="27"/>
  <c r="T44" i="27"/>
  <c r="K45" i="27"/>
  <c r="Q45" i="27"/>
  <c r="T45" i="27"/>
  <c r="H46" i="27"/>
  <c r="I46" i="27"/>
  <c r="Q46" i="27"/>
  <c r="T46" i="27"/>
  <c r="K47" i="27"/>
  <c r="Q47" i="27"/>
  <c r="AB47" i="27" s="1"/>
  <c r="AA47" i="27" s="1"/>
  <c r="T47" i="27"/>
  <c r="K48" i="27"/>
  <c r="Q48" i="27"/>
  <c r="T48" i="27"/>
  <c r="K49" i="27"/>
  <c r="Q49" i="27"/>
  <c r="T49" i="27"/>
  <c r="K50" i="27"/>
  <c r="Q50" i="27"/>
  <c r="X51" i="27" s="1"/>
  <c r="Z51" i="27" s="1"/>
  <c r="T50" i="27"/>
  <c r="K51" i="27"/>
  <c r="Q51" i="27"/>
  <c r="T51" i="27"/>
  <c r="AB51" i="27"/>
  <c r="AA51" i="27" s="1"/>
  <c r="H52" i="27"/>
  <c r="I52" i="27"/>
  <c r="Q52" i="27"/>
  <c r="T52" i="27"/>
  <c r="K53" i="27"/>
  <c r="Q53" i="27"/>
  <c r="X54" i="27" s="1"/>
  <c r="T53" i="27"/>
  <c r="K54" i="27"/>
  <c r="Q54" i="27"/>
  <c r="T54" i="27"/>
  <c r="K55" i="27"/>
  <c r="Q55" i="27"/>
  <c r="T55" i="27"/>
  <c r="X55" i="27"/>
  <c r="K56" i="27"/>
  <c r="Q56" i="27"/>
  <c r="T56" i="27"/>
  <c r="K57" i="27"/>
  <c r="Q57" i="27"/>
  <c r="T57" i="27"/>
  <c r="H58" i="27"/>
  <c r="Q58" i="27"/>
  <c r="X58" i="27" s="1"/>
  <c r="T58" i="27"/>
  <c r="K59" i="27"/>
  <c r="Q59" i="27"/>
  <c r="T59" i="27"/>
  <c r="K60" i="27"/>
  <c r="Q60" i="27"/>
  <c r="T60" i="27"/>
  <c r="K61" i="27"/>
  <c r="Q61" i="27"/>
  <c r="T61" i="27"/>
  <c r="K62" i="27"/>
  <c r="Q62" i="27"/>
  <c r="T62" i="27"/>
  <c r="K63" i="27"/>
  <c r="Q63" i="27"/>
  <c r="T63" i="27"/>
  <c r="H64" i="27"/>
  <c r="I64" i="27" s="1"/>
  <c r="Q64" i="27"/>
  <c r="AB64" i="27" s="1"/>
  <c r="AA64" i="27" s="1"/>
  <c r="T64" i="27"/>
  <c r="K65" i="27"/>
  <c r="Q65" i="27"/>
  <c r="T65" i="27"/>
  <c r="K66" i="27"/>
  <c r="Q66" i="27"/>
  <c r="T66" i="27"/>
  <c r="K67" i="27"/>
  <c r="Q67" i="27"/>
  <c r="T67" i="27"/>
  <c r="K68" i="27"/>
  <c r="Q68" i="27"/>
  <c r="T68" i="27"/>
  <c r="K69" i="27"/>
  <c r="Q69" i="27"/>
  <c r="T69" i="27"/>
  <c r="Z54" i="27" l="1"/>
  <c r="Y54" i="27"/>
  <c r="X23" i="27"/>
  <c r="AB16" i="27"/>
  <c r="AA16" i="27" s="1"/>
  <c r="X14" i="27"/>
  <c r="AB69" i="27"/>
  <c r="AA69" i="27" s="1"/>
  <c r="AB58" i="27"/>
  <c r="AA58" i="27" s="1"/>
  <c r="AB13" i="27"/>
  <c r="AA13" i="27" s="1"/>
  <c r="AB48" i="27"/>
  <c r="AA48" i="27" s="1"/>
  <c r="X68" i="27"/>
  <c r="X67" i="27"/>
  <c r="X62" i="27"/>
  <c r="Y62" i="27" s="1"/>
  <c r="X60" i="27"/>
  <c r="AB54" i="27"/>
  <c r="AA54" i="27" s="1"/>
  <c r="X45" i="27"/>
  <c r="AB37" i="27"/>
  <c r="AA37" i="27" s="1"/>
  <c r="X31" i="27"/>
  <c r="Y31" i="27" s="1"/>
  <c r="X30" i="27"/>
  <c r="X27" i="27"/>
  <c r="X24" i="27"/>
  <c r="Y24" i="27" s="1"/>
  <c r="AB20" i="27"/>
  <c r="AA20" i="27" s="1"/>
  <c r="AB62" i="27"/>
  <c r="AA62" i="27" s="1"/>
  <c r="X56" i="27"/>
  <c r="X47" i="27"/>
  <c r="Z47" i="27" s="1"/>
  <c r="AB45" i="27"/>
  <c r="AA45" i="27" s="1"/>
  <c r="X40" i="27"/>
  <c r="AB34" i="27"/>
  <c r="AA34" i="27" s="1"/>
  <c r="AB30" i="27"/>
  <c r="AA30" i="27" s="1"/>
  <c r="AB27" i="27"/>
  <c r="AA27" i="27" s="1"/>
  <c r="X69" i="27"/>
  <c r="Y69" i="27" s="1"/>
  <c r="X66" i="27"/>
  <c r="X64" i="27"/>
  <c r="AB65" i="27"/>
  <c r="AA65" i="27" s="1"/>
  <c r="X61" i="27"/>
  <c r="Z61" i="27" s="1"/>
  <c r="AB55" i="27"/>
  <c r="AA55" i="27" s="1"/>
  <c r="X49" i="27"/>
  <c r="X44" i="27"/>
  <c r="Y44" i="27" s="1"/>
  <c r="AB23" i="27"/>
  <c r="AA23" i="27" s="1"/>
  <c r="X17" i="27"/>
  <c r="X65" i="27"/>
  <c r="Y65" i="27" s="1"/>
  <c r="X63" i="27"/>
  <c r="X48" i="27"/>
  <c r="X41" i="27"/>
  <c r="AC69" i="27"/>
  <c r="AC54" i="27"/>
  <c r="AC62" i="27"/>
  <c r="Y61" i="27"/>
  <c r="Y67" i="27"/>
  <c r="Z67" i="27"/>
  <c r="Y63" i="27"/>
  <c r="Z63" i="27"/>
  <c r="Z44" i="27"/>
  <c r="Z68" i="27"/>
  <c r="Y68" i="27"/>
  <c r="Y66" i="27"/>
  <c r="Z66" i="27"/>
  <c r="Z60" i="27"/>
  <c r="Y60" i="27"/>
  <c r="Y58" i="27"/>
  <c r="AC58" i="27" s="1"/>
  <c r="Z58" i="27"/>
  <c r="AB61" i="27"/>
  <c r="AA61" i="27" s="1"/>
  <c r="Y51" i="27"/>
  <c r="AC51" i="27" s="1"/>
  <c r="Y47" i="27"/>
  <c r="AC47" i="27" s="1"/>
  <c r="Y45" i="27"/>
  <c r="Z45" i="27"/>
  <c r="X43" i="27"/>
  <c r="AB43" i="27"/>
  <c r="AA43" i="27" s="1"/>
  <c r="Y41" i="27"/>
  <c r="AC41" i="27" s="1"/>
  <c r="Z41" i="27"/>
  <c r="AC38" i="27"/>
  <c r="X36" i="27"/>
  <c r="AB36" i="27"/>
  <c r="AA36" i="27" s="1"/>
  <c r="AC34" i="27"/>
  <c r="X32" i="27"/>
  <c r="AB32" i="27"/>
  <c r="AA32" i="27" s="1"/>
  <c r="X33" i="27"/>
  <c r="AB33" i="27"/>
  <c r="AA33" i="27" s="1"/>
  <c r="AC31" i="27"/>
  <c r="X28" i="27"/>
  <c r="AB28" i="27"/>
  <c r="AA28" i="27" s="1"/>
  <c r="X29" i="27"/>
  <c r="AB29" i="27"/>
  <c r="AA29" i="27" s="1"/>
  <c r="X26" i="27"/>
  <c r="AB26" i="27"/>
  <c r="AA26" i="27" s="1"/>
  <c r="AC24" i="27"/>
  <c r="X19" i="27"/>
  <c r="AB19" i="27"/>
  <c r="AA19" i="27" s="1"/>
  <c r="Y17" i="27"/>
  <c r="Z17" i="27"/>
  <c r="X12" i="27"/>
  <c r="AB12" i="27"/>
  <c r="AA12" i="27" s="1"/>
  <c r="X10" i="27"/>
  <c r="I58" i="27"/>
  <c r="I16" i="27"/>
  <c r="Z69" i="27"/>
  <c r="AB67" i="27"/>
  <c r="AA67" i="27" s="1"/>
  <c r="Z62" i="27"/>
  <c r="AB56" i="27"/>
  <c r="AA56" i="27" s="1"/>
  <c r="X57" i="27"/>
  <c r="AB57" i="27"/>
  <c r="AA57" i="27" s="1"/>
  <c r="Y55" i="27"/>
  <c r="AC55" i="27" s="1"/>
  <c r="Z55" i="27"/>
  <c r="X46" i="27"/>
  <c r="AB46" i="27"/>
  <c r="AA46" i="27" s="1"/>
  <c r="AB44" i="27"/>
  <c r="AA44" i="27" s="1"/>
  <c r="Y40" i="27"/>
  <c r="AC40" i="27" s="1"/>
  <c r="Z40" i="27"/>
  <c r="I40" i="27"/>
  <c r="Y37" i="27"/>
  <c r="AC37" i="27" s="1"/>
  <c r="Z37" i="27"/>
  <c r="Y30" i="27"/>
  <c r="AC30" i="27" s="1"/>
  <c r="Z30" i="27"/>
  <c r="Y27" i="27"/>
  <c r="Z27" i="27"/>
  <c r="Y23" i="27"/>
  <c r="AC23" i="27" s="1"/>
  <c r="Z23" i="27"/>
  <c r="Y20" i="27"/>
  <c r="AC20" i="27" s="1"/>
  <c r="Z20" i="27"/>
  <c r="Y13" i="27"/>
  <c r="AC13" i="27" s="1"/>
  <c r="Z13" i="27"/>
  <c r="Y16" i="27"/>
  <c r="AC16" i="27" s="1"/>
  <c r="Z16" i="27"/>
  <c r="AB68" i="27"/>
  <c r="AA68" i="27" s="1"/>
  <c r="Z65" i="27"/>
  <c r="AB60" i="27"/>
  <c r="AA60" i="27" s="1"/>
  <c r="X52" i="27"/>
  <c r="AB52" i="27"/>
  <c r="AA52" i="27" s="1"/>
  <c r="X53" i="27"/>
  <c r="AB53" i="27"/>
  <c r="AA53" i="27" s="1"/>
  <c r="AB66" i="27"/>
  <c r="AA66" i="27" s="1"/>
  <c r="AB63" i="27"/>
  <c r="AA63" i="27" s="1"/>
  <c r="AB59" i="27"/>
  <c r="AA59" i="27" s="1"/>
  <c r="X59" i="27"/>
  <c r="X50" i="27"/>
  <c r="AB50" i="27"/>
  <c r="AA50" i="27" s="1"/>
  <c r="Y48" i="27"/>
  <c r="AC48" i="27" s="1"/>
  <c r="Z48" i="27"/>
  <c r="X42" i="27"/>
  <c r="X39" i="27"/>
  <c r="X35" i="27"/>
  <c r="X25" i="27"/>
  <c r="Y22" i="27"/>
  <c r="Y21" i="27"/>
  <c r="Z21" i="27"/>
  <c r="Y14" i="27"/>
  <c r="Z14" i="27"/>
  <c r="Z38" i="27"/>
  <c r="Z34" i="27"/>
  <c r="Z31" i="27"/>
  <c r="Z24" i="27"/>
  <c r="AB22" i="27"/>
  <c r="AA22" i="27" s="1"/>
  <c r="AB49" i="27"/>
  <c r="AA49" i="27" s="1"/>
  <c r="AB42" i="27"/>
  <c r="AA42" i="27" s="1"/>
  <c r="AB39" i="27"/>
  <c r="AA39" i="27" s="1"/>
  <c r="AB35" i="27"/>
  <c r="AA35" i="27" s="1"/>
  <c r="AB25" i="27"/>
  <c r="AA25" i="27" s="1"/>
  <c r="AB18" i="27"/>
  <c r="AA18" i="27" s="1"/>
  <c r="X18" i="27"/>
  <c r="AB15" i="27"/>
  <c r="AA15" i="27" s="1"/>
  <c r="X15" i="27"/>
  <c r="AB21" i="27"/>
  <c r="AA21" i="27" s="1"/>
  <c r="AB17" i="27"/>
  <c r="AA17" i="27" s="1"/>
  <c r="AB14" i="27"/>
  <c r="AA14" i="27" s="1"/>
  <c r="AC65" i="27" l="1"/>
  <c r="AC45" i="27"/>
  <c r="AC27" i="27"/>
  <c r="Y49" i="27"/>
  <c r="Z49" i="27"/>
  <c r="Z64" i="27"/>
  <c r="Y64" i="27"/>
  <c r="AC64" i="27" s="1"/>
  <c r="AC49" i="27"/>
  <c r="Y56" i="27"/>
  <c r="AC56" i="27" s="1"/>
  <c r="Z56" i="27"/>
  <c r="AC67" i="27"/>
  <c r="AC22" i="27"/>
  <c r="Y57" i="27"/>
  <c r="AC57" i="27" s="1"/>
  <c r="Z57" i="27"/>
  <c r="AC14" i="27"/>
  <c r="Y10" i="27"/>
  <c r="Z10" i="27"/>
  <c r="X11" i="27" s="1"/>
  <c r="AC17" i="27"/>
  <c r="Z33" i="27"/>
  <c r="Y33" i="27"/>
  <c r="AC33" i="27" s="1"/>
  <c r="AC60" i="27"/>
  <c r="AC68" i="27"/>
  <c r="Y25" i="27"/>
  <c r="AC25" i="27" s="1"/>
  <c r="Z25" i="27"/>
  <c r="Y59" i="27"/>
  <c r="AC59" i="27" s="1"/>
  <c r="Z59" i="27"/>
  <c r="Y35" i="27"/>
  <c r="AC35" i="27" s="1"/>
  <c r="Z35" i="27"/>
  <c r="Y53" i="27"/>
  <c r="AC53" i="27" s="1"/>
  <c r="Z53" i="27"/>
  <c r="Z26" i="27"/>
  <c r="Y26" i="27"/>
  <c r="AC26" i="27" s="1"/>
  <c r="Y28" i="27"/>
  <c r="AC28" i="27" s="1"/>
  <c r="Z28" i="27"/>
  <c r="Z36" i="27"/>
  <c r="Y36" i="27"/>
  <c r="AC36" i="27" s="1"/>
  <c r="AC63" i="27"/>
  <c r="AC61" i="27"/>
  <c r="Y42" i="27"/>
  <c r="AC42" i="27" s="1"/>
  <c r="Z42" i="27"/>
  <c r="Z50" i="27"/>
  <c r="Y50" i="27"/>
  <c r="AC50" i="27" s="1"/>
  <c r="Y52" i="27"/>
  <c r="AC52" i="27" s="1"/>
  <c r="Z52" i="27"/>
  <c r="Z46" i="27"/>
  <c r="Y46" i="27"/>
  <c r="AC46" i="27" s="1"/>
  <c r="Z29" i="27"/>
  <c r="Y29" i="27"/>
  <c r="AC29" i="27" s="1"/>
  <c r="AC66" i="27"/>
  <c r="Y15" i="27"/>
  <c r="AC15" i="27" s="1"/>
  <c r="Z15" i="27"/>
  <c r="Y18" i="27"/>
  <c r="AC18" i="27" s="1"/>
  <c r="Z18" i="27"/>
  <c r="AC21" i="27"/>
  <c r="Y39" i="27"/>
  <c r="AC39" i="27" s="1"/>
  <c r="Z39" i="27"/>
  <c r="Z12" i="27"/>
  <c r="Y12" i="27"/>
  <c r="AC12" i="27" s="1"/>
  <c r="Z19" i="27"/>
  <c r="Y19" i="27"/>
  <c r="AC19" i="27" s="1"/>
  <c r="Y32" i="27"/>
  <c r="AC32" i="27" s="1"/>
  <c r="Z32" i="27"/>
  <c r="Y43" i="27"/>
  <c r="AC43" i="27" s="1"/>
  <c r="Z43" i="27"/>
  <c r="AC44" i="27"/>
  <c r="Y11" i="27" l="1"/>
  <c r="Z11" i="27"/>
  <c r="K10" i="27" l="1"/>
  <c r="L10" i="27" s="1"/>
  <c r="K52" i="27"/>
  <c r="L52" i="27" s="1"/>
  <c r="K16" i="27"/>
  <c r="L16" i="27" s="1"/>
  <c r="K46" i="27"/>
  <c r="L46" i="27" s="1"/>
  <c r="K64" i="27"/>
  <c r="L64" i="27" s="1"/>
  <c r="K22" i="27"/>
  <c r="L22" i="27" s="1"/>
  <c r="K34" i="27"/>
  <c r="L34" i="27" s="1"/>
  <c r="K28" i="27"/>
  <c r="L28" i="27" s="1"/>
  <c r="K58" i="27"/>
  <c r="L58" i="27" s="1"/>
  <c r="K40" i="27"/>
  <c r="L40" i="27" s="1"/>
  <c r="M28" i="27" l="1"/>
  <c r="N28" i="27"/>
  <c r="M34" i="27"/>
  <c r="N34" i="27"/>
  <c r="M16" i="27"/>
  <c r="N16" i="27"/>
  <c r="M46" i="27"/>
  <c r="N46" i="27"/>
  <c r="M40" i="27"/>
  <c r="N40" i="27"/>
  <c r="M22" i="27"/>
  <c r="N22" i="27"/>
  <c r="M52" i="27"/>
  <c r="N52" i="27"/>
  <c r="M58" i="27"/>
  <c r="N58" i="27"/>
  <c r="N64" i="27"/>
  <c r="M64" i="27"/>
  <c r="M10" i="27"/>
  <c r="AB10" i="27" s="1"/>
  <c r="N10" i="27"/>
  <c r="AA10" i="27" l="1"/>
  <c r="AC10" i="27" s="1"/>
  <c r="AB11" i="27"/>
  <c r="AA11" i="27" s="1"/>
  <c r="AC11" i="27" s="1"/>
  <c r="T68" i="26" l="1"/>
  <c r="Q68" i="26"/>
  <c r="K68" i="26"/>
  <c r="T67" i="26"/>
  <c r="Q67" i="26"/>
  <c r="AB68" i="26" s="1"/>
  <c r="AA68" i="26" s="1"/>
  <c r="K67" i="26"/>
  <c r="T66" i="26"/>
  <c r="Q66" i="26"/>
  <c r="K66" i="26"/>
  <c r="T65" i="26"/>
  <c r="Q65" i="26"/>
  <c r="AB66" i="26" s="1"/>
  <c r="AA66" i="26" s="1"/>
  <c r="K65" i="26"/>
  <c r="T64" i="26"/>
  <c r="Q64" i="26"/>
  <c r="K64" i="26"/>
  <c r="T63" i="26"/>
  <c r="Q63" i="26"/>
  <c r="AB64" i="26" s="1"/>
  <c r="AA64" i="26" s="1"/>
  <c r="H63" i="26"/>
  <c r="T62" i="26"/>
  <c r="Q62" i="26"/>
  <c r="K62" i="26"/>
  <c r="T61" i="26"/>
  <c r="Q61" i="26"/>
  <c r="K61" i="26"/>
  <c r="T60" i="26"/>
  <c r="Q60" i="26"/>
  <c r="K60" i="26"/>
  <c r="T59" i="26"/>
  <c r="Q59" i="26"/>
  <c r="AB60" i="26" s="1"/>
  <c r="AA60" i="26" s="1"/>
  <c r="K59" i="26"/>
  <c r="T58" i="26"/>
  <c r="Q58" i="26"/>
  <c r="K58" i="26"/>
  <c r="T57" i="26"/>
  <c r="Q57" i="26"/>
  <c r="H57" i="26"/>
  <c r="I57" i="26" s="1"/>
  <c r="T56" i="26"/>
  <c r="Q56" i="26"/>
  <c r="K56" i="26"/>
  <c r="T55" i="26"/>
  <c r="Q55" i="26"/>
  <c r="AB56" i="26" s="1"/>
  <c r="AA56" i="26" s="1"/>
  <c r="K55" i="26"/>
  <c r="T54" i="26"/>
  <c r="Q54" i="26"/>
  <c r="K54" i="26"/>
  <c r="T53" i="26"/>
  <c r="Q53" i="26"/>
  <c r="AB54" i="26" s="1"/>
  <c r="AA54" i="26" s="1"/>
  <c r="K53" i="26"/>
  <c r="T52" i="26"/>
  <c r="Q52" i="26"/>
  <c r="K52" i="26"/>
  <c r="T51" i="26"/>
  <c r="Q51" i="26"/>
  <c r="X52" i="26" s="1"/>
  <c r="H51" i="26"/>
  <c r="I51" i="26" s="1"/>
  <c r="T50" i="26"/>
  <c r="Q50" i="26"/>
  <c r="K50" i="26"/>
  <c r="T49" i="26"/>
  <c r="Q49" i="26"/>
  <c r="K49" i="26"/>
  <c r="T48" i="26"/>
  <c r="Q48" i="26"/>
  <c r="K48" i="26"/>
  <c r="T47" i="26"/>
  <c r="Q47" i="26"/>
  <c r="K47" i="26"/>
  <c r="T46" i="26"/>
  <c r="Q46" i="26"/>
  <c r="K46" i="26"/>
  <c r="T45" i="26"/>
  <c r="Q45" i="26"/>
  <c r="AB46" i="26" s="1"/>
  <c r="AA46" i="26" s="1"/>
  <c r="H45" i="26"/>
  <c r="T44" i="26"/>
  <c r="Q44" i="26"/>
  <c r="K44" i="26"/>
  <c r="T43" i="26"/>
  <c r="Q43" i="26"/>
  <c r="AB44" i="26" s="1"/>
  <c r="AA44" i="26" s="1"/>
  <c r="K43" i="26"/>
  <c r="T42" i="26"/>
  <c r="Q42" i="26"/>
  <c r="K42" i="26"/>
  <c r="T41" i="26"/>
  <c r="Q41" i="26"/>
  <c r="X42" i="26" s="1"/>
  <c r="K41" i="26"/>
  <c r="T40" i="26"/>
  <c r="Q40" i="26"/>
  <c r="K40" i="26"/>
  <c r="T39" i="26"/>
  <c r="Q39" i="26"/>
  <c r="H39" i="26"/>
  <c r="T38" i="26"/>
  <c r="Q38" i="26"/>
  <c r="K38" i="26"/>
  <c r="T37" i="26"/>
  <c r="Q37" i="26"/>
  <c r="X38" i="26" s="1"/>
  <c r="K37" i="26"/>
  <c r="T36" i="26"/>
  <c r="Q36" i="26"/>
  <c r="K36" i="26"/>
  <c r="T35" i="26"/>
  <c r="Q35" i="26"/>
  <c r="AB36" i="26" s="1"/>
  <c r="AA36" i="26" s="1"/>
  <c r="K35" i="26"/>
  <c r="T34" i="26"/>
  <c r="Q34" i="26"/>
  <c r="K34" i="26"/>
  <c r="T33" i="26"/>
  <c r="Q33" i="26"/>
  <c r="AB34" i="26" s="1"/>
  <c r="AA34" i="26" s="1"/>
  <c r="H33" i="26"/>
  <c r="I33" i="26" s="1"/>
  <c r="T32" i="26"/>
  <c r="Q32" i="26"/>
  <c r="K32" i="26"/>
  <c r="T31" i="26"/>
  <c r="Q31" i="26"/>
  <c r="K31" i="26"/>
  <c r="T30" i="26"/>
  <c r="Q30" i="26"/>
  <c r="K30" i="26"/>
  <c r="T29" i="26"/>
  <c r="Q29" i="26"/>
  <c r="K29" i="26"/>
  <c r="T28" i="26"/>
  <c r="Q28" i="26"/>
  <c r="K28" i="26"/>
  <c r="T27" i="26"/>
  <c r="Q27" i="26"/>
  <c r="X27" i="26" s="1"/>
  <c r="Z27" i="26" s="1"/>
  <c r="H27" i="26"/>
  <c r="I27" i="26" s="1"/>
  <c r="T26" i="26"/>
  <c r="Q26" i="26"/>
  <c r="K26" i="26"/>
  <c r="T25" i="26"/>
  <c r="Q25" i="26"/>
  <c r="K25" i="26"/>
  <c r="T24" i="26"/>
  <c r="Q24" i="26"/>
  <c r="K24" i="26"/>
  <c r="T23" i="26"/>
  <c r="Q23" i="26"/>
  <c r="K23" i="26"/>
  <c r="T22" i="26"/>
  <c r="Q22" i="26"/>
  <c r="K22" i="26"/>
  <c r="T21" i="26"/>
  <c r="Q21" i="26"/>
  <c r="H21" i="26"/>
  <c r="T20" i="26"/>
  <c r="Q20" i="26"/>
  <c r="K20" i="26"/>
  <c r="T19" i="26"/>
  <c r="Q19" i="26"/>
  <c r="K19" i="26"/>
  <c r="T18" i="26"/>
  <c r="Q18" i="26"/>
  <c r="K18" i="26"/>
  <c r="T17" i="26"/>
  <c r="Q17" i="26"/>
  <c r="K17" i="26"/>
  <c r="T16" i="26"/>
  <c r="Q16" i="26"/>
  <c r="K16" i="26"/>
  <c r="T15" i="26"/>
  <c r="Q15" i="26"/>
  <c r="H15" i="26"/>
  <c r="I15" i="26" s="1"/>
  <c r="T14" i="26"/>
  <c r="Q14" i="26"/>
  <c r="K14" i="26"/>
  <c r="T13" i="26"/>
  <c r="Q13" i="26"/>
  <c r="X14" i="26" s="1"/>
  <c r="Z14" i="26" s="1"/>
  <c r="K13" i="26"/>
  <c r="T12" i="26"/>
  <c r="Q12" i="26"/>
  <c r="K12" i="26"/>
  <c r="T11" i="26"/>
  <c r="Q11" i="26"/>
  <c r="K11" i="26"/>
  <c r="T10" i="26"/>
  <c r="Q10" i="26"/>
  <c r="H10" i="26"/>
  <c r="AB47" i="26" l="1"/>
  <c r="AA47" i="26" s="1"/>
  <c r="X17" i="26"/>
  <c r="Z17" i="26" s="1"/>
  <c r="AB25" i="26"/>
  <c r="AA25" i="26" s="1"/>
  <c r="AB49" i="26"/>
  <c r="AA49" i="26" s="1"/>
  <c r="AB12" i="26"/>
  <c r="AA12" i="26" s="1"/>
  <c r="AB11" i="26"/>
  <c r="AA11" i="26" s="1"/>
  <c r="AB15" i="26"/>
  <c r="AA15" i="26" s="1"/>
  <c r="AB16" i="26"/>
  <c r="AA16" i="26" s="1"/>
  <c r="AB13" i="26"/>
  <c r="AA13" i="26" s="1"/>
  <c r="AB17" i="26"/>
  <c r="AA17" i="26" s="1"/>
  <c r="AB24" i="26"/>
  <c r="AA24" i="26" s="1"/>
  <c r="AB32" i="26"/>
  <c r="AA32" i="26" s="1"/>
  <c r="AB59" i="26"/>
  <c r="AA59" i="26" s="1"/>
  <c r="AB67" i="26"/>
  <c r="AA67" i="26" s="1"/>
  <c r="AB45" i="26"/>
  <c r="AA45" i="26" s="1"/>
  <c r="AB14" i="26"/>
  <c r="AA14" i="26" s="1"/>
  <c r="X16" i="26"/>
  <c r="Z16" i="26" s="1"/>
  <c r="AB22" i="26"/>
  <c r="AA22" i="26" s="1"/>
  <c r="X35" i="26"/>
  <c r="AB43" i="26"/>
  <c r="AA43" i="26" s="1"/>
  <c r="AB53" i="26"/>
  <c r="AA53" i="26" s="1"/>
  <c r="X13" i="26"/>
  <c r="Z13" i="26" s="1"/>
  <c r="X21" i="26"/>
  <c r="AB26" i="26"/>
  <c r="AA26" i="26" s="1"/>
  <c r="AB27" i="26"/>
  <c r="AA27" i="26" s="1"/>
  <c r="X28" i="26"/>
  <c r="AB35" i="26"/>
  <c r="AA35" i="26" s="1"/>
  <c r="AB42" i="26"/>
  <c r="AA42" i="26" s="1"/>
  <c r="X49" i="26"/>
  <c r="AB52" i="26"/>
  <c r="AA52" i="26" s="1"/>
  <c r="AB61" i="26"/>
  <c r="AA61" i="26" s="1"/>
  <c r="X66" i="26"/>
  <c r="AB21" i="26"/>
  <c r="AA21" i="26" s="1"/>
  <c r="AB28" i="26"/>
  <c r="AA28" i="26" s="1"/>
  <c r="X51" i="26"/>
  <c r="X56" i="26"/>
  <c r="X59" i="26"/>
  <c r="X25" i="26"/>
  <c r="AB31" i="26"/>
  <c r="AA31" i="26" s="1"/>
  <c r="X32" i="26"/>
  <c r="AB38" i="26"/>
  <c r="AA38" i="26" s="1"/>
  <c r="X45" i="26"/>
  <c r="AB50" i="26"/>
  <c r="AA50" i="26" s="1"/>
  <c r="AB51" i="26"/>
  <c r="AA51" i="26" s="1"/>
  <c r="Z38" i="26"/>
  <c r="Y38" i="26"/>
  <c r="AB19" i="26"/>
  <c r="AA19" i="26" s="1"/>
  <c r="X19" i="26"/>
  <c r="Z28" i="26"/>
  <c r="Y28" i="26"/>
  <c r="AB30" i="26"/>
  <c r="AA30" i="26" s="1"/>
  <c r="X30" i="26"/>
  <c r="Z32" i="26"/>
  <c r="Y32" i="26"/>
  <c r="I45" i="26"/>
  <c r="Z45" i="26"/>
  <c r="Y45" i="26"/>
  <c r="AC45" i="26" s="1"/>
  <c r="I10" i="26"/>
  <c r="X10" i="26" s="1"/>
  <c r="Y16" i="26"/>
  <c r="AC16" i="26" s="1"/>
  <c r="AB20" i="26"/>
  <c r="AA20" i="26" s="1"/>
  <c r="X31" i="26"/>
  <c r="AB62" i="26"/>
  <c r="AA62" i="26" s="1"/>
  <c r="X62" i="26"/>
  <c r="X24" i="26"/>
  <c r="Z52" i="26"/>
  <c r="Y52" i="26"/>
  <c r="AC52" i="26" s="1"/>
  <c r="Y14" i="26"/>
  <c r="AC14" i="26" s="1"/>
  <c r="Y17" i="26"/>
  <c r="AC17" i="26" s="1"/>
  <c r="X18" i="26"/>
  <c r="AB18" i="26"/>
  <c r="AA18" i="26" s="1"/>
  <c r="X20" i="26"/>
  <c r="I21" i="26"/>
  <c r="Y27" i="26"/>
  <c r="AB29" i="26"/>
  <c r="AA29" i="26" s="1"/>
  <c r="Z35" i="26"/>
  <c r="Y35" i="26"/>
  <c r="AC35" i="26" s="1"/>
  <c r="AB37" i="26"/>
  <c r="AA37" i="26" s="1"/>
  <c r="X37" i="26"/>
  <c r="AB40" i="26"/>
  <c r="AA40" i="26" s="1"/>
  <c r="X40" i="26"/>
  <c r="AB39" i="26"/>
  <c r="AA39" i="26" s="1"/>
  <c r="X39" i="26"/>
  <c r="Z42" i="26"/>
  <c r="Y42" i="26"/>
  <c r="AC42" i="26" s="1"/>
  <c r="Z49" i="26"/>
  <c r="Y49" i="26"/>
  <c r="AC49" i="26" s="1"/>
  <c r="Z56" i="26"/>
  <c r="Y56" i="26"/>
  <c r="AC56" i="26" s="1"/>
  <c r="Z59" i="26"/>
  <c r="Y59" i="26"/>
  <c r="AC59" i="26" s="1"/>
  <c r="Z66" i="26"/>
  <c r="Y66" i="26"/>
  <c r="AC66" i="26" s="1"/>
  <c r="X12" i="26"/>
  <c r="X15" i="26"/>
  <c r="Z21" i="26"/>
  <c r="Y21" i="26"/>
  <c r="AC21" i="26" s="1"/>
  <c r="AB23" i="26"/>
  <c r="AA23" i="26" s="1"/>
  <c r="X23" i="26"/>
  <c r="Z25" i="26"/>
  <c r="Y25" i="26"/>
  <c r="AC25" i="26" s="1"/>
  <c r="AB33" i="26"/>
  <c r="AA33" i="26" s="1"/>
  <c r="X33" i="26"/>
  <c r="X34" i="26"/>
  <c r="AB41" i="26"/>
  <c r="AA41" i="26" s="1"/>
  <c r="X41" i="26"/>
  <c r="AB48" i="26"/>
  <c r="AA48" i="26" s="1"/>
  <c r="X48" i="26"/>
  <c r="AB55" i="26"/>
  <c r="AA55" i="26" s="1"/>
  <c r="X55" i="26"/>
  <c r="AB58" i="26"/>
  <c r="AA58" i="26" s="1"/>
  <c r="X58" i="26"/>
  <c r="AB57" i="26"/>
  <c r="AA57" i="26" s="1"/>
  <c r="X57" i="26"/>
  <c r="AB65" i="26"/>
  <c r="AA65" i="26" s="1"/>
  <c r="X65" i="26"/>
  <c r="X22" i="26"/>
  <c r="X26" i="26"/>
  <c r="X29" i="26"/>
  <c r="X36" i="26"/>
  <c r="X43" i="26"/>
  <c r="X46" i="26"/>
  <c r="X50" i="26"/>
  <c r="X53" i="26"/>
  <c r="X60" i="26"/>
  <c r="X63" i="26"/>
  <c r="AB63" i="26"/>
  <c r="AA63" i="26" s="1"/>
  <c r="X67" i="26"/>
  <c r="I39" i="26"/>
  <c r="X44" i="26"/>
  <c r="X47" i="26"/>
  <c r="X54" i="26"/>
  <c r="X61" i="26"/>
  <c r="I63" i="26"/>
  <c r="X64" i="26"/>
  <c r="X68" i="26"/>
  <c r="AC32" i="26" l="1"/>
  <c r="AC28" i="26"/>
  <c r="Y13" i="26"/>
  <c r="AC13" i="26" s="1"/>
  <c r="AC27" i="26"/>
  <c r="Z51" i="26"/>
  <c r="Y51" i="26"/>
  <c r="AC51" i="26" s="1"/>
  <c r="AC38" i="26"/>
  <c r="Y68" i="26"/>
  <c r="AC68" i="26" s="1"/>
  <c r="Z68" i="26"/>
  <c r="Z53" i="26"/>
  <c r="Y53" i="26"/>
  <c r="AC53" i="26" s="1"/>
  <c r="Z58" i="26"/>
  <c r="Y58" i="26"/>
  <c r="AC58" i="26" s="1"/>
  <c r="Z48" i="26"/>
  <c r="Y48" i="26"/>
  <c r="AC48" i="26" s="1"/>
  <c r="Y40" i="26"/>
  <c r="AC40" i="26" s="1"/>
  <c r="Z40" i="26"/>
  <c r="Y18" i="26"/>
  <c r="AC18" i="26" s="1"/>
  <c r="Z18" i="26"/>
  <c r="Y61" i="26"/>
  <c r="AC61" i="26" s="1"/>
  <c r="Z61" i="26"/>
  <c r="Z43" i="26"/>
  <c r="Y43" i="26"/>
  <c r="AC43" i="26" s="1"/>
  <c r="Y12" i="26"/>
  <c r="AC12" i="26" s="1"/>
  <c r="Z12" i="26"/>
  <c r="Z24" i="26"/>
  <c r="Y24" i="26"/>
  <c r="AC24" i="26" s="1"/>
  <c r="Z31" i="26"/>
  <c r="Y31" i="26"/>
  <c r="AC31" i="26" s="1"/>
  <c r="Y54" i="26"/>
  <c r="AC54" i="26" s="1"/>
  <c r="Z54" i="26"/>
  <c r="Z65" i="26"/>
  <c r="Y65" i="26"/>
  <c r="AC65" i="26" s="1"/>
  <c r="Y64" i="26"/>
  <c r="AC64" i="26" s="1"/>
  <c r="Z64" i="26"/>
  <c r="Y47" i="26"/>
  <c r="AC47" i="26" s="1"/>
  <c r="Z47" i="26"/>
  <c r="Z50" i="26"/>
  <c r="Y50" i="26"/>
  <c r="AC50" i="26" s="1"/>
  <c r="Y29" i="26"/>
  <c r="AC29" i="26" s="1"/>
  <c r="Z29" i="26"/>
  <c r="Z34" i="26"/>
  <c r="Y34" i="26"/>
  <c r="AC34" i="26" s="1"/>
  <c r="Z62" i="26"/>
  <c r="Y62" i="26"/>
  <c r="AC62" i="26" s="1"/>
  <c r="Z60" i="26"/>
  <c r="Y60" i="26"/>
  <c r="AC60" i="26" s="1"/>
  <c r="Y22" i="26"/>
  <c r="AC22" i="26" s="1"/>
  <c r="Z22" i="26"/>
  <c r="Z10" i="26"/>
  <c r="Y10" i="26"/>
  <c r="Z67" i="26"/>
  <c r="Y67" i="26"/>
  <c r="AC67" i="26" s="1"/>
  <c r="Y36" i="26"/>
  <c r="AC36" i="26" s="1"/>
  <c r="Z36" i="26"/>
  <c r="Y44" i="26"/>
  <c r="AC44" i="26" s="1"/>
  <c r="Z44" i="26"/>
  <c r="Z63" i="26"/>
  <c r="Y63" i="26"/>
  <c r="AC63" i="26" s="1"/>
  <c r="Z46" i="26"/>
  <c r="Y46" i="26"/>
  <c r="AC46" i="26" s="1"/>
  <c r="Y26" i="26"/>
  <c r="AC26" i="26" s="1"/>
  <c r="Z26" i="26"/>
  <c r="Y57" i="26"/>
  <c r="AC57" i="26" s="1"/>
  <c r="Z57" i="26"/>
  <c r="Z55" i="26"/>
  <c r="Y55" i="26"/>
  <c r="AC55" i="26" s="1"/>
  <c r="Z41" i="26"/>
  <c r="Y41" i="26"/>
  <c r="AC41" i="26" s="1"/>
  <c r="Z33" i="26"/>
  <c r="Y33" i="26"/>
  <c r="AC33" i="26" s="1"/>
  <c r="Z23" i="26"/>
  <c r="Y23" i="26"/>
  <c r="AC23" i="26" s="1"/>
  <c r="Y15" i="26"/>
  <c r="AC15" i="26" s="1"/>
  <c r="Z15" i="26"/>
  <c r="Y39" i="26"/>
  <c r="AC39" i="26" s="1"/>
  <c r="Z39" i="26"/>
  <c r="Z37" i="26"/>
  <c r="Y37" i="26"/>
  <c r="AC37" i="26" s="1"/>
  <c r="Y20" i="26"/>
  <c r="AC20" i="26" s="1"/>
  <c r="Z20" i="26"/>
  <c r="Y30" i="26"/>
  <c r="AC30" i="26" s="1"/>
  <c r="Z30" i="26"/>
  <c r="Y19" i="26"/>
  <c r="AC19" i="26" s="1"/>
  <c r="Z19" i="26"/>
  <c r="X11" i="26" l="1"/>
  <c r="Y11" i="26" l="1"/>
  <c r="AC11" i="26" s="1"/>
  <c r="Z11" i="26"/>
  <c r="K51" i="26"/>
  <c r="L51" i="26" s="1"/>
  <c r="K33" i="26"/>
  <c r="L33" i="26" s="1"/>
  <c r="K63" i="26"/>
  <c r="L63" i="26" s="1"/>
  <c r="K27" i="26"/>
  <c r="L27" i="26" s="1"/>
  <c r="K15" i="26"/>
  <c r="L15" i="26" s="1"/>
  <c r="K45" i="26"/>
  <c r="L45" i="26" s="1"/>
  <c r="K57" i="26"/>
  <c r="L57" i="26" s="1"/>
  <c r="K39" i="26"/>
  <c r="L39" i="26" s="1"/>
  <c r="K21" i="26"/>
  <c r="L21" i="26" s="1"/>
  <c r="K10" i="26"/>
  <c r="L10" i="26" s="1"/>
  <c r="M39" i="26" l="1"/>
  <c r="N39" i="26"/>
  <c r="N27" i="26"/>
  <c r="M27" i="26"/>
  <c r="N57" i="26"/>
  <c r="M57" i="26"/>
  <c r="M63" i="26"/>
  <c r="N63" i="26"/>
  <c r="M21" i="26"/>
  <c r="N21" i="26"/>
  <c r="M10" i="26"/>
  <c r="AB10" i="26" s="1"/>
  <c r="N10" i="26"/>
  <c r="M45" i="26"/>
  <c r="N45" i="26"/>
  <c r="M33" i="26"/>
  <c r="N33" i="26"/>
  <c r="M15" i="26"/>
  <c r="N15" i="26"/>
  <c r="M51" i="26"/>
  <c r="N51" i="26"/>
  <c r="AA10" i="26" l="1"/>
  <c r="AC10" i="26" s="1"/>
  <c r="T69" i="25" l="1"/>
  <c r="Q69" i="25"/>
  <c r="K69" i="25"/>
  <c r="T68" i="25"/>
  <c r="Q68" i="25"/>
  <c r="K68" i="25"/>
  <c r="T67" i="25"/>
  <c r="Q67" i="25"/>
  <c r="K67" i="25"/>
  <c r="T66" i="25"/>
  <c r="Q66" i="25"/>
  <c r="AB67" i="25" s="1"/>
  <c r="AA67" i="25" s="1"/>
  <c r="K66" i="25"/>
  <c r="T65" i="25"/>
  <c r="Q65" i="25"/>
  <c r="K65" i="25"/>
  <c r="T64" i="25"/>
  <c r="Q64" i="25"/>
  <c r="AB64" i="25" s="1"/>
  <c r="AA64" i="25" s="1"/>
  <c r="K64" i="25"/>
  <c r="L64" i="25" s="1"/>
  <c r="M64" i="25" s="1"/>
  <c r="H64" i="25"/>
  <c r="T63" i="25"/>
  <c r="Q63" i="25"/>
  <c r="K63" i="25"/>
  <c r="T62" i="25"/>
  <c r="Q62" i="25"/>
  <c r="K62" i="25"/>
  <c r="T61" i="25"/>
  <c r="Q61" i="25"/>
  <c r="K61" i="25"/>
  <c r="T60" i="25"/>
  <c r="Q60" i="25"/>
  <c r="K60" i="25"/>
  <c r="T59" i="25"/>
  <c r="Q59" i="25"/>
  <c r="K59" i="25"/>
  <c r="T58" i="25"/>
  <c r="Q58" i="25"/>
  <c r="K58" i="25"/>
  <c r="L58" i="25" s="1"/>
  <c r="H58" i="25"/>
  <c r="I58" i="25" s="1"/>
  <c r="T57" i="25"/>
  <c r="Q57" i="25"/>
  <c r="K57" i="25"/>
  <c r="T56" i="25"/>
  <c r="Q56" i="25"/>
  <c r="AB57" i="25" s="1"/>
  <c r="AA57" i="25" s="1"/>
  <c r="K56" i="25"/>
  <c r="T55" i="25"/>
  <c r="Q55" i="25"/>
  <c r="K55" i="25"/>
  <c r="T54" i="25"/>
  <c r="Q54" i="25"/>
  <c r="AB55" i="25" s="1"/>
  <c r="AA55" i="25" s="1"/>
  <c r="K54" i="25"/>
  <c r="T53" i="25"/>
  <c r="Q53" i="25"/>
  <c r="K53" i="25"/>
  <c r="T52" i="25"/>
  <c r="Q52" i="25"/>
  <c r="K52" i="25"/>
  <c r="L52" i="25" s="1"/>
  <c r="M52" i="25" s="1"/>
  <c r="H52" i="25"/>
  <c r="I52" i="25" s="1"/>
  <c r="T51" i="25"/>
  <c r="Q51" i="25"/>
  <c r="K51" i="25"/>
  <c r="T50" i="25"/>
  <c r="Q50" i="25"/>
  <c r="K50" i="25"/>
  <c r="T49" i="25"/>
  <c r="Q49" i="25"/>
  <c r="X50" i="25" s="1"/>
  <c r="K49" i="25"/>
  <c r="T48" i="25"/>
  <c r="Q48" i="25"/>
  <c r="K48" i="25"/>
  <c r="T47" i="25"/>
  <c r="Q47" i="25"/>
  <c r="K47" i="25"/>
  <c r="T46" i="25"/>
  <c r="Q46" i="25"/>
  <c r="K46" i="25"/>
  <c r="L46" i="25" s="1"/>
  <c r="M46" i="25" s="1"/>
  <c r="H46" i="25"/>
  <c r="T45" i="25"/>
  <c r="Q45" i="25"/>
  <c r="K45" i="25"/>
  <c r="T44" i="25"/>
  <c r="Q44" i="25"/>
  <c r="AB45" i="25" s="1"/>
  <c r="AA45" i="25" s="1"/>
  <c r="K44" i="25"/>
  <c r="T43" i="25"/>
  <c r="Q43" i="25"/>
  <c r="K43" i="25"/>
  <c r="T42" i="25"/>
  <c r="Q42" i="25"/>
  <c r="AB43" i="25" s="1"/>
  <c r="AA43" i="25" s="1"/>
  <c r="K42" i="25"/>
  <c r="T41" i="25"/>
  <c r="Q41" i="25"/>
  <c r="K41" i="25"/>
  <c r="T40" i="25"/>
  <c r="Q40" i="25"/>
  <c r="K40" i="25"/>
  <c r="L40" i="25" s="1"/>
  <c r="M40" i="25" s="1"/>
  <c r="H40" i="25"/>
  <c r="T39" i="25"/>
  <c r="Q39" i="25"/>
  <c r="K39" i="25"/>
  <c r="T38" i="25"/>
  <c r="Q38" i="25"/>
  <c r="K38" i="25"/>
  <c r="T37" i="25"/>
  <c r="Q37" i="25"/>
  <c r="K37" i="25"/>
  <c r="T36" i="25"/>
  <c r="Q36" i="25"/>
  <c r="K36" i="25"/>
  <c r="T35" i="25"/>
  <c r="Q35" i="25"/>
  <c r="X36" i="25" s="1"/>
  <c r="K35" i="25"/>
  <c r="T34" i="25"/>
  <c r="Q34" i="25"/>
  <c r="K34" i="25"/>
  <c r="L34" i="25" s="1"/>
  <c r="H34" i="25"/>
  <c r="I34" i="25" s="1"/>
  <c r="T33" i="25"/>
  <c r="Q33" i="25"/>
  <c r="K33" i="25"/>
  <c r="T32" i="25"/>
  <c r="Q32" i="25"/>
  <c r="K32" i="25"/>
  <c r="T31" i="25"/>
  <c r="Q31" i="25"/>
  <c r="K31" i="25"/>
  <c r="T30" i="25"/>
  <c r="Q30" i="25"/>
  <c r="K30" i="25"/>
  <c r="T29" i="25"/>
  <c r="Q29" i="25"/>
  <c r="K29" i="25"/>
  <c r="T28" i="25"/>
  <c r="Q28" i="25"/>
  <c r="K28" i="25"/>
  <c r="L28" i="25" s="1"/>
  <c r="M28" i="25" s="1"/>
  <c r="H28" i="25"/>
  <c r="I28" i="25" s="1"/>
  <c r="T27" i="25"/>
  <c r="Q27" i="25"/>
  <c r="K27" i="25"/>
  <c r="T26" i="25"/>
  <c r="Q26" i="25"/>
  <c r="AB27" i="25" s="1"/>
  <c r="AA27" i="25" s="1"/>
  <c r="K26" i="25"/>
  <c r="T25" i="25"/>
  <c r="Q25" i="25"/>
  <c r="K25" i="25"/>
  <c r="T24" i="25"/>
  <c r="Q24" i="25"/>
  <c r="K24" i="25"/>
  <c r="T23" i="25"/>
  <c r="Q23" i="25"/>
  <c r="K23" i="25"/>
  <c r="T22" i="25"/>
  <c r="Q22" i="25"/>
  <c r="K22" i="25"/>
  <c r="L22" i="25" s="1"/>
  <c r="M22" i="25" s="1"/>
  <c r="H22" i="25"/>
  <c r="T21" i="25"/>
  <c r="Q21" i="25"/>
  <c r="K21" i="25"/>
  <c r="T20" i="25"/>
  <c r="Q20" i="25"/>
  <c r="K20" i="25"/>
  <c r="T19" i="25"/>
  <c r="Q19" i="25"/>
  <c r="K19" i="25"/>
  <c r="T18" i="25"/>
  <c r="Q18" i="25"/>
  <c r="K18" i="25"/>
  <c r="T17" i="25"/>
  <c r="Q17" i="25"/>
  <c r="K17" i="25"/>
  <c r="T16" i="25"/>
  <c r="Q16" i="25"/>
  <c r="K16" i="25"/>
  <c r="L16" i="25" s="1"/>
  <c r="M16" i="25" s="1"/>
  <c r="H16" i="25"/>
  <c r="T15" i="25"/>
  <c r="Q15" i="25"/>
  <c r="K15" i="25"/>
  <c r="T14" i="25"/>
  <c r="Q14" i="25"/>
  <c r="K14" i="25"/>
  <c r="T13" i="25"/>
  <c r="Q13" i="25"/>
  <c r="K13" i="25"/>
  <c r="T12" i="25"/>
  <c r="Q12" i="25"/>
  <c r="K12" i="25"/>
  <c r="T11" i="25"/>
  <c r="Q11" i="25"/>
  <c r="K11" i="25"/>
  <c r="T10" i="25"/>
  <c r="Q10" i="25"/>
  <c r="K10" i="25"/>
  <c r="L10" i="25" s="1"/>
  <c r="M10" i="25" s="1"/>
  <c r="AB10" i="25" s="1"/>
  <c r="H10" i="25"/>
  <c r="AB15" i="25" l="1"/>
  <c r="AA15" i="25" s="1"/>
  <c r="X20" i="25"/>
  <c r="AB30" i="25"/>
  <c r="AA30" i="25" s="1"/>
  <c r="AB54" i="25"/>
  <c r="AA54" i="25" s="1"/>
  <c r="X68" i="25"/>
  <c r="X33" i="25"/>
  <c r="AB16" i="25"/>
  <c r="AA16" i="25" s="1"/>
  <c r="X13" i="25"/>
  <c r="Z13" i="25" s="1"/>
  <c r="AB13" i="25"/>
  <c r="AA13" i="25" s="1"/>
  <c r="AB14" i="25"/>
  <c r="AA14" i="25" s="1"/>
  <c r="X14" i="25"/>
  <c r="Z14" i="25" s="1"/>
  <c r="X23" i="25"/>
  <c r="Z23" i="25" s="1"/>
  <c r="X22" i="25"/>
  <c r="Z22" i="25" s="1"/>
  <c r="AB37" i="25"/>
  <c r="AA37" i="25" s="1"/>
  <c r="X37" i="25"/>
  <c r="AB40" i="25"/>
  <c r="AA40" i="25" s="1"/>
  <c r="X40" i="25"/>
  <c r="AB44" i="25"/>
  <c r="AA44" i="25" s="1"/>
  <c r="X44" i="25"/>
  <c r="AB47" i="25"/>
  <c r="AA47" i="25" s="1"/>
  <c r="X46" i="25"/>
  <c r="Z46" i="25" s="1"/>
  <c r="AB51" i="25"/>
  <c r="AA51" i="25" s="1"/>
  <c r="X51" i="25"/>
  <c r="X61" i="25"/>
  <c r="Z61" i="25" s="1"/>
  <c r="AB61" i="25"/>
  <c r="AA61" i="25" s="1"/>
  <c r="AB23" i="25"/>
  <c r="AA23" i="25" s="1"/>
  <c r="AB29" i="25"/>
  <c r="AA29" i="25" s="1"/>
  <c r="X30" i="25"/>
  <c r="Z30" i="25" s="1"/>
  <c r="AB46" i="25"/>
  <c r="AA46" i="25" s="1"/>
  <c r="X47" i="25"/>
  <c r="X54" i="25"/>
  <c r="AB68" i="25"/>
  <c r="AA68" i="25" s="1"/>
  <c r="AB12" i="25"/>
  <c r="AA12" i="25" s="1"/>
  <c r="AB24" i="25"/>
  <c r="AA24" i="25" s="1"/>
  <c r="AB26" i="25"/>
  <c r="AA26" i="25" s="1"/>
  <c r="X27" i="25"/>
  <c r="Z27" i="25" s="1"/>
  <c r="AB38" i="25"/>
  <c r="AA38" i="25" s="1"/>
  <c r="AB41" i="25"/>
  <c r="AA41" i="25" s="1"/>
  <c r="X43" i="25"/>
  <c r="AB60" i="25"/>
  <c r="AA60" i="25" s="1"/>
  <c r="X64" i="25"/>
  <c r="AB22" i="25"/>
  <c r="AA22" i="25" s="1"/>
  <c r="AB33" i="25"/>
  <c r="AA33" i="25" s="1"/>
  <c r="AB36" i="25"/>
  <c r="AA36" i="25" s="1"/>
  <c r="AB50" i="25"/>
  <c r="AA50" i="25" s="1"/>
  <c r="N46" i="25"/>
  <c r="N10" i="25"/>
  <c r="N22" i="25"/>
  <c r="N16" i="25"/>
  <c r="Y20" i="25"/>
  <c r="Z20" i="25"/>
  <c r="Z36" i="25"/>
  <c r="Y36" i="25"/>
  <c r="Z33" i="25"/>
  <c r="Y33" i="25"/>
  <c r="AC33" i="25" s="1"/>
  <c r="Z43" i="25"/>
  <c r="Y43" i="25"/>
  <c r="AC43" i="25" s="1"/>
  <c r="AA10" i="25"/>
  <c r="AB17" i="25"/>
  <c r="AA17" i="25" s="1"/>
  <c r="N34" i="25"/>
  <c r="M34" i="25"/>
  <c r="Z50" i="25"/>
  <c r="Y50" i="25"/>
  <c r="N58" i="25"/>
  <c r="M58" i="25"/>
  <c r="AB11" i="25"/>
  <c r="AA11" i="25" s="1"/>
  <c r="X26" i="25"/>
  <c r="AB52" i="25"/>
  <c r="AA52" i="25" s="1"/>
  <c r="X52" i="25"/>
  <c r="X53" i="25"/>
  <c r="Z68" i="25"/>
  <c r="Y68" i="25"/>
  <c r="AC68" i="25" s="1"/>
  <c r="I16" i="25"/>
  <c r="X16" i="25" s="1"/>
  <c r="AB21" i="25"/>
  <c r="AA21" i="25" s="1"/>
  <c r="X21" i="25"/>
  <c r="I22" i="25"/>
  <c r="Y22" i="25"/>
  <c r="AC22" i="25" s="1"/>
  <c r="N28" i="25"/>
  <c r="Y30" i="25"/>
  <c r="AC30" i="25" s="1"/>
  <c r="AB32" i="25"/>
  <c r="AA32" i="25" s="1"/>
  <c r="X32" i="25"/>
  <c r="Z47" i="25"/>
  <c r="Y47" i="25"/>
  <c r="AC47" i="25" s="1"/>
  <c r="AB49" i="25"/>
  <c r="AA49" i="25" s="1"/>
  <c r="X49" i="25"/>
  <c r="Z51" i="25"/>
  <c r="Y51" i="25"/>
  <c r="AC51" i="25" s="1"/>
  <c r="X60" i="25"/>
  <c r="X67" i="25"/>
  <c r="N40" i="25"/>
  <c r="I40" i="25"/>
  <c r="X57" i="25"/>
  <c r="AB59" i="25"/>
  <c r="AA59" i="25" s="1"/>
  <c r="X59" i="25"/>
  <c r="AB58" i="25"/>
  <c r="AA58" i="25" s="1"/>
  <c r="X58" i="25"/>
  <c r="AB63" i="25"/>
  <c r="AA63" i="25" s="1"/>
  <c r="X63" i="25"/>
  <c r="Z64" i="25"/>
  <c r="Y64" i="25"/>
  <c r="AC64" i="25" s="1"/>
  <c r="AB66" i="25"/>
  <c r="AA66" i="25" s="1"/>
  <c r="X66" i="25"/>
  <c r="I10" i="25"/>
  <c r="X10" i="25" s="1"/>
  <c r="Y14" i="25"/>
  <c r="AC14" i="25" s="1"/>
  <c r="X15" i="25"/>
  <c r="AB20" i="25"/>
  <c r="AA20" i="25" s="1"/>
  <c r="AB28" i="25"/>
  <c r="AA28" i="25" s="1"/>
  <c r="X28" i="25"/>
  <c r="X29" i="25"/>
  <c r="AB35" i="25"/>
  <c r="AA35" i="25" s="1"/>
  <c r="X35" i="25"/>
  <c r="AB34" i="25"/>
  <c r="AA34" i="25" s="1"/>
  <c r="X34" i="25"/>
  <c r="Z37" i="25"/>
  <c r="Y37" i="25"/>
  <c r="AC37" i="25" s="1"/>
  <c r="AB39" i="25"/>
  <c r="AA39" i="25" s="1"/>
  <c r="X39" i="25"/>
  <c r="Z40" i="25"/>
  <c r="Y40" i="25"/>
  <c r="AB42" i="25"/>
  <c r="AA42" i="25" s="1"/>
  <c r="X42" i="25"/>
  <c r="Z44" i="25"/>
  <c r="Y44" i="25"/>
  <c r="AC44" i="25" s="1"/>
  <c r="AB53" i="25"/>
  <c r="AA53" i="25" s="1"/>
  <c r="AB62" i="25"/>
  <c r="AA62" i="25" s="1"/>
  <c r="N64" i="25"/>
  <c r="I64" i="25"/>
  <c r="AB65" i="25"/>
  <c r="AA65" i="25" s="1"/>
  <c r="AB69" i="25"/>
  <c r="AA69" i="25" s="1"/>
  <c r="X12" i="25"/>
  <c r="Y23" i="25"/>
  <c r="AC23" i="25" s="1"/>
  <c r="AB25" i="25"/>
  <c r="AA25" i="25" s="1"/>
  <c r="X25" i="25"/>
  <c r="Y27" i="25"/>
  <c r="AC27" i="25" s="1"/>
  <c r="AB31" i="25"/>
  <c r="AA31" i="25" s="1"/>
  <c r="I46" i="25"/>
  <c r="Y46" i="25"/>
  <c r="AB48" i="25"/>
  <c r="AA48" i="25" s="1"/>
  <c r="N52" i="25"/>
  <c r="Z54" i="25"/>
  <c r="Y54" i="25"/>
  <c r="AB56" i="25"/>
  <c r="AA56" i="25" s="1"/>
  <c r="X56" i="25"/>
  <c r="X24" i="25"/>
  <c r="X31" i="25"/>
  <c r="X38" i="25"/>
  <c r="X41" i="25"/>
  <c r="X45" i="25"/>
  <c r="X48" i="25"/>
  <c r="X55" i="25"/>
  <c r="X62" i="25"/>
  <c r="X65" i="25"/>
  <c r="X69" i="25"/>
  <c r="Y61" i="25" l="1"/>
  <c r="AC61" i="25" s="1"/>
  <c r="AC40" i="25"/>
  <c r="Y13" i="25"/>
  <c r="AC13" i="25" s="1"/>
  <c r="AC54" i="25"/>
  <c r="AC36" i="25"/>
  <c r="AC46" i="25"/>
  <c r="AC50" i="25"/>
  <c r="AB18" i="25"/>
  <c r="Z10" i="25"/>
  <c r="X11" i="25" s="1"/>
  <c r="Y10" i="25"/>
  <c r="AC10" i="25" s="1"/>
  <c r="Y21" i="25"/>
  <c r="AC21" i="25" s="1"/>
  <c r="Z21" i="25"/>
  <c r="Y69" i="25"/>
  <c r="AC69" i="25" s="1"/>
  <c r="Z69" i="25"/>
  <c r="Y48" i="25"/>
  <c r="AC48" i="25" s="1"/>
  <c r="Z48" i="25"/>
  <c r="Y31" i="25"/>
  <c r="AC31" i="25" s="1"/>
  <c r="Z31" i="25"/>
  <c r="Z35" i="25"/>
  <c r="Y35" i="25"/>
  <c r="AC35" i="25" s="1"/>
  <c r="Y15" i="25"/>
  <c r="AC15" i="25" s="1"/>
  <c r="Z15" i="25"/>
  <c r="Z67" i="25"/>
  <c r="Y67" i="25"/>
  <c r="AC67" i="25" s="1"/>
  <c r="Y49" i="25"/>
  <c r="AC49" i="25" s="1"/>
  <c r="Z49" i="25"/>
  <c r="Z32" i="25"/>
  <c r="Y32" i="25"/>
  <c r="AC32" i="25" s="1"/>
  <c r="Z53" i="25"/>
  <c r="Y53" i="25"/>
  <c r="AC53" i="25" s="1"/>
  <c r="Y55" i="25"/>
  <c r="AC55" i="25" s="1"/>
  <c r="Z55" i="25"/>
  <c r="Y38" i="25"/>
  <c r="AC38" i="25" s="1"/>
  <c r="Z38" i="25"/>
  <c r="Y65" i="25"/>
  <c r="AC65" i="25" s="1"/>
  <c r="Z65" i="25"/>
  <c r="Y45" i="25"/>
  <c r="AC45" i="25" s="1"/>
  <c r="Z45" i="25"/>
  <c r="Y24" i="25"/>
  <c r="AC24" i="25" s="1"/>
  <c r="Z24" i="25"/>
  <c r="Z25" i="25"/>
  <c r="Y25" i="25"/>
  <c r="AC25" i="25" s="1"/>
  <c r="Z12" i="25"/>
  <c r="Y12" i="25"/>
  <c r="AC12" i="25" s="1"/>
  <c r="Y66" i="25"/>
  <c r="AC66" i="25" s="1"/>
  <c r="Z66" i="25"/>
  <c r="Y63" i="25"/>
  <c r="AC63" i="25" s="1"/>
  <c r="Z63" i="25"/>
  <c r="Y58" i="25"/>
  <c r="AC58" i="25" s="1"/>
  <c r="Z58" i="25"/>
  <c r="Z57" i="25"/>
  <c r="Y57" i="25"/>
  <c r="AC57" i="25" s="1"/>
  <c r="Z60" i="25"/>
  <c r="Y60" i="25"/>
  <c r="AC60" i="25" s="1"/>
  <c r="Z16" i="25"/>
  <c r="X17" i="25" s="1"/>
  <c r="Y16" i="25"/>
  <c r="AC16" i="25" s="1"/>
  <c r="Z52" i="25"/>
  <c r="Y52" i="25"/>
  <c r="AC52" i="25" s="1"/>
  <c r="Y28" i="25"/>
  <c r="AC28" i="25" s="1"/>
  <c r="Z28" i="25"/>
  <c r="Y59" i="25"/>
  <c r="AC59" i="25" s="1"/>
  <c r="Z59" i="25"/>
  <c r="Z26" i="25"/>
  <c r="Y26" i="25"/>
  <c r="AC26" i="25" s="1"/>
  <c r="Y62" i="25"/>
  <c r="AC62" i="25" s="1"/>
  <c r="Z62" i="25"/>
  <c r="Y41" i="25"/>
  <c r="AC41" i="25" s="1"/>
  <c r="Z41" i="25"/>
  <c r="Z56" i="25"/>
  <c r="Y56" i="25"/>
  <c r="AC56" i="25" s="1"/>
  <c r="Z42" i="25"/>
  <c r="Y42" i="25"/>
  <c r="AC42" i="25" s="1"/>
  <c r="Z39" i="25"/>
  <c r="Y39" i="25"/>
  <c r="AC39" i="25" s="1"/>
  <c r="Y34" i="25"/>
  <c r="AC34" i="25" s="1"/>
  <c r="Z34" i="25"/>
  <c r="Z29" i="25"/>
  <c r="Y29" i="25"/>
  <c r="AC29" i="25" s="1"/>
  <c r="AC20" i="25"/>
  <c r="AA18" i="25" l="1"/>
  <c r="AB19" i="25"/>
  <c r="AA19" i="25" s="1"/>
  <c r="Z17" i="25"/>
  <c r="X18" i="25" s="1"/>
  <c r="Y17" i="25"/>
  <c r="AC17" i="25" s="1"/>
  <c r="Y11" i="25"/>
  <c r="AC11" i="25" s="1"/>
  <c r="Z11" i="25"/>
  <c r="Y18" i="25" l="1"/>
  <c r="AC18" i="25" s="1"/>
  <c r="Z18" i="25"/>
  <c r="X19" i="25" s="1"/>
  <c r="Z19" i="25" l="1"/>
  <c r="Y19" i="25"/>
  <c r="AC19" i="25" s="1"/>
  <c r="T69" i="24" l="1"/>
  <c r="Q69" i="24"/>
  <c r="K69" i="24"/>
  <c r="T68" i="24"/>
  <c r="Q68" i="24"/>
  <c r="AB69" i="24" s="1"/>
  <c r="AA69" i="24" s="1"/>
  <c r="K68" i="24"/>
  <c r="T67" i="24"/>
  <c r="Q67" i="24"/>
  <c r="AB68" i="24" s="1"/>
  <c r="AA68" i="24" s="1"/>
  <c r="K67" i="24"/>
  <c r="T66" i="24"/>
  <c r="Q66" i="24"/>
  <c r="K66" i="24"/>
  <c r="T65" i="24"/>
  <c r="Q65" i="24"/>
  <c r="K65" i="24"/>
  <c r="T64" i="24"/>
  <c r="Q64" i="24"/>
  <c r="AB65" i="24" s="1"/>
  <c r="AA65" i="24" s="1"/>
  <c r="H64" i="24"/>
  <c r="T63" i="24"/>
  <c r="Q63" i="24"/>
  <c r="K63" i="24"/>
  <c r="T62" i="24"/>
  <c r="Q62" i="24"/>
  <c r="K62" i="24"/>
  <c r="T61" i="24"/>
  <c r="Q61" i="24"/>
  <c r="K61" i="24"/>
  <c r="T60" i="24"/>
  <c r="Q60" i="24"/>
  <c r="AB61" i="24" s="1"/>
  <c r="AA61" i="24" s="1"/>
  <c r="K60" i="24"/>
  <c r="T59" i="24"/>
  <c r="Q59" i="24"/>
  <c r="AB60" i="24" s="1"/>
  <c r="AA60" i="24" s="1"/>
  <c r="K59" i="24"/>
  <c r="T58" i="24"/>
  <c r="Q58" i="24"/>
  <c r="H58" i="24"/>
  <c r="I58" i="24" s="1"/>
  <c r="T57" i="24"/>
  <c r="Q57" i="24"/>
  <c r="K57" i="24"/>
  <c r="T56" i="24"/>
  <c r="Q56" i="24"/>
  <c r="AB57" i="24" s="1"/>
  <c r="AA57" i="24" s="1"/>
  <c r="K56" i="24"/>
  <c r="T55" i="24"/>
  <c r="Q55" i="24"/>
  <c r="K55" i="24"/>
  <c r="T54" i="24"/>
  <c r="Q54" i="24"/>
  <c r="K54" i="24"/>
  <c r="T53" i="24"/>
  <c r="Q53" i="24"/>
  <c r="AB54" i="24" s="1"/>
  <c r="AA54" i="24" s="1"/>
  <c r="K53" i="24"/>
  <c r="T52" i="24"/>
  <c r="Q52" i="24"/>
  <c r="H52" i="24"/>
  <c r="I52" i="24" s="1"/>
  <c r="T51" i="24"/>
  <c r="Q51" i="24"/>
  <c r="K51" i="24"/>
  <c r="T50" i="24"/>
  <c r="Q50" i="24"/>
  <c r="K50" i="24"/>
  <c r="T49" i="24"/>
  <c r="Q49" i="24"/>
  <c r="AB50" i="24" s="1"/>
  <c r="AA50" i="24" s="1"/>
  <c r="K49" i="24"/>
  <c r="T48" i="24"/>
  <c r="Q48" i="24"/>
  <c r="K48" i="24"/>
  <c r="T47" i="24"/>
  <c r="Q47" i="24"/>
  <c r="AB48" i="24" s="1"/>
  <c r="AA48" i="24" s="1"/>
  <c r="K47" i="24"/>
  <c r="T46" i="24"/>
  <c r="Q46" i="24"/>
  <c r="H46" i="24"/>
  <c r="T45" i="24"/>
  <c r="Q45" i="24"/>
  <c r="K45" i="24"/>
  <c r="T44" i="24"/>
  <c r="Q44" i="24"/>
  <c r="K44" i="24"/>
  <c r="T43" i="24"/>
  <c r="Q43" i="24"/>
  <c r="AB44" i="24" s="1"/>
  <c r="AA44" i="24" s="1"/>
  <c r="K43" i="24"/>
  <c r="T42" i="24"/>
  <c r="Q42" i="24"/>
  <c r="K42" i="24"/>
  <c r="T41" i="24"/>
  <c r="Q41" i="24"/>
  <c r="K41" i="24"/>
  <c r="T40" i="24"/>
  <c r="Q40" i="24"/>
  <c r="AB41" i="24" s="1"/>
  <c r="AA41" i="24" s="1"/>
  <c r="H40" i="24"/>
  <c r="T39" i="24"/>
  <c r="Q39" i="24"/>
  <c r="K39" i="24"/>
  <c r="T38" i="24"/>
  <c r="Q38" i="24"/>
  <c r="K38" i="24"/>
  <c r="T37" i="24"/>
  <c r="Q37" i="24"/>
  <c r="K37" i="24"/>
  <c r="T36" i="24"/>
  <c r="Q36" i="24"/>
  <c r="AB37" i="24" s="1"/>
  <c r="AA37" i="24" s="1"/>
  <c r="K36" i="24"/>
  <c r="T35" i="24"/>
  <c r="Q35" i="24"/>
  <c r="K35" i="24"/>
  <c r="T34" i="24"/>
  <c r="Q34" i="24"/>
  <c r="H34" i="24"/>
  <c r="I34" i="24" s="1"/>
  <c r="T33" i="24"/>
  <c r="Q33" i="24"/>
  <c r="K33" i="24"/>
  <c r="T32" i="24"/>
  <c r="Q32" i="24"/>
  <c r="K32" i="24"/>
  <c r="T31" i="24"/>
  <c r="Q31" i="24"/>
  <c r="K31" i="24"/>
  <c r="T30" i="24"/>
  <c r="Q30" i="24"/>
  <c r="K30" i="24"/>
  <c r="T29" i="24"/>
  <c r="Q29" i="24"/>
  <c r="K29" i="24"/>
  <c r="T28" i="24"/>
  <c r="Q28" i="24"/>
  <c r="AB28" i="24" s="1"/>
  <c r="AA28" i="24" s="1"/>
  <c r="H28" i="24"/>
  <c r="I28" i="24" s="1"/>
  <c r="T27" i="24"/>
  <c r="Q27" i="24"/>
  <c r="K27" i="24"/>
  <c r="T26" i="24"/>
  <c r="Q26" i="24"/>
  <c r="K26" i="24"/>
  <c r="T25" i="24"/>
  <c r="Q25" i="24"/>
  <c r="AB26" i="24" s="1"/>
  <c r="AA26" i="24" s="1"/>
  <c r="K25" i="24"/>
  <c r="T24" i="24"/>
  <c r="Q24" i="24"/>
  <c r="K24" i="24"/>
  <c r="T23" i="24"/>
  <c r="Q23" i="24"/>
  <c r="K23" i="24"/>
  <c r="T22" i="24"/>
  <c r="Q22" i="24"/>
  <c r="H22" i="24"/>
  <c r="T21" i="24"/>
  <c r="Q21" i="24"/>
  <c r="K21" i="24"/>
  <c r="T20" i="24"/>
  <c r="Q20" i="24"/>
  <c r="K20" i="24"/>
  <c r="T19" i="24"/>
  <c r="Q19" i="24"/>
  <c r="K19" i="24"/>
  <c r="T18" i="24"/>
  <c r="Q18" i="24"/>
  <c r="K18" i="24"/>
  <c r="T17" i="24"/>
  <c r="Q17" i="24"/>
  <c r="AB18" i="24" s="1"/>
  <c r="AA18" i="24" s="1"/>
  <c r="K17" i="24"/>
  <c r="T16" i="24"/>
  <c r="Q16" i="24"/>
  <c r="AB16" i="24" s="1"/>
  <c r="AA16" i="24" s="1"/>
  <c r="H16" i="24"/>
  <c r="I16" i="24" s="1"/>
  <c r="T15" i="24"/>
  <c r="Q15" i="24"/>
  <c r="K15" i="24"/>
  <c r="T14" i="24"/>
  <c r="Q14" i="24"/>
  <c r="K14" i="24"/>
  <c r="T13" i="24"/>
  <c r="Q13" i="24"/>
  <c r="K13" i="24"/>
  <c r="T12" i="24"/>
  <c r="Q12" i="24"/>
  <c r="AB13" i="24" s="1"/>
  <c r="AA13" i="24" s="1"/>
  <c r="K12" i="24"/>
  <c r="T11" i="24"/>
  <c r="Q11" i="24"/>
  <c r="K11" i="24"/>
  <c r="T10" i="24"/>
  <c r="Q10" i="24"/>
  <c r="G10" i="24"/>
  <c r="H10" i="24" s="1"/>
  <c r="AB15" i="24" l="1"/>
  <c r="AA15" i="24" s="1"/>
  <c r="AB27" i="24"/>
  <c r="AA27" i="24" s="1"/>
  <c r="AB31" i="24"/>
  <c r="AA31" i="24" s="1"/>
  <c r="X43" i="24"/>
  <c r="Y43" i="24" s="1"/>
  <c r="AC43" i="24" s="1"/>
  <c r="AB47" i="24"/>
  <c r="AA47" i="24" s="1"/>
  <c r="AB51" i="24"/>
  <c r="AA51" i="24" s="1"/>
  <c r="AB67" i="24"/>
  <c r="AA67" i="24" s="1"/>
  <c r="AB19" i="24"/>
  <c r="AA19" i="24" s="1"/>
  <c r="X19" i="24"/>
  <c r="Z19" i="24" s="1"/>
  <c r="AB23" i="24"/>
  <c r="AA23" i="24" s="1"/>
  <c r="AB22" i="24"/>
  <c r="AA22" i="24" s="1"/>
  <c r="X22" i="24"/>
  <c r="Z22" i="24" s="1"/>
  <c r="AB33" i="24"/>
  <c r="AA33" i="24" s="1"/>
  <c r="X33" i="24"/>
  <c r="AB36" i="24"/>
  <c r="AA36" i="24" s="1"/>
  <c r="X36" i="24"/>
  <c r="Z36" i="24" s="1"/>
  <c r="X53" i="24"/>
  <c r="X52" i="24"/>
  <c r="Z52" i="24" s="1"/>
  <c r="AB43" i="24"/>
  <c r="AA43" i="24" s="1"/>
  <c r="X50" i="24"/>
  <c r="Z50" i="24" s="1"/>
  <c r="AB53" i="24"/>
  <c r="AA53" i="24" s="1"/>
  <c r="AB62" i="24"/>
  <c r="AA62" i="24" s="1"/>
  <c r="X67" i="24"/>
  <c r="X57" i="24"/>
  <c r="Y57" i="24" s="1"/>
  <c r="AC57" i="24" s="1"/>
  <c r="X60" i="24"/>
  <c r="X26" i="24"/>
  <c r="X29" i="24"/>
  <c r="AB45" i="24"/>
  <c r="AA45" i="24" s="1"/>
  <c r="X46" i="24"/>
  <c r="Y52" i="24"/>
  <c r="AB55" i="24"/>
  <c r="AA55" i="24" s="1"/>
  <c r="AB20" i="24"/>
  <c r="AA20" i="24" s="1"/>
  <c r="AB24" i="24"/>
  <c r="AA24" i="24" s="1"/>
  <c r="AB29" i="24"/>
  <c r="AA29" i="24" s="1"/>
  <c r="AB38" i="24"/>
  <c r="AA38" i="24" s="1"/>
  <c r="AB46" i="24"/>
  <c r="AA46" i="24" s="1"/>
  <c r="AB52" i="24"/>
  <c r="AA52" i="24" s="1"/>
  <c r="AC52" i="24" s="1"/>
  <c r="I46" i="24"/>
  <c r="X13" i="24"/>
  <c r="X16" i="24"/>
  <c r="Y19" i="24"/>
  <c r="X20" i="24"/>
  <c r="AB25" i="24"/>
  <c r="AA25" i="24" s="1"/>
  <c r="X25" i="24"/>
  <c r="AB39" i="24"/>
  <c r="AA39" i="24" s="1"/>
  <c r="X39" i="24"/>
  <c r="AB63" i="24"/>
  <c r="AA63" i="24" s="1"/>
  <c r="X63" i="24"/>
  <c r="X14" i="24"/>
  <c r="AB14" i="24"/>
  <c r="AA14" i="24" s="1"/>
  <c r="X17" i="24"/>
  <c r="AB17" i="24"/>
  <c r="AA17" i="24" s="1"/>
  <c r="I22" i="24"/>
  <c r="Z33" i="24"/>
  <c r="Y33" i="24"/>
  <c r="AC33" i="24" s="1"/>
  <c r="Z43" i="24"/>
  <c r="Z57" i="24"/>
  <c r="Z60" i="24"/>
  <c r="Y60" i="24"/>
  <c r="AC60" i="24" s="1"/>
  <c r="Z67" i="24"/>
  <c r="Y67" i="24"/>
  <c r="AC67" i="24" s="1"/>
  <c r="Z26" i="24"/>
  <c r="Y26" i="24"/>
  <c r="AC26" i="24" s="1"/>
  <c r="Z29" i="24"/>
  <c r="Y29" i="24"/>
  <c r="Z46" i="24"/>
  <c r="Y46" i="24"/>
  <c r="Z53" i="24"/>
  <c r="Y53" i="24"/>
  <c r="AC53" i="24" s="1"/>
  <c r="I10" i="24"/>
  <c r="X10" i="24" s="1"/>
  <c r="X15" i="24"/>
  <c r="X18" i="24"/>
  <c r="AB21" i="24"/>
  <c r="AA21" i="24" s="1"/>
  <c r="X21" i="24"/>
  <c r="AB32" i="24"/>
  <c r="AA32" i="24" s="1"/>
  <c r="X32" i="24"/>
  <c r="AB35" i="24"/>
  <c r="AA35" i="24" s="1"/>
  <c r="X35" i="24"/>
  <c r="AB34" i="24"/>
  <c r="AA34" i="24" s="1"/>
  <c r="X34" i="24"/>
  <c r="AB42" i="24"/>
  <c r="AA42" i="24" s="1"/>
  <c r="X42" i="24"/>
  <c r="AB49" i="24"/>
  <c r="AA49" i="24" s="1"/>
  <c r="X49" i="24"/>
  <c r="AB56" i="24"/>
  <c r="AA56" i="24" s="1"/>
  <c r="X56" i="24"/>
  <c r="AB59" i="24"/>
  <c r="AA59" i="24" s="1"/>
  <c r="X59" i="24"/>
  <c r="AB58" i="24"/>
  <c r="AA58" i="24" s="1"/>
  <c r="X58" i="24"/>
  <c r="AB66" i="24"/>
  <c r="AA66" i="24" s="1"/>
  <c r="X66" i="24"/>
  <c r="X23" i="24"/>
  <c r="X27" i="24"/>
  <c r="X30" i="24"/>
  <c r="AB30" i="24"/>
  <c r="AA30" i="24" s="1"/>
  <c r="X37" i="24"/>
  <c r="X40" i="24"/>
  <c r="AB40" i="24"/>
  <c r="AA40" i="24" s="1"/>
  <c r="X44" i="24"/>
  <c r="X47" i="24"/>
  <c r="X51" i="24"/>
  <c r="X54" i="24"/>
  <c r="X61" i="24"/>
  <c r="X64" i="24"/>
  <c r="AB64" i="24"/>
  <c r="AA64" i="24" s="1"/>
  <c r="X68" i="24"/>
  <c r="X24" i="24"/>
  <c r="X31" i="24"/>
  <c r="X38" i="24"/>
  <c r="I40" i="24"/>
  <c r="X41" i="24"/>
  <c r="X45" i="24"/>
  <c r="X48" i="24"/>
  <c r="X55" i="24"/>
  <c r="X62" i="24"/>
  <c r="I64" i="24"/>
  <c r="X65" i="24"/>
  <c r="X69" i="24"/>
  <c r="X28" i="24"/>
  <c r="Y50" i="24" l="1"/>
  <c r="AC50" i="24" s="1"/>
  <c r="Y36" i="24"/>
  <c r="AC36" i="24" s="1"/>
  <c r="Y22" i="24"/>
  <c r="AC22" i="24" s="1"/>
  <c r="AC19" i="24"/>
  <c r="AC46" i="24"/>
  <c r="AC29" i="24"/>
  <c r="Y10" i="24"/>
  <c r="Z10" i="24"/>
  <c r="X11" i="24" s="1"/>
  <c r="Y24" i="24"/>
  <c r="AC24" i="24" s="1"/>
  <c r="Z24" i="24"/>
  <c r="Z59" i="24"/>
  <c r="Y59" i="24"/>
  <c r="AC59" i="24" s="1"/>
  <c r="Y34" i="24"/>
  <c r="AC34" i="24" s="1"/>
  <c r="Z34" i="24"/>
  <c r="Z39" i="24"/>
  <c r="Y39" i="24"/>
  <c r="AC39" i="24" s="1"/>
  <c r="Z20" i="24"/>
  <c r="Y20" i="24"/>
  <c r="AC20" i="24" s="1"/>
  <c r="Y69" i="24"/>
  <c r="AC69" i="24" s="1"/>
  <c r="Z69" i="24"/>
  <c r="Y55" i="24"/>
  <c r="AC55" i="24" s="1"/>
  <c r="Z55" i="24"/>
  <c r="Z68" i="24"/>
  <c r="Y68" i="24"/>
  <c r="AC68" i="24" s="1"/>
  <c r="Z54" i="24"/>
  <c r="Y54" i="24"/>
  <c r="AC54" i="24" s="1"/>
  <c r="Z30" i="24"/>
  <c r="Y30" i="24"/>
  <c r="AC30" i="24" s="1"/>
  <c r="Z15" i="24"/>
  <c r="Y15" i="24"/>
  <c r="AC15" i="24" s="1"/>
  <c r="Y14" i="24"/>
  <c r="AC14" i="24" s="1"/>
  <c r="Z14" i="24"/>
  <c r="Z63" i="24"/>
  <c r="Y63" i="24"/>
  <c r="AC63" i="24" s="1"/>
  <c r="Z28" i="24"/>
  <c r="Y28" i="24"/>
  <c r="AC28" i="24" s="1"/>
  <c r="Y41" i="24"/>
  <c r="AC41" i="24" s="1"/>
  <c r="Z41" i="24"/>
  <c r="Z61" i="24"/>
  <c r="Y61" i="24"/>
  <c r="AC61" i="24" s="1"/>
  <c r="Z66" i="24"/>
  <c r="Y66" i="24"/>
  <c r="AC66" i="24" s="1"/>
  <c r="Z32" i="24"/>
  <c r="Y32" i="24"/>
  <c r="AC32" i="24" s="1"/>
  <c r="Y65" i="24"/>
  <c r="AC65" i="24" s="1"/>
  <c r="Z65" i="24"/>
  <c r="Y38" i="24"/>
  <c r="AC38" i="24" s="1"/>
  <c r="Z38" i="24"/>
  <c r="Z51" i="24"/>
  <c r="Y51" i="24"/>
  <c r="AC51" i="24" s="1"/>
  <c r="Z40" i="24"/>
  <c r="Y40" i="24"/>
  <c r="AC40" i="24" s="1"/>
  <c r="Z27" i="24"/>
  <c r="Y27" i="24"/>
  <c r="AC27" i="24" s="1"/>
  <c r="Y58" i="24"/>
  <c r="AC58" i="24" s="1"/>
  <c r="Z58" i="24"/>
  <c r="Z56" i="24"/>
  <c r="Y56" i="24"/>
  <c r="AC56" i="24" s="1"/>
  <c r="Z42" i="24"/>
  <c r="Y42" i="24"/>
  <c r="AC42" i="24" s="1"/>
  <c r="Z35" i="24"/>
  <c r="Y35" i="24"/>
  <c r="AC35" i="24" s="1"/>
  <c r="Y21" i="24"/>
  <c r="AC21" i="24" s="1"/>
  <c r="Z21" i="24"/>
  <c r="Z25" i="24"/>
  <c r="Y25" i="24"/>
  <c r="AC25" i="24" s="1"/>
  <c r="Z16" i="24"/>
  <c r="Y16" i="24"/>
  <c r="AC16" i="24" s="1"/>
  <c r="Y62" i="24"/>
  <c r="AC62" i="24" s="1"/>
  <c r="Z62" i="24"/>
  <c r="Z44" i="24"/>
  <c r="Y44" i="24"/>
  <c r="AC44" i="24" s="1"/>
  <c r="Z49" i="24"/>
  <c r="Y49" i="24"/>
  <c r="AC49" i="24" s="1"/>
  <c r="Y18" i="24"/>
  <c r="AC18" i="24" s="1"/>
  <c r="Z18" i="24"/>
  <c r="Y48" i="24"/>
  <c r="AC48" i="24" s="1"/>
  <c r="Z48" i="24"/>
  <c r="Y45" i="24"/>
  <c r="AC45" i="24" s="1"/>
  <c r="Z45" i="24"/>
  <c r="Y31" i="24"/>
  <c r="AC31" i="24" s="1"/>
  <c r="Z31" i="24"/>
  <c r="Z64" i="24"/>
  <c r="Y64" i="24"/>
  <c r="AC64" i="24" s="1"/>
  <c r="Z47" i="24"/>
  <c r="Y47" i="24"/>
  <c r="AC47" i="24" s="1"/>
  <c r="Z37" i="24"/>
  <c r="Y37" i="24"/>
  <c r="AC37" i="24" s="1"/>
  <c r="Z23" i="24"/>
  <c r="Y23" i="24"/>
  <c r="AC23" i="24" s="1"/>
  <c r="Y17" i="24"/>
  <c r="AC17" i="24" s="1"/>
  <c r="Z17" i="24"/>
  <c r="Z13" i="24"/>
  <c r="Y13" i="24"/>
  <c r="AC13" i="24" s="1"/>
  <c r="Y11" i="24" l="1"/>
  <c r="Z11" i="24"/>
  <c r="X12" i="24" s="1"/>
  <c r="Z12" i="24" l="1"/>
  <c r="Y12" i="24"/>
  <c r="K46" i="24" l="1"/>
  <c r="L46" i="24" s="1"/>
  <c r="K16" i="24"/>
  <c r="L16" i="24" s="1"/>
  <c r="K58" i="24"/>
  <c r="L58" i="24" s="1"/>
  <c r="K34" i="24"/>
  <c r="L34" i="24" s="1"/>
  <c r="K22" i="24"/>
  <c r="L22" i="24" s="1"/>
  <c r="K10" i="24"/>
  <c r="L10" i="24" s="1"/>
  <c r="K40" i="24"/>
  <c r="L40" i="24" s="1"/>
  <c r="K28" i="24"/>
  <c r="L28" i="24" s="1"/>
  <c r="K64" i="24"/>
  <c r="L64" i="24" s="1"/>
  <c r="K52" i="24"/>
  <c r="L52" i="24" s="1"/>
  <c r="N34" i="24" l="1"/>
  <c r="M34" i="24"/>
  <c r="M40" i="24"/>
  <c r="N40" i="24"/>
  <c r="N58" i="24"/>
  <c r="M58" i="24"/>
  <c r="M28" i="24"/>
  <c r="N28" i="24"/>
  <c r="M52" i="24"/>
  <c r="N52" i="24"/>
  <c r="M10" i="24"/>
  <c r="AB10" i="24" s="1"/>
  <c r="N10" i="24"/>
  <c r="N16" i="24"/>
  <c r="M16" i="24"/>
  <c r="M64" i="24"/>
  <c r="N64" i="24"/>
  <c r="M22" i="24"/>
  <c r="N22" i="24"/>
  <c r="M46" i="24"/>
  <c r="N46" i="24"/>
  <c r="AB12" i="24" l="1"/>
  <c r="AA12" i="24" s="1"/>
  <c r="AC12" i="24" s="1"/>
  <c r="AA10" i="24"/>
  <c r="AC10" i="24" s="1"/>
  <c r="AB11" i="24"/>
  <c r="AA11" i="24" s="1"/>
  <c r="AC11" i="24" s="1"/>
  <c r="H10" i="23" l="1"/>
  <c r="I10" i="23" s="1"/>
  <c r="K10" i="23"/>
  <c r="L10" i="23" s="1"/>
  <c r="M10" i="23" s="1"/>
  <c r="Q10" i="23"/>
  <c r="T10" i="23"/>
  <c r="K11" i="23"/>
  <c r="Q11" i="23"/>
  <c r="T11" i="23"/>
  <c r="K12" i="23"/>
  <c r="Q12" i="23"/>
  <c r="T12" i="23"/>
  <c r="K13" i="23"/>
  <c r="Q13" i="23"/>
  <c r="AB13" i="23" s="1"/>
  <c r="AA13" i="23" s="1"/>
  <c r="T13" i="23"/>
  <c r="K14" i="23"/>
  <c r="Q14" i="23"/>
  <c r="T14" i="23"/>
  <c r="K15" i="23"/>
  <c r="Q15" i="23"/>
  <c r="T15" i="23"/>
  <c r="H16" i="23"/>
  <c r="I16" i="23" s="1"/>
  <c r="K16" i="23"/>
  <c r="L16" i="23" s="1"/>
  <c r="M16" i="23" s="1"/>
  <c r="Q16" i="23"/>
  <c r="AB16" i="23" s="1"/>
  <c r="AA16" i="23" s="1"/>
  <c r="T16" i="23"/>
  <c r="K17" i="23"/>
  <c r="Q17" i="23"/>
  <c r="T17" i="23"/>
  <c r="K18" i="23"/>
  <c r="Q18" i="23"/>
  <c r="T18" i="23"/>
  <c r="K19" i="23"/>
  <c r="Q19" i="23"/>
  <c r="T19" i="23"/>
  <c r="K20" i="23"/>
  <c r="Q20" i="23"/>
  <c r="AB20" i="23" s="1"/>
  <c r="AA20" i="23" s="1"/>
  <c r="T20" i="23"/>
  <c r="K21" i="23"/>
  <c r="Q21" i="23"/>
  <c r="T21" i="23"/>
  <c r="H22" i="23"/>
  <c r="K22" i="23"/>
  <c r="L22" i="23" s="1"/>
  <c r="M22" i="23" s="1"/>
  <c r="Q22" i="23"/>
  <c r="X22" i="23" s="1"/>
  <c r="T22" i="23"/>
  <c r="AB22" i="23"/>
  <c r="AA22" i="23" s="1"/>
  <c r="K23" i="23"/>
  <c r="Q23" i="23"/>
  <c r="AB23" i="23" s="1"/>
  <c r="AA23" i="23" s="1"/>
  <c r="T23" i="23"/>
  <c r="X23" i="23"/>
  <c r="Y23" i="23" s="1"/>
  <c r="K24" i="23"/>
  <c r="Q24" i="23"/>
  <c r="T24" i="23"/>
  <c r="K25" i="23"/>
  <c r="Q25" i="23"/>
  <c r="X26" i="23" s="1"/>
  <c r="T25" i="23"/>
  <c r="K26" i="23"/>
  <c r="Q26" i="23"/>
  <c r="T26" i="23"/>
  <c r="AB26" i="23"/>
  <c r="AA26" i="23" s="1"/>
  <c r="K27" i="23"/>
  <c r="Q27" i="23"/>
  <c r="AB27" i="23" s="1"/>
  <c r="AA27" i="23" s="1"/>
  <c r="T27" i="23"/>
  <c r="X27" i="23"/>
  <c r="Y27" i="23" s="1"/>
  <c r="H28" i="23"/>
  <c r="I28" i="23" s="1"/>
  <c r="K28" i="23"/>
  <c r="L28" i="23" s="1"/>
  <c r="M28" i="23" s="1"/>
  <c r="Q28" i="23"/>
  <c r="X28" i="23" s="1"/>
  <c r="Z28" i="23" s="1"/>
  <c r="T28" i="23"/>
  <c r="K29" i="23"/>
  <c r="Q29" i="23"/>
  <c r="AB29" i="23" s="1"/>
  <c r="AA29" i="23" s="1"/>
  <c r="T29" i="23"/>
  <c r="K30" i="23"/>
  <c r="Q30" i="23"/>
  <c r="T30" i="23"/>
  <c r="K31" i="23"/>
  <c r="Q31" i="23"/>
  <c r="T31" i="23"/>
  <c r="K32" i="23"/>
  <c r="Q32" i="23"/>
  <c r="AB33" i="23" s="1"/>
  <c r="AA33" i="23" s="1"/>
  <c r="T32" i="23"/>
  <c r="K33" i="23"/>
  <c r="Q33" i="23"/>
  <c r="T33" i="23"/>
  <c r="H34" i="23"/>
  <c r="I34" i="23" s="1"/>
  <c r="K34" i="23"/>
  <c r="L34" i="23" s="1"/>
  <c r="M34" i="23" s="1"/>
  <c r="Q34" i="23"/>
  <c r="T34" i="23"/>
  <c r="K35" i="23"/>
  <c r="Q35" i="23"/>
  <c r="T35" i="23"/>
  <c r="K36" i="23"/>
  <c r="Q36" i="23"/>
  <c r="X37" i="23" s="1"/>
  <c r="T36" i="23"/>
  <c r="K37" i="23"/>
  <c r="Q37" i="23"/>
  <c r="T37" i="23"/>
  <c r="K38" i="23"/>
  <c r="Q38" i="23"/>
  <c r="T38" i="23"/>
  <c r="K39" i="23"/>
  <c r="Q39" i="23"/>
  <c r="T39" i="23"/>
  <c r="H40" i="23"/>
  <c r="K40" i="23"/>
  <c r="L40" i="23" s="1"/>
  <c r="M40" i="23" s="1"/>
  <c r="Q40" i="23"/>
  <c r="AB40" i="23" s="1"/>
  <c r="AA40" i="23" s="1"/>
  <c r="T40" i="23"/>
  <c r="X40" i="23"/>
  <c r="K41" i="23"/>
  <c r="Q41" i="23"/>
  <c r="T41" i="23"/>
  <c r="K42" i="23"/>
  <c r="Q42" i="23"/>
  <c r="T42" i="23"/>
  <c r="K43" i="23"/>
  <c r="Q43" i="23"/>
  <c r="X44" i="23" s="1"/>
  <c r="T43" i="23"/>
  <c r="K44" i="23"/>
  <c r="Q44" i="23"/>
  <c r="T44" i="23"/>
  <c r="K45" i="23"/>
  <c r="Q45" i="23"/>
  <c r="T45" i="23"/>
  <c r="H46" i="23"/>
  <c r="I46" i="23" s="1"/>
  <c r="K46" i="23"/>
  <c r="L46" i="23" s="1"/>
  <c r="M46" i="23" s="1"/>
  <c r="Q46" i="23"/>
  <c r="X46" i="23" s="1"/>
  <c r="T46" i="23"/>
  <c r="AB46" i="23"/>
  <c r="AA46" i="23" s="1"/>
  <c r="K47" i="23"/>
  <c r="Q47" i="23"/>
  <c r="T47" i="23"/>
  <c r="AB47" i="23"/>
  <c r="AA47" i="23" s="1"/>
  <c r="K48" i="23"/>
  <c r="Q48" i="23"/>
  <c r="T48" i="23"/>
  <c r="K49" i="23"/>
  <c r="Q49" i="23"/>
  <c r="AB49" i="23" s="1"/>
  <c r="AA49" i="23" s="1"/>
  <c r="T49" i="23"/>
  <c r="K50" i="23"/>
  <c r="Q50" i="23"/>
  <c r="X51" i="23" s="1"/>
  <c r="Y51" i="23" s="1"/>
  <c r="T50" i="23"/>
  <c r="K51" i="23"/>
  <c r="Q51" i="23"/>
  <c r="T51" i="23"/>
  <c r="H52" i="23"/>
  <c r="I52" i="23" s="1"/>
  <c r="K52" i="23"/>
  <c r="L52" i="23" s="1"/>
  <c r="Q52" i="23"/>
  <c r="AB52" i="23" s="1"/>
  <c r="AA52" i="23" s="1"/>
  <c r="T52" i="23"/>
  <c r="K53" i="23"/>
  <c r="Q53" i="23"/>
  <c r="T53" i="23"/>
  <c r="K54" i="23"/>
  <c r="Q54" i="23"/>
  <c r="T54" i="23"/>
  <c r="K55" i="23"/>
  <c r="Q55" i="23"/>
  <c r="X56" i="23" s="1"/>
  <c r="Y56" i="23" s="1"/>
  <c r="T55" i="23"/>
  <c r="K56" i="23"/>
  <c r="Q56" i="23"/>
  <c r="T56" i="23"/>
  <c r="K57" i="23"/>
  <c r="Q57" i="23"/>
  <c r="X57" i="23" s="1"/>
  <c r="Z57" i="23" s="1"/>
  <c r="T57" i="23"/>
  <c r="H58" i="23"/>
  <c r="I58" i="23" s="1"/>
  <c r="K58" i="23"/>
  <c r="L58" i="23" s="1"/>
  <c r="M58" i="23" s="1"/>
  <c r="Q58" i="23"/>
  <c r="T58" i="23"/>
  <c r="K59" i="23"/>
  <c r="Q59" i="23"/>
  <c r="X60" i="23" s="1"/>
  <c r="Z60" i="23" s="1"/>
  <c r="T59" i="23"/>
  <c r="K60" i="23"/>
  <c r="Q60" i="23"/>
  <c r="AB61" i="23" s="1"/>
  <c r="AA61" i="23" s="1"/>
  <c r="T60" i="23"/>
  <c r="K61" i="23"/>
  <c r="Q61" i="23"/>
  <c r="X61" i="23" s="1"/>
  <c r="T61" i="23"/>
  <c r="K62" i="23"/>
  <c r="Q62" i="23"/>
  <c r="T62" i="23"/>
  <c r="AB62" i="23"/>
  <c r="AA62" i="23" s="1"/>
  <c r="K63" i="23"/>
  <c r="Q63" i="23"/>
  <c r="T63" i="23"/>
  <c r="H64" i="23"/>
  <c r="I64" i="23" s="1"/>
  <c r="K64" i="23"/>
  <c r="L64" i="23" s="1"/>
  <c r="Q64" i="23"/>
  <c r="AB64" i="23" s="1"/>
  <c r="AA64" i="23" s="1"/>
  <c r="T64" i="23"/>
  <c r="K65" i="23"/>
  <c r="Q65" i="23"/>
  <c r="T65" i="23"/>
  <c r="K66" i="23"/>
  <c r="Q66" i="23"/>
  <c r="T66" i="23"/>
  <c r="K67" i="23"/>
  <c r="Q67" i="23"/>
  <c r="T67" i="23"/>
  <c r="K68" i="23"/>
  <c r="Q68" i="23"/>
  <c r="T68" i="23"/>
  <c r="K69" i="23"/>
  <c r="Q69" i="23"/>
  <c r="T69" i="23"/>
  <c r="AB65" i="23" l="1"/>
  <c r="AA65" i="23" s="1"/>
  <c r="X62" i="23"/>
  <c r="Y62" i="23" s="1"/>
  <c r="AB57" i="23"/>
  <c r="AA57" i="23" s="1"/>
  <c r="AB50" i="23"/>
  <c r="AA50" i="23" s="1"/>
  <c r="AB44" i="23"/>
  <c r="AA44" i="23" s="1"/>
  <c r="AB37" i="23"/>
  <c r="AA37" i="23" s="1"/>
  <c r="N52" i="23"/>
  <c r="AB56" i="23"/>
  <c r="AA56" i="23" s="1"/>
  <c r="AC56" i="23" s="1"/>
  <c r="AB30" i="23"/>
  <c r="AA30" i="23" s="1"/>
  <c r="AB69" i="23"/>
  <c r="AA69" i="23" s="1"/>
  <c r="X66" i="23"/>
  <c r="Z66" i="23" s="1"/>
  <c r="X63" i="23"/>
  <c r="Y63" i="23" s="1"/>
  <c r="AB60" i="23"/>
  <c r="AA60" i="23" s="1"/>
  <c r="AB51" i="23"/>
  <c r="AA51" i="23" s="1"/>
  <c r="AB43" i="23"/>
  <c r="AA43" i="23" s="1"/>
  <c r="AB36" i="23"/>
  <c r="AA36" i="23" s="1"/>
  <c r="X33" i="23"/>
  <c r="X20" i="23"/>
  <c r="Y20" i="23" s="1"/>
  <c r="X19" i="23"/>
  <c r="Z19" i="23" s="1"/>
  <c r="X12" i="23"/>
  <c r="Z12" i="23" s="1"/>
  <c r="Z46" i="23"/>
  <c r="Y46" i="23"/>
  <c r="Z33" i="23"/>
  <c r="Y33" i="23"/>
  <c r="AC33" i="23" s="1"/>
  <c r="Z61" i="23"/>
  <c r="Y61" i="23"/>
  <c r="X69" i="23"/>
  <c r="Y69" i="23" s="1"/>
  <c r="AB68" i="23"/>
  <c r="AA68" i="23" s="1"/>
  <c r="X64" i="23"/>
  <c r="AB59" i="23"/>
  <c r="AA59" i="23" s="1"/>
  <c r="X50" i="23"/>
  <c r="X29" i="23"/>
  <c r="Y29" i="23" s="1"/>
  <c r="AC29" i="23" s="1"/>
  <c r="AB19" i="23"/>
  <c r="AA19" i="23" s="1"/>
  <c r="X16" i="23"/>
  <c r="Y16" i="23" s="1"/>
  <c r="X13" i="23"/>
  <c r="Y13" i="23" s="1"/>
  <c r="AB12" i="23"/>
  <c r="AA12" i="23" s="1"/>
  <c r="Y60" i="23"/>
  <c r="Z51" i="23"/>
  <c r="X49" i="23"/>
  <c r="Z49" i="23" s="1"/>
  <c r="X65" i="23"/>
  <c r="Y65" i="23" s="1"/>
  <c r="AC61" i="23"/>
  <c r="X67" i="23"/>
  <c r="X59" i="23"/>
  <c r="X43" i="23"/>
  <c r="X36" i="23"/>
  <c r="X30" i="23"/>
  <c r="Y30" i="23" s="1"/>
  <c r="M52" i="23"/>
  <c r="AC62" i="23"/>
  <c r="AC46" i="23"/>
  <c r="AC65" i="23"/>
  <c r="M64" i="23"/>
  <c r="N64" i="23"/>
  <c r="AC30" i="23"/>
  <c r="AC20" i="23"/>
  <c r="AC16" i="23"/>
  <c r="Z67" i="23"/>
  <c r="Y67" i="23"/>
  <c r="Y49" i="23"/>
  <c r="AC49" i="23" s="1"/>
  <c r="AC69" i="23"/>
  <c r="AC60" i="23"/>
  <c r="X31" i="23"/>
  <c r="AB31" i="23"/>
  <c r="AA31" i="23" s="1"/>
  <c r="X32" i="23"/>
  <c r="AB32" i="23"/>
  <c r="AA32" i="23" s="1"/>
  <c r="X17" i="23"/>
  <c r="AB17" i="23"/>
  <c r="AA17" i="23" s="1"/>
  <c r="X18" i="23"/>
  <c r="AB18" i="23"/>
  <c r="AA18" i="23" s="1"/>
  <c r="X68" i="23"/>
  <c r="AC51" i="23"/>
  <c r="X48" i="23"/>
  <c r="AB48" i="23"/>
  <c r="AA48" i="23" s="1"/>
  <c r="Z29" i="23"/>
  <c r="N28" i="23"/>
  <c r="I22" i="23"/>
  <c r="N22" i="23"/>
  <c r="X14" i="23"/>
  <c r="AB14" i="23"/>
  <c r="AA14" i="23" s="1"/>
  <c r="X15" i="23"/>
  <c r="AB15" i="23"/>
  <c r="AA15" i="23" s="1"/>
  <c r="AC13" i="23"/>
  <c r="X10" i="23"/>
  <c r="AB10" i="23"/>
  <c r="AA10" i="23" s="1"/>
  <c r="X55" i="23"/>
  <c r="AB55" i="23"/>
  <c r="AA55" i="23" s="1"/>
  <c r="Z22" i="23"/>
  <c r="Y22" i="23"/>
  <c r="AC22" i="23" s="1"/>
  <c r="X21" i="23"/>
  <c r="AB21" i="23"/>
  <c r="AA21" i="23" s="1"/>
  <c r="AB67" i="23"/>
  <c r="AA67" i="23" s="1"/>
  <c r="Z62" i="23"/>
  <c r="X54" i="23"/>
  <c r="X53" i="23"/>
  <c r="X52" i="23"/>
  <c r="N46" i="23"/>
  <c r="X45" i="23"/>
  <c r="AB45" i="23"/>
  <c r="AA45" i="23" s="1"/>
  <c r="Y44" i="23"/>
  <c r="AC44" i="23" s="1"/>
  <c r="Z44" i="23"/>
  <c r="X41" i="23"/>
  <c r="AB41" i="23"/>
  <c r="AA41" i="23" s="1"/>
  <c r="X42" i="23"/>
  <c r="AB42" i="23"/>
  <c r="AA42" i="23" s="1"/>
  <c r="Y40" i="23"/>
  <c r="AC40" i="23" s="1"/>
  <c r="Z40" i="23"/>
  <c r="X38" i="23"/>
  <c r="AB38" i="23"/>
  <c r="AA38" i="23" s="1"/>
  <c r="X39" i="23"/>
  <c r="AB39" i="23"/>
  <c r="AA39" i="23" s="1"/>
  <c r="Y37" i="23"/>
  <c r="AC37" i="23" s="1"/>
  <c r="Z37" i="23"/>
  <c r="X34" i="23"/>
  <c r="AB34" i="23"/>
  <c r="AA34" i="23" s="1"/>
  <c r="X35" i="23"/>
  <c r="AB35" i="23"/>
  <c r="AA35" i="23" s="1"/>
  <c r="Y28" i="23"/>
  <c r="Y12" i="23"/>
  <c r="AC12" i="23" s="1"/>
  <c r="I40" i="23"/>
  <c r="N40" i="23"/>
  <c r="Z26" i="23"/>
  <c r="Y26" i="23"/>
  <c r="AC26" i="23" s="1"/>
  <c r="X58" i="23"/>
  <c r="AB58" i="23"/>
  <c r="AA58" i="23" s="1"/>
  <c r="Z56" i="23"/>
  <c r="AB66" i="23"/>
  <c r="AA66" i="23" s="1"/>
  <c r="AB63" i="23"/>
  <c r="AA63" i="23" s="1"/>
  <c r="N58" i="23"/>
  <c r="Y57" i="23"/>
  <c r="AB54" i="23"/>
  <c r="AA54" i="23" s="1"/>
  <c r="AB53" i="23"/>
  <c r="AA53" i="23" s="1"/>
  <c r="X47" i="23"/>
  <c r="AC27" i="23"/>
  <c r="X24" i="23"/>
  <c r="AB24" i="23"/>
  <c r="AA24" i="23" s="1"/>
  <c r="X25" i="23"/>
  <c r="AB25" i="23"/>
  <c r="AA25" i="23" s="1"/>
  <c r="AC23" i="23"/>
  <c r="N34" i="23"/>
  <c r="Z30" i="23"/>
  <c r="AB28" i="23"/>
  <c r="AA28" i="23" s="1"/>
  <c r="Z27" i="23"/>
  <c r="Z23" i="23"/>
  <c r="Z20" i="23"/>
  <c r="Z16" i="23"/>
  <c r="N10" i="23"/>
  <c r="N16" i="23"/>
  <c r="Z63" i="23" l="1"/>
  <c r="Z13" i="23"/>
  <c r="Z65" i="23"/>
  <c r="Y19" i="23"/>
  <c r="Y66" i="23"/>
  <c r="AC57" i="23"/>
  <c r="Z69" i="23"/>
  <c r="AC19" i="23"/>
  <c r="Z59" i="23"/>
  <c r="Y59" i="23"/>
  <c r="AC59" i="23" s="1"/>
  <c r="Z50" i="23"/>
  <c r="Y50" i="23"/>
  <c r="AC50" i="23" s="1"/>
  <c r="Z36" i="23"/>
  <c r="Y36" i="23"/>
  <c r="AC36" i="23" s="1"/>
  <c r="Z64" i="23"/>
  <c r="Y64" i="23"/>
  <c r="AC64" i="23" s="1"/>
  <c r="Z43" i="23"/>
  <c r="Y43" i="23"/>
  <c r="AC43" i="23" s="1"/>
  <c r="AC67" i="23"/>
  <c r="Z58" i="23"/>
  <c r="Y58" i="23"/>
  <c r="AC58" i="23" s="1"/>
  <c r="Y24" i="23"/>
  <c r="AC24" i="23" s="1"/>
  <c r="Z24" i="23"/>
  <c r="AC28" i="23"/>
  <c r="Y34" i="23"/>
  <c r="AC34" i="23" s="1"/>
  <c r="Z34" i="23"/>
  <c r="Y39" i="23"/>
  <c r="AC39" i="23" s="1"/>
  <c r="Z39" i="23"/>
  <c r="Y41" i="23"/>
  <c r="AC41" i="23" s="1"/>
  <c r="Z41" i="23"/>
  <c r="Y45" i="23"/>
  <c r="AC45" i="23" s="1"/>
  <c r="Z45" i="23"/>
  <c r="Y54" i="23"/>
  <c r="AC54" i="23" s="1"/>
  <c r="Z54" i="23"/>
  <c r="Y21" i="23"/>
  <c r="AC21" i="23" s="1"/>
  <c r="Z21" i="23"/>
  <c r="Y55" i="23"/>
  <c r="AC55" i="23" s="1"/>
  <c r="Z55" i="23"/>
  <c r="Y10" i="23"/>
  <c r="AC10" i="23" s="1"/>
  <c r="Z10" i="23"/>
  <c r="X11" i="23" s="1"/>
  <c r="Z68" i="23"/>
  <c r="Y68" i="23"/>
  <c r="AC68" i="23" s="1"/>
  <c r="Y17" i="23"/>
  <c r="AC17" i="23" s="1"/>
  <c r="Z17" i="23"/>
  <c r="Y31" i="23"/>
  <c r="AC31" i="23" s="1"/>
  <c r="Z31" i="23"/>
  <c r="Z53" i="23"/>
  <c r="Y53" i="23"/>
  <c r="AC53" i="23" s="1"/>
  <c r="AB11" i="23"/>
  <c r="AA11" i="23" s="1"/>
  <c r="Y14" i="23"/>
  <c r="AC14" i="23" s="1"/>
  <c r="Z14" i="23"/>
  <c r="Z15" i="23"/>
  <c r="Y15" i="23"/>
  <c r="AC15" i="23" s="1"/>
  <c r="Z25" i="23"/>
  <c r="Y25" i="23"/>
  <c r="AC25" i="23" s="1"/>
  <c r="Y47" i="23"/>
  <c r="AC47" i="23" s="1"/>
  <c r="Z47" i="23"/>
  <c r="Y35" i="23"/>
  <c r="AC35" i="23" s="1"/>
  <c r="Z35" i="23"/>
  <c r="Y38" i="23"/>
  <c r="AC38" i="23" s="1"/>
  <c r="Z38" i="23"/>
  <c r="Y42" i="23"/>
  <c r="AC42" i="23" s="1"/>
  <c r="Z42" i="23"/>
  <c r="Z52" i="23"/>
  <c r="Y52" i="23"/>
  <c r="AC52" i="23" s="1"/>
  <c r="Z48" i="23"/>
  <c r="Y48" i="23"/>
  <c r="AC48" i="23" s="1"/>
  <c r="Z18" i="23"/>
  <c r="Y18" i="23"/>
  <c r="AC18" i="23" s="1"/>
  <c r="Z32" i="23"/>
  <c r="Y32" i="23"/>
  <c r="AC32" i="23" s="1"/>
  <c r="AC66" i="23"/>
  <c r="AC63" i="23"/>
  <c r="Z11" i="23" l="1"/>
  <c r="Y11" i="23"/>
  <c r="AC11" i="23" s="1"/>
  <c r="T69" i="22" l="1"/>
  <c r="Q69" i="22"/>
  <c r="K69" i="22"/>
  <c r="T68" i="22"/>
  <c r="Q68" i="22"/>
  <c r="K68" i="22"/>
  <c r="T67" i="22"/>
  <c r="Q67" i="22"/>
  <c r="AB68" i="22" s="1"/>
  <c r="AA68" i="22" s="1"/>
  <c r="K67" i="22"/>
  <c r="T66" i="22"/>
  <c r="Q66" i="22"/>
  <c r="K66" i="22"/>
  <c r="T65" i="22"/>
  <c r="Q65" i="22"/>
  <c r="K65" i="22"/>
  <c r="T64" i="22"/>
  <c r="Q64" i="22"/>
  <c r="AB64" i="22" s="1"/>
  <c r="AA64" i="22" s="1"/>
  <c r="H64" i="22"/>
  <c r="I64" i="22" s="1"/>
  <c r="T63" i="22"/>
  <c r="Q63" i="22"/>
  <c r="K63" i="22"/>
  <c r="T62" i="22"/>
  <c r="Q62" i="22"/>
  <c r="K62" i="22"/>
  <c r="T61" i="22"/>
  <c r="Q61" i="22"/>
  <c r="K61" i="22"/>
  <c r="T60" i="22"/>
  <c r="Q60" i="22"/>
  <c r="K60" i="22"/>
  <c r="T59" i="22"/>
  <c r="Q59" i="22"/>
  <c r="K59" i="22"/>
  <c r="T58" i="22"/>
  <c r="Q58" i="22"/>
  <c r="H58" i="22"/>
  <c r="T57" i="22"/>
  <c r="Q57" i="22"/>
  <c r="K57" i="22"/>
  <c r="T56" i="22"/>
  <c r="Q56" i="22"/>
  <c r="K56" i="22"/>
  <c r="T55" i="22"/>
  <c r="Q55" i="22"/>
  <c r="K55" i="22"/>
  <c r="T54" i="22"/>
  <c r="Q54" i="22"/>
  <c r="K54" i="22"/>
  <c r="T53" i="22"/>
  <c r="Q53" i="22"/>
  <c r="K53" i="22"/>
  <c r="T52" i="22"/>
  <c r="Q52" i="22"/>
  <c r="AB52" i="22" s="1"/>
  <c r="AA52" i="22" s="1"/>
  <c r="H52" i="22"/>
  <c r="I52" i="22" s="1"/>
  <c r="T51" i="22"/>
  <c r="Q51" i="22"/>
  <c r="K51" i="22"/>
  <c r="T50" i="22"/>
  <c r="Q50" i="22"/>
  <c r="K50" i="22"/>
  <c r="T49" i="22"/>
  <c r="Q49" i="22"/>
  <c r="X50" i="22" s="1"/>
  <c r="K49" i="22"/>
  <c r="T48" i="22"/>
  <c r="Q48" i="22"/>
  <c r="K48" i="22"/>
  <c r="T47" i="22"/>
  <c r="Q47" i="22"/>
  <c r="X48" i="22" s="1"/>
  <c r="K47" i="22"/>
  <c r="T46" i="22"/>
  <c r="Q46" i="22"/>
  <c r="X46" i="22" s="1"/>
  <c r="H46" i="22"/>
  <c r="T45" i="22"/>
  <c r="Q45" i="22"/>
  <c r="K45" i="22"/>
  <c r="T44" i="22"/>
  <c r="Q44" i="22"/>
  <c r="X45" i="22" s="1"/>
  <c r="K44" i="22"/>
  <c r="T43" i="22"/>
  <c r="Q43" i="22"/>
  <c r="K43" i="22"/>
  <c r="T42" i="22"/>
  <c r="Q42" i="22"/>
  <c r="K42" i="22"/>
  <c r="T41" i="22"/>
  <c r="Q41" i="22"/>
  <c r="K41" i="22"/>
  <c r="T40" i="22"/>
  <c r="Q40" i="22"/>
  <c r="AB40" i="22" s="1"/>
  <c r="AA40" i="22" s="1"/>
  <c r="H40" i="22"/>
  <c r="I40" i="22" s="1"/>
  <c r="T39" i="22"/>
  <c r="Q39" i="22"/>
  <c r="K39" i="22"/>
  <c r="T38" i="22"/>
  <c r="Q38" i="22"/>
  <c r="K38" i="22"/>
  <c r="T37" i="22"/>
  <c r="Q37" i="22"/>
  <c r="K37" i="22"/>
  <c r="T36" i="22"/>
  <c r="Q36" i="22"/>
  <c r="K36" i="22"/>
  <c r="T35" i="22"/>
  <c r="Q35" i="22"/>
  <c r="K35" i="22"/>
  <c r="T34" i="22"/>
  <c r="Q34" i="22"/>
  <c r="H34" i="22"/>
  <c r="T33" i="22"/>
  <c r="Q33" i="22"/>
  <c r="K33" i="22"/>
  <c r="T32" i="22"/>
  <c r="Q32" i="22"/>
  <c r="K32" i="22"/>
  <c r="T31" i="22"/>
  <c r="Q31" i="22"/>
  <c r="K31" i="22"/>
  <c r="T30" i="22"/>
  <c r="Q30" i="22"/>
  <c r="K30" i="22"/>
  <c r="T29" i="22"/>
  <c r="Q29" i="22"/>
  <c r="K29" i="22"/>
  <c r="T28" i="22"/>
  <c r="Q28" i="22"/>
  <c r="AB28" i="22" s="1"/>
  <c r="AA28" i="22" s="1"/>
  <c r="H28" i="22"/>
  <c r="I28" i="22" s="1"/>
  <c r="T27" i="22"/>
  <c r="Q27" i="22"/>
  <c r="K27" i="22"/>
  <c r="T26" i="22"/>
  <c r="Q26" i="22"/>
  <c r="K26" i="22"/>
  <c r="T25" i="22"/>
  <c r="Q25" i="22"/>
  <c r="X26" i="22" s="1"/>
  <c r="K25" i="22"/>
  <c r="T24" i="22"/>
  <c r="Q24" i="22"/>
  <c r="K24" i="22"/>
  <c r="T23" i="22"/>
  <c r="Q23" i="22"/>
  <c r="X24" i="22" s="1"/>
  <c r="K23" i="22"/>
  <c r="T22" i="22"/>
  <c r="Q22" i="22"/>
  <c r="X22" i="22" s="1"/>
  <c r="H22" i="22"/>
  <c r="T21" i="22"/>
  <c r="Q21" i="22"/>
  <c r="K21" i="22"/>
  <c r="T20" i="22"/>
  <c r="Q20" i="22"/>
  <c r="K20" i="22"/>
  <c r="T19" i="22"/>
  <c r="Q19" i="22"/>
  <c r="K19" i="22"/>
  <c r="T18" i="22"/>
  <c r="Q18" i="22"/>
  <c r="K18" i="22"/>
  <c r="T17" i="22"/>
  <c r="Q17" i="22"/>
  <c r="AB18" i="22" s="1"/>
  <c r="AA18" i="22" s="1"/>
  <c r="K17" i="22"/>
  <c r="T16" i="22"/>
  <c r="Q16" i="22"/>
  <c r="H16" i="22"/>
  <c r="T15" i="22"/>
  <c r="Q15" i="22"/>
  <c r="K15" i="22"/>
  <c r="T14" i="22"/>
  <c r="Q14" i="22"/>
  <c r="K14" i="22"/>
  <c r="T13" i="22"/>
  <c r="K13" i="22"/>
  <c r="K12" i="22"/>
  <c r="T11" i="22"/>
  <c r="Q11" i="22"/>
  <c r="K11" i="22"/>
  <c r="T10" i="22"/>
  <c r="Q10" i="22"/>
  <c r="G10" i="22"/>
  <c r="H10" i="22" s="1"/>
  <c r="I10" i="22" s="1"/>
  <c r="X19" i="22" l="1"/>
  <c r="Z19" i="22" s="1"/>
  <c r="X43" i="22"/>
  <c r="AB67" i="22"/>
  <c r="AA67" i="22" s="1"/>
  <c r="X11" i="22"/>
  <c r="Y11" i="22" s="1"/>
  <c r="AB69" i="22"/>
  <c r="AA69" i="22" s="1"/>
  <c r="AB15" i="22"/>
  <c r="AA15" i="22" s="1"/>
  <c r="X15" i="22"/>
  <c r="Y15" i="22" s="1"/>
  <c r="AC15" i="22" s="1"/>
  <c r="X21" i="22"/>
  <c r="Z21" i="22" s="1"/>
  <c r="AB21" i="22"/>
  <c r="AA21" i="22" s="1"/>
  <c r="X28" i="22"/>
  <c r="X33" i="22"/>
  <c r="X41" i="22"/>
  <c r="Z41" i="22" s="1"/>
  <c r="AB45" i="22"/>
  <c r="AA45" i="22" s="1"/>
  <c r="X52" i="22"/>
  <c r="X67" i="22"/>
  <c r="AB19" i="22"/>
  <c r="AA19" i="22" s="1"/>
  <c r="X18" i="22"/>
  <c r="X57" i="22"/>
  <c r="X65" i="22"/>
  <c r="Y65" i="22" s="1"/>
  <c r="Z11" i="22"/>
  <c r="X12" i="22" s="1"/>
  <c r="Y12" i="22" s="1"/>
  <c r="AB14" i="22"/>
  <c r="AA14" i="22" s="1"/>
  <c r="X14" i="22"/>
  <c r="Y43" i="22"/>
  <c r="Z43" i="22"/>
  <c r="Y46" i="22"/>
  <c r="Z46" i="22"/>
  <c r="Y48" i="22"/>
  <c r="Z48" i="22"/>
  <c r="Y50" i="22"/>
  <c r="Z50" i="22"/>
  <c r="Y41" i="22"/>
  <c r="Y45" i="22"/>
  <c r="Z45" i="22"/>
  <c r="Z18" i="22"/>
  <c r="Y18" i="22"/>
  <c r="AC18" i="22" s="1"/>
  <c r="Y22" i="22"/>
  <c r="Z22" i="22"/>
  <c r="Y24" i="22"/>
  <c r="Z24" i="22"/>
  <c r="Y26" i="22"/>
  <c r="Z26" i="22"/>
  <c r="Z15" i="22"/>
  <c r="AB17" i="22"/>
  <c r="AA17" i="22" s="1"/>
  <c r="X17" i="22"/>
  <c r="AB16" i="22"/>
  <c r="AA16" i="22" s="1"/>
  <c r="X16" i="22"/>
  <c r="AB30" i="22"/>
  <c r="AA30" i="22" s="1"/>
  <c r="X30" i="22"/>
  <c r="AB29" i="22"/>
  <c r="AA29" i="22" s="1"/>
  <c r="AB32" i="22"/>
  <c r="AA32" i="22" s="1"/>
  <c r="X32" i="22"/>
  <c r="AB31" i="22"/>
  <c r="AA31" i="22" s="1"/>
  <c r="AB33" i="22"/>
  <c r="AA33" i="22" s="1"/>
  <c r="AB35" i="22"/>
  <c r="AA35" i="22" s="1"/>
  <c r="X35" i="22"/>
  <c r="AB34" i="22"/>
  <c r="AA34" i="22" s="1"/>
  <c r="AB37" i="22"/>
  <c r="AA37" i="22" s="1"/>
  <c r="X37" i="22"/>
  <c r="AB36" i="22"/>
  <c r="AA36" i="22" s="1"/>
  <c r="AB39" i="22"/>
  <c r="AA39" i="22" s="1"/>
  <c r="X39" i="22"/>
  <c r="AB38" i="22"/>
  <c r="AA38" i="22" s="1"/>
  <c r="AB54" i="22"/>
  <c r="AA54" i="22" s="1"/>
  <c r="X54" i="22"/>
  <c r="AB53" i="22"/>
  <c r="AA53" i="22" s="1"/>
  <c r="AB56" i="22"/>
  <c r="AA56" i="22" s="1"/>
  <c r="X56" i="22"/>
  <c r="AB55" i="22"/>
  <c r="AA55" i="22" s="1"/>
  <c r="AB57" i="22"/>
  <c r="AA57" i="22" s="1"/>
  <c r="AB59" i="22"/>
  <c r="AA59" i="22" s="1"/>
  <c r="X59" i="22"/>
  <c r="AB58" i="22"/>
  <c r="AA58" i="22" s="1"/>
  <c r="AB61" i="22"/>
  <c r="AA61" i="22" s="1"/>
  <c r="X61" i="22"/>
  <c r="AB60" i="22"/>
  <c r="AA60" i="22" s="1"/>
  <c r="AB63" i="22"/>
  <c r="AA63" i="22" s="1"/>
  <c r="X63" i="22"/>
  <c r="AB62" i="22"/>
  <c r="AA62" i="22" s="1"/>
  <c r="Z65" i="22"/>
  <c r="AB23" i="22"/>
  <c r="AA23" i="22" s="1"/>
  <c r="X23" i="22"/>
  <c r="AB22" i="22"/>
  <c r="AA22" i="22" s="1"/>
  <c r="AB25" i="22"/>
  <c r="AA25" i="22" s="1"/>
  <c r="X25" i="22"/>
  <c r="AB24" i="22"/>
  <c r="AA24" i="22" s="1"/>
  <c r="AB27" i="22"/>
  <c r="AA27" i="22" s="1"/>
  <c r="X27" i="22"/>
  <c r="AB26" i="22"/>
  <c r="AA26" i="22" s="1"/>
  <c r="I34" i="22"/>
  <c r="AB42" i="22"/>
  <c r="AA42" i="22" s="1"/>
  <c r="X42" i="22"/>
  <c r="AB41" i="22"/>
  <c r="AA41" i="22" s="1"/>
  <c r="AB44" i="22"/>
  <c r="AA44" i="22" s="1"/>
  <c r="X44" i="22"/>
  <c r="AB43" i="22"/>
  <c r="AA43" i="22" s="1"/>
  <c r="AB47" i="22"/>
  <c r="AA47" i="22" s="1"/>
  <c r="X47" i="22"/>
  <c r="AB46" i="22"/>
  <c r="AA46" i="22" s="1"/>
  <c r="AB49" i="22"/>
  <c r="AA49" i="22" s="1"/>
  <c r="X49" i="22"/>
  <c r="AB48" i="22"/>
  <c r="AA48" i="22" s="1"/>
  <c r="AB51" i="22"/>
  <c r="AA51" i="22" s="1"/>
  <c r="X51" i="22"/>
  <c r="AB50" i="22"/>
  <c r="AA50" i="22" s="1"/>
  <c r="I58" i="22"/>
  <c r="AB66" i="22"/>
  <c r="AA66" i="22" s="1"/>
  <c r="X66" i="22"/>
  <c r="AB65" i="22"/>
  <c r="AA65" i="22" s="1"/>
  <c r="AC65" i="22" s="1"/>
  <c r="Z67" i="22"/>
  <c r="Y67" i="22"/>
  <c r="AC67" i="22" s="1"/>
  <c r="Y19" i="22"/>
  <c r="I22" i="22"/>
  <c r="X10" i="22"/>
  <c r="I16" i="22"/>
  <c r="AB20" i="22"/>
  <c r="AA20" i="22" s="1"/>
  <c r="X20" i="22"/>
  <c r="X29" i="22"/>
  <c r="X31" i="22"/>
  <c r="X34" i="22"/>
  <c r="X36" i="22"/>
  <c r="X38" i="22"/>
  <c r="I46" i="22"/>
  <c r="X53" i="22"/>
  <c r="X55" i="22"/>
  <c r="X58" i="22"/>
  <c r="X60" i="22"/>
  <c r="X62" i="22"/>
  <c r="X40" i="22"/>
  <c r="X64" i="22"/>
  <c r="X68" i="22"/>
  <c r="X69" i="22"/>
  <c r="Y21" i="22" l="1"/>
  <c r="AC21" i="22" s="1"/>
  <c r="AC19" i="22"/>
  <c r="AC45" i="22"/>
  <c r="Y33" i="22"/>
  <c r="AC33" i="22" s="1"/>
  <c r="Z33" i="22"/>
  <c r="Y57" i="22"/>
  <c r="AC57" i="22" s="1"/>
  <c r="Z57" i="22"/>
  <c r="Z52" i="22"/>
  <c r="Y52" i="22"/>
  <c r="AC52" i="22" s="1"/>
  <c r="Z28" i="22"/>
  <c r="Y28" i="22"/>
  <c r="AC28" i="22" s="1"/>
  <c r="Y69" i="22"/>
  <c r="AC69" i="22" s="1"/>
  <c r="Z69" i="22"/>
  <c r="Y53" i="22"/>
  <c r="AC53" i="22" s="1"/>
  <c r="Z53" i="22"/>
  <c r="Z20" i="22"/>
  <c r="Y20" i="22"/>
  <c r="AC20" i="22" s="1"/>
  <c r="Z51" i="22"/>
  <c r="Y51" i="22"/>
  <c r="AC51" i="22" s="1"/>
  <c r="Z42" i="22"/>
  <c r="Y42" i="22"/>
  <c r="AC42" i="22" s="1"/>
  <c r="Z25" i="22"/>
  <c r="Y25" i="22"/>
  <c r="AC25" i="22" s="1"/>
  <c r="Z30" i="22"/>
  <c r="Y30" i="22"/>
  <c r="AC30" i="22" s="1"/>
  <c r="Z68" i="22"/>
  <c r="Y68" i="22"/>
  <c r="AC68" i="22" s="1"/>
  <c r="Y60" i="22"/>
  <c r="AC60" i="22" s="1"/>
  <c r="Z60" i="22"/>
  <c r="Y34" i="22"/>
  <c r="AC34" i="22" s="1"/>
  <c r="Z34" i="22"/>
  <c r="Z44" i="22"/>
  <c r="Y44" i="22"/>
  <c r="AC44" i="22" s="1"/>
  <c r="Z27" i="22"/>
  <c r="Y27" i="22"/>
  <c r="AC27" i="22" s="1"/>
  <c r="Z59" i="22"/>
  <c r="Y59" i="22"/>
  <c r="AC59" i="22" s="1"/>
  <c r="Z56" i="22"/>
  <c r="Y56" i="22"/>
  <c r="AC56" i="22" s="1"/>
  <c r="Z35" i="22"/>
  <c r="Y35" i="22"/>
  <c r="AC35" i="22" s="1"/>
  <c r="Z32" i="22"/>
  <c r="Y32" i="22"/>
  <c r="AC32" i="22" s="1"/>
  <c r="Y16" i="22"/>
  <c r="AC16" i="22" s="1"/>
  <c r="Z16" i="22"/>
  <c r="AC26" i="22"/>
  <c r="AC22" i="22"/>
  <c r="AC41" i="22"/>
  <c r="AC48" i="22"/>
  <c r="AC43" i="22"/>
  <c r="Z54" i="22"/>
  <c r="Y54" i="22"/>
  <c r="AC54" i="22" s="1"/>
  <c r="Z14" i="22"/>
  <c r="Y14" i="22"/>
  <c r="AC14" i="22" s="1"/>
  <c r="Z64" i="22"/>
  <c r="Y64" i="22"/>
  <c r="AC64" i="22" s="1"/>
  <c r="Y58" i="22"/>
  <c r="AC58" i="22" s="1"/>
  <c r="Z58" i="22"/>
  <c r="Y31" i="22"/>
  <c r="AC31" i="22" s="1"/>
  <c r="Z31" i="22"/>
  <c r="Z47" i="22"/>
  <c r="Y47" i="22"/>
  <c r="AC47" i="22" s="1"/>
  <c r="Z61" i="22"/>
  <c r="Y61" i="22"/>
  <c r="AC61" i="22" s="1"/>
  <c r="Z37" i="22"/>
  <c r="Y37" i="22"/>
  <c r="AC37" i="22" s="1"/>
  <c r="Y62" i="22"/>
  <c r="AC62" i="22" s="1"/>
  <c r="Z62" i="22"/>
  <c r="Y36" i="22"/>
  <c r="AC36" i="22" s="1"/>
  <c r="Z36" i="22"/>
  <c r="Z40" i="22"/>
  <c r="Y40" i="22"/>
  <c r="AC40" i="22" s="1"/>
  <c r="Y55" i="22"/>
  <c r="AC55" i="22" s="1"/>
  <c r="Z55" i="22"/>
  <c r="Y38" i="22"/>
  <c r="AC38" i="22" s="1"/>
  <c r="Z38" i="22"/>
  <c r="Y29" i="22"/>
  <c r="AC29" i="22" s="1"/>
  <c r="Z29" i="22"/>
  <c r="Z10" i="22"/>
  <c r="Y10" i="22"/>
  <c r="Z66" i="22"/>
  <c r="Y66" i="22"/>
  <c r="AC66" i="22" s="1"/>
  <c r="Z49" i="22"/>
  <c r="Y49" i="22"/>
  <c r="AC49" i="22" s="1"/>
  <c r="Z23" i="22"/>
  <c r="Y23" i="22"/>
  <c r="AC23" i="22" s="1"/>
  <c r="Z63" i="22"/>
  <c r="Y63" i="22"/>
  <c r="AC63" i="22" s="1"/>
  <c r="Z39" i="22"/>
  <c r="Y39" i="22"/>
  <c r="AC39" i="22" s="1"/>
  <c r="Z17" i="22"/>
  <c r="Y17" i="22"/>
  <c r="AC17" i="22" s="1"/>
  <c r="AC24" i="22"/>
  <c r="AC50" i="22"/>
  <c r="AC46" i="22"/>
  <c r="Z12" i="22"/>
  <c r="X13" i="22" s="1"/>
  <c r="Y13" i="22" l="1"/>
  <c r="Z13" i="22"/>
  <c r="K28" i="22" l="1"/>
  <c r="L28" i="22" s="1"/>
  <c r="K10" i="22"/>
  <c r="L10" i="22" s="1"/>
  <c r="K64" i="22"/>
  <c r="L64" i="22" s="1"/>
  <c r="K58" i="22"/>
  <c r="L58" i="22" s="1"/>
  <c r="K16" i="22"/>
  <c r="L16" i="22" s="1"/>
  <c r="K46" i="22"/>
  <c r="L46" i="22" s="1"/>
  <c r="K22" i="22"/>
  <c r="L22" i="22" s="1"/>
  <c r="K40" i="22"/>
  <c r="L40" i="22" s="1"/>
  <c r="K34" i="22"/>
  <c r="L34" i="22" s="1"/>
  <c r="K52" i="22"/>
  <c r="L52" i="22" s="1"/>
  <c r="M22" i="22" l="1"/>
  <c r="N22" i="22"/>
  <c r="M64" i="22"/>
  <c r="N64" i="22"/>
  <c r="M58" i="22"/>
  <c r="N58" i="22"/>
  <c r="M52" i="22"/>
  <c r="N52" i="22"/>
  <c r="M46" i="22"/>
  <c r="N46" i="22"/>
  <c r="M10" i="22"/>
  <c r="AB10" i="22" s="1"/>
  <c r="N10" i="22"/>
  <c r="M40" i="22"/>
  <c r="N40" i="22"/>
  <c r="M34" i="22"/>
  <c r="N34" i="22"/>
  <c r="M16" i="22"/>
  <c r="N16" i="22"/>
  <c r="M28" i="22"/>
  <c r="N28" i="22"/>
  <c r="AA10" i="22" l="1"/>
  <c r="AC10" i="22" s="1"/>
  <c r="AB11" i="22"/>
  <c r="AA11" i="22" l="1"/>
  <c r="AC11" i="22" s="1"/>
  <c r="AB12" i="22"/>
  <c r="AA12" i="22" l="1"/>
  <c r="AC12" i="22" s="1"/>
  <c r="AB13" i="22"/>
  <c r="AA13" i="22" s="1"/>
  <c r="AC13" i="22" s="1"/>
  <c r="G10" i="21" l="1"/>
  <c r="H10" i="21" s="1"/>
  <c r="Q10" i="21"/>
  <c r="T10" i="21"/>
  <c r="K11" i="21"/>
  <c r="Q11" i="21"/>
  <c r="T11" i="21"/>
  <c r="K12" i="21"/>
  <c r="Q12" i="21"/>
  <c r="X12" i="21" s="1"/>
  <c r="T12" i="21"/>
  <c r="K13" i="21"/>
  <c r="Q13" i="21"/>
  <c r="T13" i="21"/>
  <c r="AB13" i="21"/>
  <c r="AA13" i="21" s="1"/>
  <c r="K14" i="21"/>
  <c r="Q14" i="21"/>
  <c r="T14" i="21"/>
  <c r="K15" i="21"/>
  <c r="Q15" i="21"/>
  <c r="T15" i="21"/>
  <c r="H16" i="21"/>
  <c r="I16" i="21" s="1"/>
  <c r="Q16" i="21"/>
  <c r="AB16" i="21" s="1"/>
  <c r="AA16" i="21" s="1"/>
  <c r="T16" i="21"/>
  <c r="K17" i="21"/>
  <c r="Q17" i="21"/>
  <c r="T17" i="21"/>
  <c r="K18" i="21"/>
  <c r="Q18" i="21"/>
  <c r="T18" i="21"/>
  <c r="K19" i="21"/>
  <c r="Q19" i="21"/>
  <c r="AB19" i="21" s="1"/>
  <c r="AA19" i="21" s="1"/>
  <c r="T19" i="21"/>
  <c r="X19" i="21"/>
  <c r="K20" i="21"/>
  <c r="Q20" i="21"/>
  <c r="AB20" i="21" s="1"/>
  <c r="AA20" i="21" s="1"/>
  <c r="T20" i="21"/>
  <c r="K21" i="21"/>
  <c r="Q21" i="21"/>
  <c r="T21" i="21"/>
  <c r="H22" i="21"/>
  <c r="Q22" i="21"/>
  <c r="AB22" i="21" s="1"/>
  <c r="AA22" i="21" s="1"/>
  <c r="T22" i="21"/>
  <c r="X22" i="21"/>
  <c r="K23" i="21"/>
  <c r="Q23" i="21"/>
  <c r="X23" i="21" s="1"/>
  <c r="T23" i="21"/>
  <c r="K24" i="21"/>
  <c r="Q24" i="21"/>
  <c r="T24" i="21"/>
  <c r="K25" i="21"/>
  <c r="Q25" i="21"/>
  <c r="AB26" i="21" s="1"/>
  <c r="AA26" i="21" s="1"/>
  <c r="T25" i="21"/>
  <c r="K26" i="21"/>
  <c r="Q26" i="21"/>
  <c r="T26" i="21"/>
  <c r="K27" i="21"/>
  <c r="Q27" i="21"/>
  <c r="T27" i="21"/>
  <c r="H28" i="21"/>
  <c r="I28" i="21" s="1"/>
  <c r="Q28" i="21"/>
  <c r="AB28" i="21" s="1"/>
  <c r="AA28" i="21" s="1"/>
  <c r="T28" i="21"/>
  <c r="X28" i="21"/>
  <c r="Z28" i="21" s="1"/>
  <c r="K29" i="21"/>
  <c r="Q29" i="21"/>
  <c r="AB29" i="21" s="1"/>
  <c r="AA29" i="21" s="1"/>
  <c r="T29" i="21"/>
  <c r="K30" i="21"/>
  <c r="Q30" i="21"/>
  <c r="T30" i="21"/>
  <c r="K31" i="21"/>
  <c r="Q31" i="21"/>
  <c r="T31" i="21"/>
  <c r="K32" i="21"/>
  <c r="Q32" i="21"/>
  <c r="X33" i="21" s="1"/>
  <c r="T32" i="21"/>
  <c r="K33" i="21"/>
  <c r="Q33" i="21"/>
  <c r="T33" i="21"/>
  <c r="H34" i="21"/>
  <c r="I34" i="21"/>
  <c r="Q34" i="21"/>
  <c r="T34" i="21"/>
  <c r="K35" i="21"/>
  <c r="Q35" i="21"/>
  <c r="X36" i="21" s="1"/>
  <c r="T35" i="21"/>
  <c r="K36" i="21"/>
  <c r="Q36" i="21"/>
  <c r="T36" i="21"/>
  <c r="K37" i="21"/>
  <c r="Q37" i="21"/>
  <c r="X37" i="21" s="1"/>
  <c r="T37" i="21"/>
  <c r="K38" i="21"/>
  <c r="Q38" i="21"/>
  <c r="T38" i="21"/>
  <c r="K39" i="21"/>
  <c r="Q39" i="21"/>
  <c r="T39" i="21"/>
  <c r="H40" i="21"/>
  <c r="I40" i="21" s="1"/>
  <c r="Q40" i="21"/>
  <c r="X40" i="21" s="1"/>
  <c r="T40" i="21"/>
  <c r="K41" i="21"/>
  <c r="Q41" i="21"/>
  <c r="T41" i="21"/>
  <c r="K42" i="21"/>
  <c r="Q42" i="21"/>
  <c r="T42" i="21"/>
  <c r="K43" i="21"/>
  <c r="Q43" i="21"/>
  <c r="T43" i="21"/>
  <c r="AB43" i="21"/>
  <c r="AA43" i="21" s="1"/>
  <c r="K44" i="21"/>
  <c r="Q44" i="21"/>
  <c r="T44" i="21"/>
  <c r="K45" i="21"/>
  <c r="Q45" i="21"/>
  <c r="T45" i="21"/>
  <c r="H46" i="21"/>
  <c r="Q46" i="21"/>
  <c r="AB46" i="21" s="1"/>
  <c r="AA46" i="21" s="1"/>
  <c r="T46" i="21"/>
  <c r="K47" i="21"/>
  <c r="Q47" i="21"/>
  <c r="T47" i="21"/>
  <c r="K48" i="21"/>
  <c r="Q48" i="21"/>
  <c r="T48" i="21"/>
  <c r="K49" i="21"/>
  <c r="Q49" i="21"/>
  <c r="T49" i="21"/>
  <c r="K50" i="21"/>
  <c r="Q50" i="21"/>
  <c r="AB50" i="21" s="1"/>
  <c r="AA50" i="21" s="1"/>
  <c r="T50" i="21"/>
  <c r="K51" i="21"/>
  <c r="Q51" i="21"/>
  <c r="T51" i="21"/>
  <c r="H52" i="21"/>
  <c r="I52" i="21" s="1"/>
  <c r="Q52" i="21"/>
  <c r="X52" i="21" s="1"/>
  <c r="T52" i="21"/>
  <c r="K53" i="21"/>
  <c r="Q53" i="21"/>
  <c r="T53" i="21"/>
  <c r="K54" i="21"/>
  <c r="Q54" i="21"/>
  <c r="T54" i="21"/>
  <c r="K55" i="21"/>
  <c r="Q55" i="21"/>
  <c r="T55" i="21"/>
  <c r="K56" i="21"/>
  <c r="Q56" i="21"/>
  <c r="T56" i="21"/>
  <c r="X56" i="21"/>
  <c r="Y56" i="21" s="1"/>
  <c r="K57" i="21"/>
  <c r="Q57" i="21"/>
  <c r="T57" i="21"/>
  <c r="X57" i="21"/>
  <c r="Z57" i="21" s="1"/>
  <c r="AB57" i="21"/>
  <c r="AA57" i="21" s="1"/>
  <c r="H58" i="21"/>
  <c r="I58" i="21" s="1"/>
  <c r="Q58" i="21"/>
  <c r="X58" i="21" s="1"/>
  <c r="Z58" i="21" s="1"/>
  <c r="T58" i="21"/>
  <c r="K59" i="21"/>
  <c r="Q59" i="21"/>
  <c r="T59" i="21"/>
  <c r="AB59" i="21"/>
  <c r="AA59" i="21" s="1"/>
  <c r="K60" i="21"/>
  <c r="Q60" i="21"/>
  <c r="T60" i="21"/>
  <c r="K61" i="21"/>
  <c r="Q61" i="21"/>
  <c r="T61" i="21"/>
  <c r="K62" i="21"/>
  <c r="Q62" i="21"/>
  <c r="X63" i="21" s="1"/>
  <c r="Y63" i="21" s="1"/>
  <c r="T62" i="21"/>
  <c r="K63" i="21"/>
  <c r="Q63" i="21"/>
  <c r="T63" i="21"/>
  <c r="H64" i="21"/>
  <c r="I64" i="21"/>
  <c r="Q64" i="21"/>
  <c r="AB64" i="21" s="1"/>
  <c r="AA64" i="21" s="1"/>
  <c r="T64" i="21"/>
  <c r="K65" i="21"/>
  <c r="Q65" i="21"/>
  <c r="T65" i="21"/>
  <c r="K66" i="21"/>
  <c r="Q66" i="21"/>
  <c r="T66" i="21"/>
  <c r="X66" i="21"/>
  <c r="Y66" i="21" s="1"/>
  <c r="K67" i="21"/>
  <c r="Q67" i="21"/>
  <c r="T67" i="21"/>
  <c r="K68" i="21"/>
  <c r="Q68" i="21"/>
  <c r="T68" i="21"/>
  <c r="K69" i="21"/>
  <c r="Q69" i="21"/>
  <c r="T69" i="21"/>
  <c r="X26" i="21" l="1"/>
  <c r="X13" i="21"/>
  <c r="Y13" i="21" s="1"/>
  <c r="AB12" i="21"/>
  <c r="AA12" i="21" s="1"/>
  <c r="X43" i="21"/>
  <c r="Y43" i="21" s="1"/>
  <c r="AC43" i="21" s="1"/>
  <c r="AB36" i="21"/>
  <c r="AA36" i="21" s="1"/>
  <c r="AB33" i="21"/>
  <c r="AA33" i="21" s="1"/>
  <c r="X16" i="21"/>
  <c r="Y16" i="21" s="1"/>
  <c r="AC16" i="21" s="1"/>
  <c r="X53" i="21"/>
  <c r="Z53" i="21" s="1"/>
  <c r="AB52" i="21"/>
  <c r="AA52" i="21" s="1"/>
  <c r="X20" i="21"/>
  <c r="Y20" i="21" s="1"/>
  <c r="X69" i="21"/>
  <c r="Y69" i="21" s="1"/>
  <c r="X68" i="21"/>
  <c r="Z68" i="21" s="1"/>
  <c r="AB66" i="21"/>
  <c r="AA66" i="21" s="1"/>
  <c r="AB63" i="21"/>
  <c r="AA63" i="21" s="1"/>
  <c r="X60" i="21"/>
  <c r="Y60" i="21" s="1"/>
  <c r="AB56" i="21"/>
  <c r="AA56" i="21" s="1"/>
  <c r="X50" i="21"/>
  <c r="X49" i="21"/>
  <c r="Z49" i="21" s="1"/>
  <c r="Z52" i="21"/>
  <c r="Y52" i="21"/>
  <c r="AC52" i="21" s="1"/>
  <c r="X67" i="21"/>
  <c r="X61" i="21"/>
  <c r="Y58" i="21"/>
  <c r="AB53" i="21"/>
  <c r="AA53" i="21" s="1"/>
  <c r="AB49" i="21"/>
  <c r="AA49" i="21" s="1"/>
  <c r="X46" i="21"/>
  <c r="X44" i="21"/>
  <c r="Z44" i="21" s="1"/>
  <c r="X29" i="21"/>
  <c r="Y29" i="21" s="1"/>
  <c r="AC29" i="21" s="1"/>
  <c r="X27" i="21"/>
  <c r="X62" i="21"/>
  <c r="Y49" i="21"/>
  <c r="X47" i="21"/>
  <c r="Y47" i="21" s="1"/>
  <c r="X30" i="21"/>
  <c r="Y28" i="21"/>
  <c r="X59" i="21"/>
  <c r="Y59" i="21" s="1"/>
  <c r="AB58" i="21"/>
  <c r="AA58" i="21" s="1"/>
  <c r="AC58" i="21" s="1"/>
  <c r="AC66" i="21"/>
  <c r="AC63" i="21"/>
  <c r="AC28" i="21"/>
  <c r="AC56" i="21"/>
  <c r="Z69" i="21"/>
  <c r="Y67" i="21"/>
  <c r="Z67" i="21"/>
  <c r="AC59" i="21"/>
  <c r="Y61" i="21"/>
  <c r="Z61" i="21"/>
  <c r="Z62" i="21"/>
  <c r="Y62" i="21"/>
  <c r="Z60" i="21"/>
  <c r="Y36" i="21"/>
  <c r="AC36" i="21" s="1"/>
  <c r="Z36" i="21"/>
  <c r="AB65" i="21"/>
  <c r="AA65" i="21" s="1"/>
  <c r="AB62" i="21"/>
  <c r="AA62" i="21" s="1"/>
  <c r="Y44" i="21"/>
  <c r="Y27" i="21"/>
  <c r="Z27" i="21"/>
  <c r="X21" i="21"/>
  <c r="AB21" i="21"/>
  <c r="AA21" i="21" s="1"/>
  <c r="AC20" i="21"/>
  <c r="X18" i="21"/>
  <c r="AB18" i="21"/>
  <c r="AA18" i="21" s="1"/>
  <c r="X14" i="21"/>
  <c r="AB14" i="21"/>
  <c r="AA14" i="21" s="1"/>
  <c r="X15" i="21"/>
  <c r="AB15" i="21"/>
  <c r="AA15" i="21" s="1"/>
  <c r="AC13" i="21"/>
  <c r="X65" i="21"/>
  <c r="X39" i="21"/>
  <c r="AB39" i="21"/>
  <c r="AA39" i="21" s="1"/>
  <c r="AB68" i="21"/>
  <c r="AA68" i="21" s="1"/>
  <c r="X64" i="21"/>
  <c r="Z63" i="21"/>
  <c r="AB61" i="21"/>
  <c r="AA61" i="21" s="1"/>
  <c r="Z56" i="21"/>
  <c r="X54" i="21"/>
  <c r="AB54" i="21"/>
  <c r="AA54" i="21" s="1"/>
  <c r="X55" i="21"/>
  <c r="AB55" i="21"/>
  <c r="AA55" i="21" s="1"/>
  <c r="Y53" i="21"/>
  <c r="AC53" i="21" s="1"/>
  <c r="Y46" i="21"/>
  <c r="AC46" i="21" s="1"/>
  <c r="Z46" i="21"/>
  <c r="I46" i="21"/>
  <c r="Y22" i="21"/>
  <c r="AC22" i="21" s="1"/>
  <c r="Z22" i="21"/>
  <c r="I22" i="21"/>
  <c r="Y19" i="21"/>
  <c r="AC19" i="21" s="1"/>
  <c r="Z19" i="21"/>
  <c r="Y12" i="21"/>
  <c r="AC12" i="21" s="1"/>
  <c r="Z12" i="21"/>
  <c r="Y33" i="21"/>
  <c r="AC33" i="21" s="1"/>
  <c r="Z33" i="21"/>
  <c r="Y26" i="21"/>
  <c r="AC26" i="21" s="1"/>
  <c r="Z26" i="21"/>
  <c r="AB69" i="21"/>
  <c r="AA69" i="21" s="1"/>
  <c r="Y37" i="21"/>
  <c r="Z37" i="21"/>
  <c r="Z66" i="21"/>
  <c r="AB67" i="21"/>
  <c r="AA67" i="21" s="1"/>
  <c r="AB60" i="21"/>
  <c r="AA60" i="21" s="1"/>
  <c r="Y57" i="21"/>
  <c r="AC57" i="21" s="1"/>
  <c r="X51" i="21"/>
  <c r="AB51" i="21"/>
  <c r="AA51" i="21" s="1"/>
  <c r="Y50" i="21"/>
  <c r="AC50" i="21" s="1"/>
  <c r="Z50" i="21"/>
  <c r="Z47" i="21"/>
  <c r="X42" i="21"/>
  <c r="AB42" i="21"/>
  <c r="AA42" i="21" s="1"/>
  <c r="Y40" i="21"/>
  <c r="Z40" i="21"/>
  <c r="X34" i="21"/>
  <c r="AB34" i="21"/>
  <c r="AA34" i="21" s="1"/>
  <c r="X35" i="21"/>
  <c r="AB35" i="21"/>
  <c r="AA35" i="21" s="1"/>
  <c r="X32" i="21"/>
  <c r="AB32" i="21"/>
  <c r="AA32" i="21" s="1"/>
  <c r="Y30" i="21"/>
  <c r="Z30" i="21"/>
  <c r="X25" i="21"/>
  <c r="AB25" i="21"/>
  <c r="AA25" i="21" s="1"/>
  <c r="Y23" i="21"/>
  <c r="Z23" i="21"/>
  <c r="X17" i="21"/>
  <c r="I10" i="21"/>
  <c r="X10" i="21" s="1"/>
  <c r="Z20" i="21"/>
  <c r="Z16" i="21"/>
  <c r="Z13" i="21"/>
  <c r="AB48" i="21"/>
  <c r="AA48" i="21" s="1"/>
  <c r="X48" i="21"/>
  <c r="AB45" i="21"/>
  <c r="AA45" i="21" s="1"/>
  <c r="X45" i="21"/>
  <c r="AB41" i="21"/>
  <c r="AA41" i="21" s="1"/>
  <c r="X41" i="21"/>
  <c r="AB38" i="21"/>
  <c r="AA38" i="21" s="1"/>
  <c r="X38" i="21"/>
  <c r="AB31" i="21"/>
  <c r="AA31" i="21" s="1"/>
  <c r="X31" i="21"/>
  <c r="AB24" i="21"/>
  <c r="AA24" i="21" s="1"/>
  <c r="X24" i="21"/>
  <c r="AB17" i="21"/>
  <c r="AA17" i="21" s="1"/>
  <c r="AB47" i="21"/>
  <c r="AA47" i="21" s="1"/>
  <c r="AB44" i="21"/>
  <c r="AA44" i="21" s="1"/>
  <c r="AB40" i="21"/>
  <c r="AA40" i="21" s="1"/>
  <c r="AB37" i="21"/>
  <c r="AA37" i="21" s="1"/>
  <c r="AB30" i="21"/>
  <c r="AA30" i="21" s="1"/>
  <c r="AB27" i="21"/>
  <c r="AA27" i="21" s="1"/>
  <c r="AB23" i="21"/>
  <c r="AA23" i="21" s="1"/>
  <c r="Z43" i="21" l="1"/>
  <c r="Z29" i="21"/>
  <c r="Z59" i="21"/>
  <c r="Y68" i="21"/>
  <c r="AC49" i="21"/>
  <c r="AC23" i="21"/>
  <c r="AC30" i="21"/>
  <c r="AC40" i="21"/>
  <c r="AC47" i="21"/>
  <c r="AC62" i="21"/>
  <c r="AC69" i="21"/>
  <c r="Y10" i="21"/>
  <c r="Z10" i="21"/>
  <c r="X11" i="21" s="1"/>
  <c r="Y38" i="21"/>
  <c r="AC38" i="21" s="1"/>
  <c r="Z38" i="21"/>
  <c r="Y54" i="21"/>
  <c r="AC54" i="21" s="1"/>
  <c r="Z54" i="21"/>
  <c r="Z39" i="21"/>
  <c r="Y39" i="21"/>
  <c r="AC39" i="21" s="1"/>
  <c r="Z15" i="21"/>
  <c r="Y15" i="21"/>
  <c r="AC15" i="21" s="1"/>
  <c r="Y21" i="21"/>
  <c r="AC21" i="21" s="1"/>
  <c r="Z21" i="21"/>
  <c r="AC44" i="21"/>
  <c r="Y24" i="21"/>
  <c r="AC24" i="21" s="1"/>
  <c r="Z24" i="21"/>
  <c r="Z35" i="21"/>
  <c r="Y35" i="21"/>
  <c r="AC35" i="21" s="1"/>
  <c r="Y51" i="21"/>
  <c r="AC51" i="21" s="1"/>
  <c r="Z51" i="21"/>
  <c r="Y45" i="21"/>
  <c r="AC45" i="21" s="1"/>
  <c r="Z45" i="21"/>
  <c r="Y31" i="21"/>
  <c r="AC31" i="21" s="1"/>
  <c r="Z31" i="21"/>
  <c r="Y17" i="21"/>
  <c r="AC17" i="21" s="1"/>
  <c r="Z17" i="21"/>
  <c r="Z25" i="21"/>
  <c r="Y25" i="21"/>
  <c r="AC25" i="21" s="1"/>
  <c r="Z32" i="21"/>
  <c r="Y32" i="21"/>
  <c r="AC32" i="21" s="1"/>
  <c r="Y34" i="21"/>
  <c r="AC34" i="21" s="1"/>
  <c r="Z34" i="21"/>
  <c r="Z42" i="21"/>
  <c r="Y42" i="21"/>
  <c r="AC42" i="21" s="1"/>
  <c r="AC37" i="21"/>
  <c r="Y64" i="21"/>
  <c r="AC64" i="21" s="1"/>
  <c r="Z64" i="21"/>
  <c r="Z65" i="21"/>
  <c r="Y65" i="21"/>
  <c r="AC65" i="21" s="1"/>
  <c r="Z18" i="21"/>
  <c r="Y18" i="21"/>
  <c r="AC18" i="21" s="1"/>
  <c r="AC61" i="21"/>
  <c r="Y41" i="21"/>
  <c r="AC41" i="21" s="1"/>
  <c r="Z41" i="21"/>
  <c r="Y48" i="21"/>
  <c r="AC48" i="21" s="1"/>
  <c r="Z48" i="21"/>
  <c r="Y55" i="21"/>
  <c r="AC55" i="21" s="1"/>
  <c r="Z55" i="21"/>
  <c r="Y14" i="21"/>
  <c r="AC14" i="21" s="1"/>
  <c r="Z14" i="21"/>
  <c r="AC27" i="21"/>
  <c r="AC60" i="21"/>
  <c r="AC67" i="21"/>
  <c r="AC68" i="21"/>
  <c r="Z11" i="21" l="1"/>
  <c r="Y11" i="21"/>
  <c r="K28" i="21" l="1"/>
  <c r="L28" i="21" s="1"/>
  <c r="K16" i="21"/>
  <c r="L16" i="21" s="1"/>
  <c r="K58" i="21"/>
  <c r="L58" i="21" s="1"/>
  <c r="K64" i="21"/>
  <c r="L64" i="21" s="1"/>
  <c r="K52" i="21"/>
  <c r="L52" i="21" s="1"/>
  <c r="K40" i="21"/>
  <c r="L40" i="21" s="1"/>
  <c r="K34" i="21"/>
  <c r="L34" i="21" s="1"/>
  <c r="K46" i="21"/>
  <c r="L46" i="21" s="1"/>
  <c r="K22" i="21"/>
  <c r="L22" i="21" s="1"/>
  <c r="K10" i="21"/>
  <c r="L10" i="21" s="1"/>
  <c r="M46" i="21" l="1"/>
  <c r="N46" i="21"/>
  <c r="M64" i="21"/>
  <c r="N64" i="21"/>
  <c r="M34" i="21"/>
  <c r="N34" i="21"/>
  <c r="M58" i="21"/>
  <c r="N58" i="21"/>
  <c r="M10" i="21"/>
  <c r="AB10" i="21" s="1"/>
  <c r="N10" i="21"/>
  <c r="M40" i="21"/>
  <c r="N40" i="21"/>
  <c r="M16" i="21"/>
  <c r="N16" i="21"/>
  <c r="M22" i="21"/>
  <c r="N22" i="21"/>
  <c r="N52" i="21"/>
  <c r="M52" i="21"/>
  <c r="M28" i="21"/>
  <c r="N28" i="21"/>
  <c r="AA10" i="21" l="1"/>
  <c r="AC10" i="21" s="1"/>
  <c r="AB11" i="21"/>
  <c r="AA11" i="21" s="1"/>
  <c r="AC11" i="21" s="1"/>
  <c r="H10" i="1"/>
  <c r="I10" i="1" s="1"/>
  <c r="T10" i="1"/>
  <c r="Q10" i="1"/>
  <c r="K62" i="1"/>
  <c r="K59" i="1"/>
  <c r="K57" i="1"/>
  <c r="K31" i="1"/>
  <c r="K69" i="1"/>
  <c r="K49" i="1"/>
  <c r="K60" i="1"/>
  <c r="K54" i="1"/>
  <c r="K30" i="1"/>
  <c r="K38" i="1"/>
  <c r="K48" i="1"/>
  <c r="K63" i="1"/>
  <c r="K56" i="1"/>
  <c r="K24" i="1"/>
  <c r="K65" i="1"/>
  <c r="K50" i="1"/>
  <c r="K66" i="1"/>
  <c r="K37" i="1"/>
  <c r="K19" i="1"/>
  <c r="K55" i="1"/>
  <c r="K18" i="1"/>
  <c r="K32" i="1"/>
  <c r="K26" i="1"/>
  <c r="K42" i="1"/>
  <c r="K20" i="1"/>
  <c r="K36" i="1"/>
  <c r="K67" i="1"/>
  <c r="K68" i="1"/>
  <c r="K43" i="1"/>
  <c r="K25" i="1"/>
  <c r="K61" i="1"/>
  <c r="K44" i="1"/>
  <c r="K39" i="1"/>
  <c r="K21" i="1"/>
  <c r="K23" i="1"/>
  <c r="K27" i="1"/>
  <c r="K33" i="1"/>
  <c r="K47" i="1"/>
  <c r="K41" i="1"/>
  <c r="K35" i="1"/>
  <c r="K51" i="1"/>
  <c r="K29" i="1"/>
  <c r="K45" i="1"/>
  <c r="K17" i="1"/>
  <c r="K53" i="1"/>
  <c r="F221" i="13" l="1"/>
  <c r="F211" i="13"/>
  <c r="F212" i="13"/>
  <c r="F213" i="13"/>
  <c r="F214" i="13"/>
  <c r="F215" i="13"/>
  <c r="F216" i="13"/>
  <c r="F217" i="13"/>
  <c r="F218" i="13"/>
  <c r="F219" i="13"/>
  <c r="F220" i="13"/>
  <c r="F210" i="13"/>
  <c r="B221" i="13" a="1"/>
  <c r="K12" i="1"/>
  <c r="K13" i="1"/>
  <c r="K14" i="1"/>
  <c r="K11" i="1"/>
  <c r="K15"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66" i="1"/>
  <c r="Z66" i="1"/>
  <c r="X67" i="1" s="1"/>
  <c r="Y47" i="1"/>
  <c r="Z47" i="1"/>
  <c r="X48" i="1" s="1"/>
  <c r="Y48" i="1" s="1"/>
  <c r="X43" i="1"/>
  <c r="Y35" i="1"/>
  <c r="Z35" i="1"/>
  <c r="X36" i="1" s="1"/>
  <c r="Y36" i="1" s="1"/>
  <c r="X32" i="1"/>
  <c r="Y32" i="1" s="1"/>
  <c r="X31" i="1"/>
  <c r="Y17" i="1"/>
  <c r="Z17" i="1"/>
  <c r="X18" i="1" s="1"/>
  <c r="Y18" i="1" s="1"/>
  <c r="Z48" i="1" l="1"/>
  <c r="X49" i="1" s="1"/>
  <c r="Z49" i="1" s="1"/>
  <c r="Z36" i="1"/>
  <c r="X37" i="1" s="1"/>
  <c r="Z37" i="1" s="1"/>
  <c r="X38" i="1" s="1"/>
  <c r="Y56" i="1"/>
  <c r="Z56" i="1"/>
  <c r="X57" i="1" s="1"/>
  <c r="X62" i="1"/>
  <c r="X63" i="1"/>
  <c r="Y25" i="1"/>
  <c r="Y43" i="1"/>
  <c r="Z43" i="1"/>
  <c r="X44" i="1" s="1"/>
  <c r="Y44" i="1" s="1"/>
  <c r="X26" i="1"/>
  <c r="Z67" i="1"/>
  <c r="Y67" i="1"/>
  <c r="Y31" i="1"/>
  <c r="Z31" i="1"/>
  <c r="Z32" i="1"/>
  <c r="X33" i="1" s="1"/>
  <c r="Z18" i="1"/>
  <c r="X19" i="1" s="1"/>
  <c r="Y19" i="1" s="1"/>
  <c r="Y49" i="1" l="1"/>
  <c r="Y37" i="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8" i="1" l="1"/>
  <c r="AA28" i="1" s="1"/>
  <c r="AB58" i="1"/>
  <c r="AB40" i="1"/>
  <c r="AA40" i="1" s="1"/>
  <c r="AB52" i="1"/>
  <c r="AA52" i="1" s="1"/>
  <c r="AB17" i="1"/>
  <c r="AB16" i="1"/>
  <c r="AA16" i="1" s="1"/>
  <c r="AB22" i="1"/>
  <c r="AA22" i="1" s="1"/>
  <c r="AB46" i="1"/>
  <c r="AA46" i="1" s="1"/>
  <c r="AB35" i="1"/>
  <c r="AB34" i="1"/>
  <c r="AA34" i="1" s="1"/>
  <c r="AB29" i="1" l="1"/>
  <c r="AB59" i="1"/>
  <c r="AA59" i="1" s="1"/>
  <c r="AB47" i="1"/>
  <c r="AA47" i="1" s="1"/>
  <c r="AB53" i="1"/>
  <c r="AA53" i="1" s="1"/>
  <c r="AB41" i="1"/>
  <c r="AA41" i="1" s="1"/>
  <c r="AB23" i="1"/>
  <c r="AA23" i="1" s="1"/>
  <c r="J40" i="19"/>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J47" i="19"/>
  <c r="V27" i="19"/>
  <c r="AH7" i="19"/>
  <c r="P47" i="19"/>
  <c r="AB27" i="19"/>
  <c r="J17" i="19"/>
  <c r="V47" i="19"/>
  <c r="J37" i="19"/>
  <c r="AC16" i="1"/>
  <c r="AB37" i="19"/>
  <c r="J27" i="19"/>
  <c r="V7" i="19"/>
  <c r="AH37" i="19"/>
  <c r="P27" i="19"/>
  <c r="AB7" i="19"/>
  <c r="P17" i="19"/>
  <c r="V17" i="19"/>
  <c r="AH47" i="19"/>
  <c r="P37" i="19"/>
  <c r="AB17" i="19"/>
  <c r="J7" i="19"/>
  <c r="V37" i="19"/>
  <c r="AH17" i="19"/>
  <c r="P7" i="19"/>
  <c r="AH27" i="19"/>
  <c r="AB47" i="19"/>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36" i="1"/>
  <c r="AA35" i="1"/>
  <c r="AB42" i="1"/>
  <c r="AA42" i="1" s="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18" i="1"/>
  <c r="AA17" i="1"/>
  <c r="AB60" i="1"/>
  <c r="AA29" i="1"/>
  <c r="AB30" i="1"/>
  <c r="AB54" i="1" l="1"/>
  <c r="AA54" i="1" s="1"/>
  <c r="AA65" i="1"/>
  <c r="K45" i="19" s="1"/>
  <c r="AB66" i="1"/>
  <c r="AB24" i="1"/>
  <c r="AA24" i="1" s="1"/>
  <c r="AB49" i="1"/>
  <c r="AA49" i="1" s="1"/>
  <c r="AK42" i="19" s="1"/>
  <c r="AB43" i="1"/>
  <c r="AA43" i="1" s="1"/>
  <c r="W37" i="19"/>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B68" i="1"/>
  <c r="K35" i="19"/>
  <c r="AC25" i="19"/>
  <c r="AI45" i="19"/>
  <c r="W45" i="19"/>
  <c r="Q35" i="19"/>
  <c r="AC15" i="19"/>
  <c r="Q15" i="19"/>
  <c r="AC35" i="19"/>
  <c r="Q55" i="19"/>
  <c r="AI25" i="19"/>
  <c r="AC65" i="1"/>
  <c r="W15" i="19"/>
  <c r="K15" i="19"/>
  <c r="W25" i="19"/>
  <c r="Q25" i="19"/>
  <c r="W55" i="19"/>
  <c r="K2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B25"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AB45" i="1"/>
  <c r="AA45" i="1" s="1"/>
  <c r="AB44" i="1"/>
  <c r="AA44" i="1" s="1"/>
  <c r="AA36" i="1"/>
  <c r="AB37" i="1"/>
  <c r="AB13" i="1"/>
  <c r="AA13" i="1" s="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Q45" i="19" l="1"/>
  <c r="AC45" i="19"/>
  <c r="AC55" i="19"/>
  <c r="AI35" i="19"/>
  <c r="K55" i="19"/>
  <c r="AA66" i="1"/>
  <c r="AB67" i="1"/>
  <c r="AA67" i="1" s="1"/>
  <c r="M55" i="19" s="1"/>
  <c r="M12" i="19"/>
  <c r="AE12" i="19"/>
  <c r="S52" i="19"/>
  <c r="AE52" i="19"/>
  <c r="AE22" i="19"/>
  <c r="Y12" i="19"/>
  <c r="M22" i="19"/>
  <c r="S22" i="19"/>
  <c r="M32" i="19"/>
  <c r="Y32" i="19"/>
  <c r="AK52" i="19"/>
  <c r="AK12" i="19"/>
  <c r="M52" i="19"/>
  <c r="AK22" i="19"/>
  <c r="AE42" i="19"/>
  <c r="S32" i="19"/>
  <c r="Y52" i="19"/>
  <c r="AE32" i="19"/>
  <c r="AC49" i="1"/>
  <c r="S42" i="19"/>
  <c r="M42" i="19"/>
  <c r="AK32" i="19"/>
  <c r="Y22" i="19"/>
  <c r="Y42" i="19"/>
  <c r="S12" i="19"/>
  <c r="AA14" i="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E35" i="19" l="1"/>
  <c r="AE45" i="19"/>
  <c r="AK25" i="19"/>
  <c r="M25" i="19"/>
  <c r="AE55" i="19"/>
  <c r="Y25" i="19"/>
  <c r="AE25" i="19"/>
  <c r="M35" i="19"/>
  <c r="S55" i="19"/>
  <c r="AK55" i="19"/>
  <c r="AK35" i="19"/>
  <c r="M15" i="19"/>
  <c r="AK15" i="19"/>
  <c r="Y55" i="19"/>
  <c r="AE15" i="19"/>
  <c r="M45" i="19"/>
  <c r="Y15" i="19"/>
  <c r="S45" i="19"/>
  <c r="AC67" i="1"/>
  <c r="S15" i="19"/>
  <c r="Y45" i="19"/>
  <c r="S25" i="19"/>
  <c r="AK45" i="19"/>
  <c r="S35" i="19"/>
  <c r="Y35" i="19"/>
  <c r="R15" i="19"/>
  <c r="AJ15" i="19"/>
  <c r="R55" i="19"/>
  <c r="L15" i="19"/>
  <c r="AD25" i="19"/>
  <c r="AJ25" i="19"/>
  <c r="AD15" i="19"/>
  <c r="AJ35" i="19"/>
  <c r="AJ55" i="19"/>
  <c r="X55" i="19"/>
  <c r="L45" i="19"/>
  <c r="X35" i="19"/>
  <c r="AD35" i="19"/>
  <c r="AC66" i="1"/>
  <c r="X25" i="19"/>
  <c r="R25" i="19"/>
  <c r="AD55" i="19"/>
  <c r="X45" i="19"/>
  <c r="X15" i="19"/>
  <c r="L35" i="19"/>
  <c r="L25" i="19"/>
  <c r="R35" i="19"/>
  <c r="AJ45" i="19"/>
  <c r="L55" i="19"/>
  <c r="AD45" i="19"/>
  <c r="R45" i="19"/>
  <c r="AA38" i="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H210" i="13" s="1"/>
  <c r="K40" i="1" l="1"/>
  <c r="L40" i="1" s="1"/>
  <c r="K46" i="1"/>
  <c r="L46" i="1" s="1"/>
  <c r="K10" i="1"/>
  <c r="L10" i="1" s="1"/>
  <c r="K28" i="1"/>
  <c r="L28" i="1" s="1"/>
  <c r="K34" i="1"/>
  <c r="L34" i="1" s="1"/>
  <c r="K22" i="1"/>
  <c r="L22" i="1" s="1"/>
  <c r="K64" i="1"/>
  <c r="L64" i="1" s="1"/>
  <c r="K58" i="1"/>
  <c r="L58" i="1" s="1"/>
  <c r="K16" i="1"/>
  <c r="L16" i="1" s="1"/>
  <c r="K52" i="1"/>
  <c r="L52" i="1" s="1"/>
  <c r="AF26" i="18" l="1"/>
  <c r="N34" i="18"/>
  <c r="Z10" i="18"/>
  <c r="M58" i="1"/>
  <c r="N18" i="18"/>
  <c r="AF10" i="18"/>
  <c r="T26" i="18"/>
  <c r="AF18" i="18"/>
  <c r="Z26" i="18"/>
  <c r="AL34" i="18"/>
  <c r="AF42" i="18"/>
  <c r="N26" i="18"/>
  <c r="T34" i="18"/>
  <c r="AL18" i="18"/>
  <c r="T42" i="18"/>
  <c r="N10" i="18"/>
  <c r="Z34" i="18"/>
  <c r="Z42" i="18"/>
  <c r="T18" i="18"/>
  <c r="AF34" i="18"/>
  <c r="Z18" i="18"/>
  <c r="AL26" i="18"/>
  <c r="N42" i="18"/>
  <c r="AL42" i="18"/>
  <c r="N58" i="1"/>
  <c r="AL10" i="18"/>
  <c r="T10" i="18"/>
  <c r="P16" i="18"/>
  <c r="AH16" i="18"/>
  <c r="P40" i="18"/>
  <c r="V16" i="18"/>
  <c r="V32" i="18"/>
  <c r="N28" i="1"/>
  <c r="J40" i="18"/>
  <c r="M28" i="1"/>
  <c r="V8" i="18"/>
  <c r="AB16" i="18"/>
  <c r="AH24" i="18"/>
  <c r="V40" i="18"/>
  <c r="AH8" i="18"/>
  <c r="AH40" i="18"/>
  <c r="J16" i="18"/>
  <c r="P32" i="18"/>
  <c r="V24" i="18"/>
  <c r="P24" i="18"/>
  <c r="J32" i="18"/>
  <c r="AH32" i="18"/>
  <c r="J8" i="18"/>
  <c r="AB32" i="18"/>
  <c r="AB8" i="18"/>
  <c r="J24" i="18"/>
  <c r="P8" i="18"/>
  <c r="AB40" i="18"/>
  <c r="AB24" i="18"/>
  <c r="AJ26" i="18"/>
  <c r="R18" i="18"/>
  <c r="X34" i="18"/>
  <c r="AJ10" i="18"/>
  <c r="AD26" i="18"/>
  <c r="AD42" i="18"/>
  <c r="X42" i="18"/>
  <c r="AD34" i="18"/>
  <c r="AD10" i="18"/>
  <c r="AJ34" i="18"/>
  <c r="X10" i="18"/>
  <c r="R26" i="18"/>
  <c r="AD18" i="18"/>
  <c r="M52" i="1"/>
  <c r="L10" i="18"/>
  <c r="L18" i="18"/>
  <c r="R34" i="18"/>
  <c r="L34" i="18"/>
  <c r="AJ42" i="18"/>
  <c r="R10" i="18"/>
  <c r="L26" i="18"/>
  <c r="L42" i="18"/>
  <c r="N52" i="1"/>
  <c r="R42" i="18"/>
  <c r="AJ18" i="18"/>
  <c r="X18" i="18"/>
  <c r="X26" i="18"/>
  <c r="M64" i="1"/>
  <c r="AB64" i="1" s="1"/>
  <c r="AA64" i="1" s="1"/>
  <c r="AH20" i="18"/>
  <c r="AB20" i="18"/>
  <c r="P44" i="18"/>
  <c r="J28" i="18"/>
  <c r="AB12" i="18"/>
  <c r="P20" i="18"/>
  <c r="AH12" i="18"/>
  <c r="J20" i="18"/>
  <c r="J44" i="18"/>
  <c r="AB28" i="18"/>
  <c r="AB36" i="18"/>
  <c r="P36" i="18"/>
  <c r="J12" i="18"/>
  <c r="AB44" i="18"/>
  <c r="AH36" i="18"/>
  <c r="V44" i="18"/>
  <c r="J36" i="18"/>
  <c r="V12" i="18"/>
  <c r="V28" i="18"/>
  <c r="AH44" i="18"/>
  <c r="P28" i="18"/>
  <c r="P12" i="18"/>
  <c r="N64" i="1"/>
  <c r="AH28" i="18"/>
  <c r="V20" i="18"/>
  <c r="V36" i="18"/>
  <c r="AB38" i="18"/>
  <c r="AB22" i="18"/>
  <c r="P22" i="18"/>
  <c r="V30" i="18"/>
  <c r="AB30" i="18"/>
  <c r="AB14" i="18"/>
  <c r="M10" i="1"/>
  <c r="AB10" i="1" s="1"/>
  <c r="AH30" i="18"/>
  <c r="J30" i="18"/>
  <c r="J22" i="18"/>
  <c r="P38" i="18"/>
  <c r="V38" i="18"/>
  <c r="AB6" i="18"/>
  <c r="N10" i="1"/>
  <c r="AH14" i="18"/>
  <c r="AH38" i="18"/>
  <c r="J14" i="18"/>
  <c r="P30" i="18"/>
  <c r="P14" i="18"/>
  <c r="V14" i="18"/>
  <c r="J38" i="18"/>
  <c r="AH6" i="18"/>
  <c r="V6" i="18"/>
  <c r="J6" i="18"/>
  <c r="AH22" i="18"/>
  <c r="P6" i="18"/>
  <c r="V22" i="18"/>
  <c r="AF22" i="18"/>
  <c r="Z6" i="18"/>
  <c r="N6" i="18"/>
  <c r="M22" i="1"/>
  <c r="AF6" i="18"/>
  <c r="AF14" i="18"/>
  <c r="AF38" i="18"/>
  <c r="T14" i="18"/>
  <c r="AL38" i="18"/>
  <c r="T30" i="18"/>
  <c r="N38" i="18"/>
  <c r="N22" i="1"/>
  <c r="AL30" i="18"/>
  <c r="Z30" i="18"/>
  <c r="AL22" i="18"/>
  <c r="N30" i="18"/>
  <c r="T6" i="18"/>
  <c r="AF30" i="18"/>
  <c r="Z22" i="18"/>
  <c r="N14" i="18"/>
  <c r="T22" i="18"/>
  <c r="N22" i="18"/>
  <c r="Z38" i="18"/>
  <c r="Z14" i="18"/>
  <c r="T38" i="18"/>
  <c r="AL14" i="18"/>
  <c r="AL6" i="18"/>
  <c r="AH42" i="18"/>
  <c r="V18" i="18"/>
  <c r="AB26" i="18"/>
  <c r="AB34" i="18"/>
  <c r="AH26" i="18"/>
  <c r="AB42" i="18"/>
  <c r="V26" i="18"/>
  <c r="AH18" i="18"/>
  <c r="V42" i="18"/>
  <c r="J34" i="18"/>
  <c r="P26" i="18"/>
  <c r="J10" i="18"/>
  <c r="V10" i="18"/>
  <c r="AH34" i="18"/>
  <c r="P10" i="18"/>
  <c r="V34" i="18"/>
  <c r="P42" i="18"/>
  <c r="J26" i="18"/>
  <c r="P18" i="18"/>
  <c r="J42" i="18"/>
  <c r="AB18" i="18"/>
  <c r="AB10" i="18"/>
  <c r="J18" i="18"/>
  <c r="N46" i="1"/>
  <c r="AH10" i="18"/>
  <c r="M46" i="1"/>
  <c r="P34" i="18"/>
  <c r="AD38" i="18"/>
  <c r="L14" i="18"/>
  <c r="N16" i="1"/>
  <c r="AD6" i="18"/>
  <c r="AD22" i="18"/>
  <c r="X38" i="18"/>
  <c r="M16" i="1"/>
  <c r="L30" i="18"/>
  <c r="L22" i="18"/>
  <c r="R38" i="18"/>
  <c r="R6" i="18"/>
  <c r="AJ14" i="18"/>
  <c r="X14" i="18"/>
  <c r="R14" i="18"/>
  <c r="L6" i="18"/>
  <c r="R30" i="18"/>
  <c r="X22" i="18"/>
  <c r="AJ6" i="18"/>
  <c r="AD14" i="18"/>
  <c r="X6" i="18"/>
  <c r="R22" i="18"/>
  <c r="AD30" i="18"/>
  <c r="AJ38" i="18"/>
  <c r="AJ22" i="18"/>
  <c r="X30" i="18"/>
  <c r="L38" i="18"/>
  <c r="AJ30" i="18"/>
  <c r="AD32" i="18"/>
  <c r="AJ32" i="18"/>
  <c r="AD24" i="18"/>
  <c r="AD8" i="18"/>
  <c r="L24" i="18"/>
  <c r="X40" i="18"/>
  <c r="X24" i="18"/>
  <c r="L16" i="18"/>
  <c r="R24" i="18"/>
  <c r="L8" i="18"/>
  <c r="AJ8" i="18"/>
  <c r="N34" i="1"/>
  <c r="AJ24" i="18"/>
  <c r="L32" i="18"/>
  <c r="AD16" i="18"/>
  <c r="X8" i="18"/>
  <c r="M34" i="1"/>
  <c r="R40" i="18"/>
  <c r="L40" i="18"/>
  <c r="X16" i="18"/>
  <c r="AJ16" i="18"/>
  <c r="R32" i="18"/>
  <c r="AD40" i="18"/>
  <c r="X32" i="18"/>
  <c r="R16" i="18"/>
  <c r="R8" i="18"/>
  <c r="AJ40" i="18"/>
  <c r="AL40" i="18"/>
  <c r="Z16" i="18"/>
  <c r="T8" i="18"/>
  <c r="T24" i="18"/>
  <c r="AF16" i="18"/>
  <c r="AL24" i="18"/>
  <c r="Z32" i="18"/>
  <c r="N8" i="18"/>
  <c r="N32" i="18"/>
  <c r="M40" i="1"/>
  <c r="N16" i="18"/>
  <c r="N40" i="1"/>
  <c r="Z8" i="18"/>
  <c r="Z40" i="18"/>
  <c r="AL8" i="18"/>
  <c r="AF8" i="18"/>
  <c r="N40" i="18"/>
  <c r="AL16" i="18"/>
  <c r="AF24" i="18"/>
  <c r="T40" i="18"/>
  <c r="N24" i="18"/>
  <c r="T32" i="18"/>
  <c r="T16" i="18"/>
  <c r="AF40" i="18"/>
  <c r="AL32" i="18"/>
  <c r="Z24" i="18"/>
  <c r="AF32" i="18"/>
  <c r="AB11" i="1" l="1"/>
  <c r="AA10" i="1"/>
  <c r="V25" i="19"/>
  <c r="AH15" i="19"/>
  <c r="V45" i="19"/>
  <c r="V35" i="19"/>
  <c r="J15" i="19"/>
  <c r="J55" i="19"/>
  <c r="AB45" i="19"/>
  <c r="AH25" i="19"/>
  <c r="AB55" i="19"/>
  <c r="AH55" i="19"/>
  <c r="AC64" i="1"/>
  <c r="AB15" i="19"/>
  <c r="AB25" i="19"/>
  <c r="P15" i="19"/>
  <c r="P45" i="19"/>
  <c r="J45" i="19"/>
  <c r="V15" i="19"/>
  <c r="P25" i="19"/>
  <c r="J35" i="19"/>
  <c r="P35" i="19"/>
  <c r="AH45" i="19"/>
  <c r="AH35" i="19"/>
  <c r="J25" i="19"/>
  <c r="V55" i="19"/>
  <c r="AB35" i="19"/>
  <c r="P55" i="19"/>
  <c r="P16" i="19" l="1"/>
  <c r="V26" i="19"/>
  <c r="P6" i="19"/>
  <c r="AH36" i="19"/>
  <c r="AH6" i="19"/>
  <c r="P26" i="19"/>
  <c r="V46" i="19"/>
  <c r="V16" i="19"/>
  <c r="AH46" i="19"/>
  <c r="V36" i="19"/>
  <c r="AB46" i="19"/>
  <c r="AC10" i="1"/>
  <c r="AB36" i="19"/>
  <c r="J6" i="19"/>
  <c r="AB6" i="19"/>
  <c r="P46" i="19"/>
  <c r="P36" i="19"/>
  <c r="AB26" i="19"/>
  <c r="J36" i="19"/>
  <c r="AH16" i="19"/>
  <c r="AB16" i="19"/>
  <c r="J26" i="19"/>
  <c r="AH26" i="19"/>
  <c r="V6" i="19"/>
  <c r="J16" i="19"/>
  <c r="J46" i="19"/>
  <c r="AB12" i="1"/>
  <c r="AA12" i="1" s="1"/>
  <c r="AA11" i="1"/>
  <c r="AC11" i="1" l="1"/>
  <c r="W36" i="19"/>
  <c r="Q6" i="19"/>
  <c r="AC36" i="19"/>
  <c r="K6" i="19"/>
  <c r="K16" i="19"/>
  <c r="Q16" i="19"/>
  <c r="AI36" i="19"/>
  <c r="Q26" i="19"/>
  <c r="AI6" i="19"/>
  <c r="K46" i="19"/>
  <c r="AI16" i="19"/>
  <c r="AI46" i="19"/>
  <c r="Q36" i="19"/>
  <c r="AC46" i="19"/>
  <c r="W6" i="19"/>
  <c r="W16" i="19"/>
  <c r="AI26" i="19"/>
  <c r="K36" i="19"/>
  <c r="AC6" i="19"/>
  <c r="W26" i="19"/>
  <c r="Q46" i="19"/>
  <c r="K26" i="19"/>
  <c r="AC26" i="19"/>
  <c r="W46" i="19"/>
  <c r="AC16" i="19"/>
  <c r="L36" i="19"/>
  <c r="X6" i="19"/>
  <c r="AJ6" i="19"/>
  <c r="L16" i="19"/>
  <c r="X26" i="19"/>
  <c r="L6" i="19"/>
  <c r="AJ46" i="19"/>
  <c r="R46" i="19"/>
  <c r="R26" i="19"/>
  <c r="R6" i="19"/>
  <c r="AD6" i="19"/>
  <c r="X16" i="19"/>
  <c r="R36" i="19"/>
  <c r="AD36" i="19"/>
  <c r="AD16" i="19"/>
  <c r="AJ36" i="19"/>
  <c r="L26" i="19"/>
  <c r="X36" i="19"/>
  <c r="AD46" i="19"/>
  <c r="L46" i="19"/>
  <c r="AD26" i="19"/>
  <c r="X46" i="19"/>
  <c r="AJ16" i="19"/>
  <c r="AJ26" i="19"/>
  <c r="AC12" i="1"/>
  <c r="R16" i="19"/>
  <c r="K63" i="36" l="1"/>
  <c r="L63" i="36" s="1"/>
  <c r="K27" i="36"/>
  <c r="L27" i="36" s="1"/>
  <c r="K21" i="36"/>
  <c r="L21" i="36" s="1"/>
  <c r="K39" i="36"/>
  <c r="L39" i="36" s="1"/>
  <c r="K57" i="36"/>
  <c r="L57" i="36" s="1"/>
  <c r="K51" i="36"/>
  <c r="L51" i="36" s="1"/>
  <c r="K45" i="36"/>
  <c r="L45" i="36" s="1"/>
  <c r="K33" i="36"/>
  <c r="L33" i="36" s="1"/>
  <c r="K10" i="36"/>
  <c r="L10" i="36" s="1"/>
  <c r="M45" i="36" l="1"/>
  <c r="N45" i="36"/>
  <c r="M51" i="36"/>
  <c r="N51" i="36"/>
  <c r="M21" i="36"/>
  <c r="N21" i="36"/>
  <c r="N39" i="36"/>
  <c r="M39" i="36"/>
  <c r="M10" i="36"/>
  <c r="AB10" i="36" s="1"/>
  <c r="N10" i="36"/>
  <c r="M27" i="36"/>
  <c r="N27" i="36"/>
  <c r="M33" i="36"/>
  <c r="N33" i="36"/>
  <c r="M57" i="36"/>
  <c r="N57" i="36"/>
  <c r="M63" i="36"/>
  <c r="N63" i="36"/>
  <c r="AA10" i="36" l="1"/>
  <c r="AC10" i="36" s="1"/>
  <c r="AB11" i="36"/>
  <c r="AA11" i="36" s="1"/>
  <c r="AC11" i="36" s="1"/>
  <c r="AB12" i="36"/>
  <c r="AA12" i="36" s="1"/>
  <c r="AC12" i="36" s="1"/>
</calcChain>
</file>

<file path=xl/sharedStrings.xml><?xml version="1.0" encoding="utf-8"?>
<sst xmlns="http://schemas.openxmlformats.org/spreadsheetml/2006/main" count="1705" uniqueCount="487">
  <si>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</si>
  <si>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</si>
  <si>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</si>
  <si>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</si>
  <si>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</si>
  <si>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</si>
  <si>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</si>
  <si>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</si>
  <si>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</si>
  <si>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</si>
  <si>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</si>
  <si>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</si>
  <si>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</si>
  <si>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</si>
  <si>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</si>
  <si>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</si>
  <si>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</si>
  <si>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</si>
  <si>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</si>
  <si>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</si>
  <si>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</si>
  <si>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</si>
  <si>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</si>
  <si>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</si>
  <si>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</si>
  <si>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</si>
  <si>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</si>
  <si>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</si>
  <si>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</si>
  <si>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</si>
  <si>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</si>
  <si>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</si>
  <si>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</si>
  <si>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</si>
  <si>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</si>
  <si>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</si>
  <si>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</si>
  <si>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</si>
  <si>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</si>
  <si>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</si>
  <si>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</si>
  <si>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</si>
  <si>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</si>
  <si>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</si>
  <si>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</si>
  <si>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</si>
  <si>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</si>
  <si>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</si>
  <si>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</si>
  <si>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</si>
  <si>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</si>
  <si>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</si>
  <si>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</si>
  <si>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</si>
  <si>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</si>
  <si>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</si>
  <si>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</si>
  <si>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</si>
  <si>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</si>
  <si>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</si>
  <si>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 xml:space="preserve">Formato Mapa Riesgos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</si>
  <si>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</si>
  <si>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</si>
  <si>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</si>
  <si>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</si>
  <si>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</si>
  <si>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</si>
  <si>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</si>
  <si>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</si>
  <si>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</si>
  <si>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</si>
  <si>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</si>
  <si>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</si>
  <si>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</si>
  <si>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</si>
  <si>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</si>
  <si>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</si>
  <si>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</si>
  <si>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</si>
  <si>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</si>
  <si>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</si>
  <si>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</si>
  <si>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</si>
  <si>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Tipo</t>
  </si>
  <si>
    <t>Implementación</t>
  </si>
  <si>
    <t>Calificación</t>
  </si>
  <si>
    <t>Documentación</t>
  </si>
  <si>
    <t>Frecuencia</t>
  </si>
  <si>
    <t>Evidencia</t>
  </si>
  <si>
    <t>Reputacional</t>
  </si>
  <si>
    <t>Ejecucion y Administracion de procesos</t>
  </si>
  <si>
    <t xml:space="preserve">     El riesgo afecta la imagen de la entidad con algunos usuarios de relevancia frente al logro de los objetivos</t>
  </si>
  <si>
    <t>Preventivo</t>
  </si>
  <si>
    <t>Manual</t>
  </si>
  <si>
    <t>Documentado</t>
  </si>
  <si>
    <t>Continua</t>
  </si>
  <si>
    <t>Con Registro</t>
  </si>
  <si>
    <t>Reducir (mitigar)</t>
  </si>
  <si>
    <t>Detectivo</t>
  </si>
  <si>
    <t>Correctivo</t>
  </si>
  <si>
    <t>Aleatoria</t>
  </si>
  <si>
    <t xml:space="preserve">     El riesgo afecta la imagen de la entidad a nivel nacional, con efecto publicitarios sostenible a nivel país</t>
  </si>
  <si>
    <t>Económico y Reputacional</t>
  </si>
  <si>
    <t>Usuarios, productos y practicas , organizacionales</t>
  </si>
  <si>
    <t xml:space="preserve">     El riesgo afecta la imagen de de la entidad con efecto publicitario sostenido a nivel de sector administrativo, nivel departamental o municipal</t>
  </si>
  <si>
    <t>Evitar</t>
  </si>
  <si>
    <t>Automático</t>
  </si>
  <si>
    <t xml:space="preserve">     El riesgo afecta la imagen de alguna área de la organización</t>
  </si>
  <si>
    <t>Sin Documentar</t>
  </si>
  <si>
    <t xml:space="preserve"> Inadecuada gestión de bienes muebles </t>
  </si>
  <si>
    <t xml:space="preserve">     Entre 10 y 50 SMLMV </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</si>
  <si>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</si>
  <si>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</si>
  <si>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</si>
  <si>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</si>
  <si>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</si>
  <si>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</si>
  <si>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</si>
  <si>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</si>
  <si>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</si>
  <si>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</si>
  <si>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</si>
  <si>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</si>
  <si>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</si>
  <si>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</si>
  <si>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</si>
  <si>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</si>
  <si>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</si>
  <si>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</si>
  <si>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</si>
  <si>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</si>
  <si>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</si>
  <si>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</si>
  <si>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</si>
  <si>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</si>
  <si>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</si>
  <si>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</si>
  <si>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</si>
  <si>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</si>
  <si>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</si>
  <si>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</si>
  <si>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</si>
  <si>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</si>
  <si>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</si>
  <si>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</si>
  <si>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</si>
  <si>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</si>
  <si>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</si>
  <si>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</si>
  <si>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</si>
  <si>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</si>
  <si>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</si>
  <si>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</si>
  <si>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</si>
  <si>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</si>
  <si>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</si>
  <si>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</si>
  <si>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</si>
  <si>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</si>
  <si>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</si>
  <si>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</si>
  <si>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</si>
  <si>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</si>
  <si>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</si>
  <si>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</si>
  <si>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</si>
  <si>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Pérdida_Reputacional</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</si>
  <si>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</si>
  <si>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</si>
  <si>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</si>
  <si>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Mayor a 500 SMLMV </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</si>
  <si>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</si>
  <si>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</si>
  <si>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</si>
  <si>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</si>
  <si>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</si>
  <si>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</si>
  <si>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</si>
  <si>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</si>
  <si>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</si>
  <si>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</si>
  <si>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</si>
  <si>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</si>
  <si>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</si>
  <si>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</si>
  <si>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</si>
  <si>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</si>
  <si>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</si>
  <si>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</si>
  <si>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</si>
  <si>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</si>
  <si>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</si>
  <si>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</si>
  <si>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</si>
  <si>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</si>
  <si>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</si>
  <si>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</si>
  <si>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</si>
  <si>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</si>
  <si>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Reducir (compartir)</t>
  </si>
  <si>
    <t>Plan de accion (solo para la opción reducir)</t>
  </si>
  <si>
    <t>Finalizado</t>
  </si>
  <si>
    <t>En curso</t>
  </si>
  <si>
    <t>Daños Activos Fisicos</t>
  </si>
  <si>
    <t>Fallas Tecnologicas</t>
  </si>
  <si>
    <t>Fraude Externo</t>
  </si>
  <si>
    <t>Fraude Interno</t>
  </si>
  <si>
    <t>Relaciones Laborales</t>
  </si>
  <si>
    <t>Registro Sustancial</t>
  </si>
  <si>
    <t>Registro Material</t>
  </si>
  <si>
    <t>Sin registro</t>
  </si>
  <si>
    <t>Reducir</t>
  </si>
  <si>
    <t>Cuatrimestral</t>
  </si>
  <si>
    <t xml:space="preserve">Asegurar la adecuada administración de los bienes muebles, inmuebles y de consumo y la prestación de los servicios generales. </t>
  </si>
  <si>
    <t xml:space="preserve">Inicia con la elaboración de planes de mantenimiento, anual de Inventarios, aseo y cafeteria, Institucional de Gestión Ambiental, desarrolla las actividades de manejo y control de los bienes muebles e inmuebles y finaliza con los Planes de Mejoramiento, Acciones Correctivas y Acciones Preventivas. </t>
  </si>
  <si>
    <t>ADMINISTRATIVO</t>
  </si>
  <si>
    <t xml:space="preserve">Falta de gestión del inventario. </t>
  </si>
  <si>
    <t>Revisar y ajustar si es necesario el formato de distribución de material.</t>
  </si>
  <si>
    <t>Posibilidad de pérdida reputacional por  incumplimiento de las asesorías y asistencias técnicas brindadas por el INCI y/o la entrega de material especializado a instituciones del país  debido a  dificultades en la gestión con las entidades publicas y privadas.</t>
  </si>
  <si>
    <t>Debilidades en la gestión con las entidades u organizaciones objetivo de asistencia técnica por parte del INCI.</t>
  </si>
  <si>
    <t>Incumplimiento de las asesorías y asistencias técnicas y la entrega del material especializado.</t>
  </si>
  <si>
    <t xml:space="preserve"> El proceso inicia con el reconocimiento de las condiciones de atención para las personas con discapacidad visual y termina con la evaluación de las acciones desarrolladas </t>
  </si>
  <si>
    <t xml:space="preserve">Desarrollar acciones  que favorezcan los procesos de inclusión social de la población con discapacidad visual, mediante la asistencia técnica, el fortalecimiento en espacios de participación, la gestión del conocimiento y la distribución de material en formatos accesibles acorde con lo establecido en el plan de acción anual. </t>
  </si>
  <si>
    <t xml:space="preserve">ASISTENCIA TÉCNICA </t>
  </si>
  <si>
    <t>CENTRO CULTURAL</t>
  </si>
  <si>
    <t xml:space="preserve">Asesorar y brindar servicios que permitan a las personas con discapacidad visual del país, acceder a la información, el conocimiento y a la cultura.   </t>
  </si>
  <si>
    <t xml:space="preserve">El proceso inicia con las solicitudes de los servicios por parte de entidades públicas, privadas y las personas con discapacidad visual, termina con la evaluación de los mismos. </t>
  </si>
  <si>
    <t>Errores en la producción de documentos digitales accesibles para las personas con discapacidad visual.</t>
  </si>
  <si>
    <t xml:space="preserve"> Falta de controles que garanticen la calidad del servicio y/o producto.</t>
  </si>
  <si>
    <t>xxxx</t>
  </si>
  <si>
    <t>Posibilidad de pérdida reputacional por la falta de divulgación de las acciones desarrolladas para la inclusión de las personas con discapacidad visual, debido al uso inadecuado de los contenidos de comunicación.</t>
  </si>
  <si>
    <t>Debilidades en la planeación de los temas y las campañas de comunicación</t>
  </si>
  <si>
    <t xml:space="preserve">Falta de divulgación de las acciones desarrolladas para la inclusión de las personas con discapacidad visual 
</t>
  </si>
  <si>
    <t xml:space="preserve">El proceso inicia con la elaboración de la estrategia de comunicaciones y un plan de contenidos y finaliza con la promoción y divulgación del tema de discapacidad visual y el quehacer institucional.  </t>
  </si>
  <si>
    <t xml:space="preserve">Desarrollar acciones comunicativas que visibilicen los procesos de educación inclusiva, sociocultural de la población con discapacidad visual y demás servicios del INCI además de fortalecer la cultura organizacional y la imagen institucional de la Entidad.  </t>
  </si>
  <si>
    <t xml:space="preserve">COMUNICACIONES </t>
  </si>
  <si>
    <t>DIRECCIONAMIENTO ESTRATÉGICO</t>
  </si>
  <si>
    <t xml:space="preserve">Asesorar la formulación y el seguimiento de los planes, politicas y proyectos para la inclusión social de la población con  discapacidad visual acorde con los lineamientos establecidos.  
</t>
  </si>
  <si>
    <t xml:space="preserve">Inicia con la identificación de necesidades de la población con discapacidad visual, continua con la formulación y diseño de los planes y proyectos institucionales y termina con su evaluación. </t>
  </si>
  <si>
    <t xml:space="preserve">Incumplimiento de los planes y proyectos institucionales por parte de los procesos </t>
  </si>
  <si>
    <t>Oficina Asesora de Planeación</t>
  </si>
  <si>
    <t>Evaluacion y Mejoramiento</t>
  </si>
  <si>
    <t xml:space="preserve">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 
 </t>
  </si>
  <si>
    <t xml:space="preserve">Comprende la identificación de prioridades de evaluación de la gestión institucional, la planeación y ejecución de las auditorías, las evaluaciones y seguimientos establecidos en la normatividad vigente y finaliza con el seguimiento a los planes de mejoramiento institucional y por procesos. 
 </t>
  </si>
  <si>
    <t>Incumplimiento de la entrega de informes en los tiempos que establece la ley.</t>
  </si>
  <si>
    <t>Inadecuada proyección y ejecución del Plan Anual de Auditoría.</t>
  </si>
  <si>
    <t>Posibilidad de pérdida reputacional por incumplimiento de la entrega de informes en los tiempos que establece la ley debido a la inadecuada proyección y ejecución del Plan Anual de Auditoría.</t>
  </si>
  <si>
    <t>El asesor de Dirección General con funciones de control interno hace seguimiento periódico al cumplimiento del Plan Anual de Auditoria y lo modifican en caso de nuevos requerimientos, con aprobación del Comité Institucional de Coordinación de Control Interno.</t>
  </si>
  <si>
    <t>El asesor de Dirección General con funciones de Control Interno revisa y aprueba el formato Plan de Trabajo para cada uno de los seguimientos y/o auditorias.</t>
  </si>
  <si>
    <t>Posibilidad de no detectar hallazgos ( errores o desviaciones de control)  en las auditorías y/o evaluaciones realizadas</t>
  </si>
  <si>
    <t>Falta de pericia y conocimientos del auditor</t>
  </si>
  <si>
    <t>El asesor de Dirección General con funciones de Control Interno verifican que dentro del perfil del auditor se incluya  la formación y experiencia correspondiente.</t>
  </si>
  <si>
    <t>Realizar gestión con otras entidades formadoras en auditoria para realizar prácticas que suplan las deficiencias de personal auditor para incrementar el alcance de los temas y procesos auditados.</t>
  </si>
  <si>
    <t>El asesor de Dirección General con funciones de Control Interno</t>
  </si>
  <si>
    <t>El asesor de Dirección General con funciones de Control Interno revisa y aprueba los informe de las auditorías de acuerdo con los estándares de calidad definidos para los procesos de Auditoría Interna.</t>
  </si>
  <si>
    <t>El asesor de Dirección General con funciones de Control Interno verifica que los auditores se actualicen y capaciten de manera permanente en temas relacionados al ejercicio de la auditoría interna.</t>
  </si>
  <si>
    <t xml:space="preserve">El Comité Institucional de Coordinación revisa y analiza el Mapa de Aseguramiento presentado por el asesor de Dirección General con funciones de Control Interno para priorizar los procesos a  auditar durante la vigencia.   </t>
  </si>
  <si>
    <t xml:space="preserve">FINANCIERO </t>
  </si>
  <si>
    <t xml:space="preserve"> Proveer y controlar los recursos presupuestales, financieros y contables para el cumplimiento de los objetivos institucionales. </t>
  </si>
  <si>
    <t>El proceso inicia con la planeación del Presupuesto de la entidad, se desagrega para la operatividad, se controla en su ejecución y finaliza con la presentación de informes de ejecución presupuestal, financiera y contable a clientes internos y externos.</t>
  </si>
  <si>
    <t xml:space="preserve">Falta de oportunidad y calidad de la informacion </t>
  </si>
  <si>
    <t>Inadecuada e inoportuna informacion que se recibe de los  procesos, la falta de adecuados soportes contables y apropiacion del manual de politicas contables.</t>
  </si>
  <si>
    <t xml:space="preserve">El coordinador del proceso Financiero </t>
  </si>
  <si>
    <t>Posibilidad de pérdida reputacional por incumplimiento en el Plan de Adquisiciones debido a la falta de gestión de los servidores públicos de las dependencias interesadas y de seguimiento por parte del proceso de Gestión Contractual.</t>
  </si>
  <si>
    <t>Falta de gestión de los servidores públicos y de seguimiento por parte del proceso de Gestión Contractual.</t>
  </si>
  <si>
    <t xml:space="preserve"> Incumplimiento en el Plan de Adquisiciones</t>
  </si>
  <si>
    <t xml:space="preserve">El proceso inicia con la identificación y programación de las necesidades de contratación y finaliza con la elaboración de planes de mejoramiento, acciones correctivas y preventivas. </t>
  </si>
  <si>
    <t xml:space="preserve">Aplicar los procedimientos legales para contratar bienes, servicios y obras con el fin de satisfacer las necesidades del Instituto </t>
  </si>
  <si>
    <t xml:space="preserve">GESTIÓN CONTRACTUAL </t>
  </si>
  <si>
    <t>ADMINISTRACIÓN DOCUMENTAL</t>
  </si>
  <si>
    <t>Garantizar una Gestion Documental eficiente y efectiva, durante todo el clico de vida de los ducumentos (Archivo de Gestión, Archivo Central y Archivo Historico)</t>
  </si>
  <si>
    <t>Inicia con la Producción o Recepción de los documentos, para luego continuar con su Distribución, Trámite, Organización y Consulta, finalizando con la Conservación y Disposición final de los documentos de acuerdo a lo establecido por las Tablas de Retencion Documental</t>
  </si>
  <si>
    <t xml:space="preserve">Inadecuada gestión de la documentación e información de la entidad </t>
  </si>
  <si>
    <t>Falta de personal idóneo y no aplicación de los controles establecidos</t>
  </si>
  <si>
    <t>El técnico del proceso de Gestión Documental verifica y establece en los perfiles de los estudios previos,  los criterios de la selección de los  contratistas (formación idónea).</t>
  </si>
  <si>
    <t xml:space="preserve"> GESTION HUMANA</t>
  </si>
  <si>
    <t>Promover el desarrollo del talento humano mediante acciones que generen un ambiente laboral propicio e impacten positivamente la productividad y mejoren la calidad de la vida laboral.</t>
  </si>
  <si>
    <t>El proceso inicia con la definición de necesidades de personal de planta y la gestión de ingreso, continúa con la ejecución de actividades administrativas y de desarrollo del talento humano durante su permanencia en el servicio y finaliza con la gestión del retiro.</t>
  </si>
  <si>
    <t xml:space="preserve"> fuga de conocimiento de los servidores publicos que se retiran de la entidad</t>
  </si>
  <si>
    <t xml:space="preserve"> falta de acciones y herramientas que garantice la transferencia del conocimiento.</t>
  </si>
  <si>
    <t>El coordinador del proceso de Gestión Humana y el jefe de la dependencia correspondiente verifica que a través del "Formato Entrega del Cargo" el servidor público que se retira o traslada transfiere sus saberes y conocimientos a la entidad.</t>
  </si>
  <si>
    <t>Perdida de historias laborales</t>
  </si>
  <si>
    <t>Debido a la factores naturales y personales</t>
  </si>
  <si>
    <t>Posibilidad de pérdida reputacional por perdida de historias laborales debido a la factores naturales y personales.</t>
  </si>
  <si>
    <t xml:space="preserve"> INFORMÁTICA Y TECNOLOGÍA </t>
  </si>
  <si>
    <t>Gestionar los recursos de las tecnologías de la información y comunicaciones para soportar las operaciones institucionales en un marco de confidencialidad, disponibilidad e integridad de la información mediante la administración de la plataforma tecnológica institucional y la prestación del soporte técnico requerido.</t>
  </si>
  <si>
    <t xml:space="preserve">Inicia con la elaboración del Plan Estratégico PETIC producto de la identificación de las necesidades individuales y generales de la Entidad en materia de tecnología y aplicativos informáticos y termina con la verificación de las condiciones de satisfacción de requerimientos PETIC. </t>
  </si>
  <si>
    <t>Perdida de la información y confidencialidad de las operaciones institucionales</t>
  </si>
  <si>
    <t>Inadecuada gestión de recursos de tecnologías de la información y comunicaciones para soportar  las operaciones institucionales en un marco de confidencialidad, disponibilidad e integridad de la información</t>
  </si>
  <si>
    <t>Posibilidad de pérdida reputacional y económica por perdida de la información y confidencialidad de esta, debido a ataques cibernéticos y a la inadecuada gestión de recursos de tecnologías de la información y comunicaciones para soportar  las operaciones institucionales en un marco de confidencialidad, disponibilidad e integridad de la información.</t>
  </si>
  <si>
    <t>El profesional especializado  del proceso de Informática y Tecnología realiza  las campañas en donde se socialice y se verifique la apropiación la política de seguridad de la información.</t>
  </si>
  <si>
    <t>El profesional especializado  del proceso de Informática y Tecnología activa y ejecuta la política de seguridad de la información con  las herramientas informáticas con las que cuenta la entidad.</t>
  </si>
  <si>
    <t>El profesional especializado o técnico operativo realiza seguimiento al cronograma de Ejecución Copias de Seguridad  del LAN y la Nube (IAAS, PAAS).</t>
  </si>
  <si>
    <t xml:space="preserve">PRODUCCIÓN RADIAL Y AUDIOVISUAL </t>
  </si>
  <si>
    <t>Producir y emitir contenidos radiales y audiovisuales sobre los derechos de la población con discapacidad visual, familias y colectivos como apoyo a la asistencia técnica de la Entidad desde una plataforma virtual. </t>
  </si>
  <si>
    <t xml:space="preserve"> El proceso inicia con la definición de contenidos radiales y audiovisuales con cada grupo de trabajo y termina con la divulgación de dichos contenidos. </t>
  </si>
  <si>
    <t xml:space="preserve">Deficiente emisión de contenidos radiales y audiovisuales </t>
  </si>
  <si>
    <t xml:space="preserve"> Inapropiado seguimiento y validación de calidad de los contenidos radiales y audiovisuales</t>
  </si>
  <si>
    <t>Posibilidad de pérdida reputacional por la deficiente emisión de contenidos radiales y/o audiovisuales debido al inapropiado seguimiento y validación de calidad de los mismos.</t>
  </si>
  <si>
    <t xml:space="preserve">Coordinador de producción radial y audiovisual  </t>
  </si>
  <si>
    <t xml:space="preserve">SERVICIO AL CIUDADANO </t>
  </si>
  <si>
    <t xml:space="preserve">Brindar información y orientación pertinente y oportuna sobre los servicios institucionales y aquellos que ofertan las entidades públicas y privadas a las personas con discapacidad visual, sus familias y sus colectivos;  a las instituciones públicas y privadas y a la población en general, para contribuir  a la satisfacción y mejoramiento de la confianza del ciudadano frente a la institución 
       </t>
  </si>
  <si>
    <t xml:space="preserve">Inicia  con la atención de los ciudadanos a través de los diferentes canales dispuestos por la entidad, y  finaliza con  la respuesta satisfactoria al ciudadano. </t>
  </si>
  <si>
    <t xml:space="preserve"> Inadecuada orientacion a los usuarios y respuestas fuera del limite de tiempo </t>
  </si>
  <si>
    <t xml:space="preserve"> Lineamientos insuficientes y desactualizados para la atencion de usuarios </t>
  </si>
  <si>
    <t>Posibilidad de pérdida reputacional por la inadecuada orientación a los usuarios debido a la falta de información de los procesos misionales de la entidad por parte del servidor público que atiende la oficina.</t>
  </si>
  <si>
    <t>Posibilidad de perdida reputacional por incumplimiento de los términos de la ley para la gestión de PQRSD debido a un inadecuado uso y  seguimiento de las mismas en la plataforma de gestión documental.</t>
  </si>
  <si>
    <t>Unidades Productivas</t>
  </si>
  <si>
    <t xml:space="preserve">Producir y comercializar material especializado como apoyo a los procesos de atención y acceso a la información de la población con discapacidad visual, dando respuesta a las solicitudes y requerimientos de personas naturales, entidades públicas y privadas que contribuyen a la inclusión de la población. 
    </t>
  </si>
  <si>
    <t xml:space="preserve"> Inicia con la solicitud de material especializado para la población con discapacidad visual y finaliza con la evaluación de satisfacción del cliente.</t>
  </si>
  <si>
    <t xml:space="preserve">Incumplimiento en la entrega de material especializado para personas con discapacidad visual </t>
  </si>
  <si>
    <t>Daños en la maquinaria o errores durante el proceso productivo</t>
  </si>
  <si>
    <t>Coordinador de Unidades Productivas</t>
  </si>
  <si>
    <t>El técnico operativo del proceso de Unidades Productivas revisa y actualiza las hojas de vida de las máquinas de acuerdo a lo establecido en el Plan de Mantenimiento.</t>
  </si>
  <si>
    <t>Perdida de clientes de la tienda INCI</t>
  </si>
  <si>
    <t xml:space="preserve"> Errores del personal de la tienda en la entrega de los productos.</t>
  </si>
  <si>
    <t>Posibilidad de pérdida reputacional por disminución de los  clientes debido a  errores del personal encargados de la atención de la tienda INCI en el ingreso de los productos, la orientación en la entrega de los mismos a los clientes y a la falta de inventario que responda a las demandas de los usuarios.</t>
  </si>
  <si>
    <t>Juridica</t>
  </si>
  <si>
    <t xml:space="preserve">Asesorar, asistir y representar al Instituto Nacional para Ciegos en todas las actuaciones judiciales y extra judiciales, procurando el cumplimiento y la aplicación de la normatividad legal vigente. </t>
  </si>
  <si>
    <t xml:space="preserve">El proceso inicia con la identificación de la normatividad, doctrina y jurisprudencia, continua con la recepción de solicitud de asesoria, reperesentación judicial o extrajudicial; continúa con su análisis jurídico y seguimiento, y finaliza con adelantar acciones para la mejora. </t>
  </si>
  <si>
    <t xml:space="preserve"> deficiencia en el calculo del pasivo contigente y la provision correspondiente al año en curso por falta de metodologia o desconocimeinto de las personas que lo elaboran y la ejecucion inoportuna de los procesos  de pago de la obligaciones y cumplimiento de sentencias</t>
  </si>
  <si>
    <t xml:space="preserve">Abogado Contratista Defensa juridica </t>
  </si>
  <si>
    <t>El incremento del valor que se debe pagar, concepto de sentencias ejecutoriadas y conciliaciones por demoras en su liquidación y pago</t>
  </si>
  <si>
    <t xml:space="preserve">El abogado contratista -defensa jurídica del estado, de la Oficina Asesora Jurídica, deberá alimentar mínimo 2 veces al año la plataforma Ekogui con la relación de la provisión contable y/o cuando el proceso tenga cambios importantes, el tema pecuniarios, y a su vez informar a financiera mediante memorando interno la sentencia que genera la obligación de pago por parte de la entidad a favor de un tercero. </t>
  </si>
  <si>
    <t xml:space="preserve">La Oficina Asesora Jurídica, a través del abogado o apoderado, solicitará (para su verificacion) a la Coordinación Administrativo y Financiera el soporte del pago de la obligación, cuando se presente. </t>
  </si>
  <si>
    <t>Entregable de Control</t>
  </si>
  <si>
    <t>Entregable de Plan de acción</t>
  </si>
  <si>
    <t>Fecha de control</t>
  </si>
  <si>
    <t>Fecha de plan de acción</t>
  </si>
  <si>
    <t>Enero -Diciembre de 2023</t>
  </si>
  <si>
    <t>Jefe Oficina Asesora de Comunicaciones</t>
  </si>
  <si>
    <t xml:space="preserve">Proceso de Asistencias Tecnica  </t>
  </si>
  <si>
    <t>Acta de reunión con los lideres de proceso</t>
  </si>
  <si>
    <t>No aplica</t>
  </si>
  <si>
    <t xml:space="preserve">El profesional de la Oficina Asesora de Comunicaciones verifica que se cumpla el cronograma establecido y que cada publicación cumpla con los lineamientos de los manuales del proceso con el propósito de divulgar la información de la gestión institucional en forma clara y accesible. </t>
  </si>
  <si>
    <t>Enero a Diciembre 2023</t>
  </si>
  <si>
    <t xml:space="preserve">Jefe Oficina Asesora de Comunicaciones </t>
  </si>
  <si>
    <t>Cronograma del Plan de Comunicaciones ejecutado y evidencias de reuniones de seguimiento</t>
  </si>
  <si>
    <t>Formato ajustado</t>
  </si>
  <si>
    <t>Enero a Abril de 2023</t>
  </si>
  <si>
    <t>Enero a diciembre de  2023</t>
  </si>
  <si>
    <t>Posibilidad de pérdida reputaciónal por incumplimiento de la programación del  Centro Cultural con entidades publicas, privadas y población en general y/o errores en la producción de documentos digitales accesibles para las personas con discapacidad visual debido a falta de controles que garanticen la calidad del servicio y/o producto.</t>
  </si>
  <si>
    <t>Posibilidad de pérdida reputacional y/o económica por el incumplimiento o errores en la entrega de material especializado para personas con discapacidad visual, debido a fallas durante el proceso de planeación  y/o producción.</t>
  </si>
  <si>
    <t>Proceso de Gestión Documental</t>
  </si>
  <si>
    <t>El técnico operativo del proceso de Gestión Documental verifica que los jefes, secretarias  y servidores públicos asistan a la capacitación sobre el uso de Orfeo y confidencialidad de la información y posteriormente evalúa la apropiación de los conocimientos adquiridos.</t>
  </si>
  <si>
    <t xml:space="preserve">Formato de Control y Seguimiento Consulta y Prestamo de Documentos Diligenciado  (archivo Central y de Gestión)  </t>
  </si>
  <si>
    <t>Reporte de consecutivo de correspondencia con sus respectivas observacioens</t>
  </si>
  <si>
    <t>Profesional Universitario de Servicio al Ciudadano</t>
  </si>
  <si>
    <t>Relación de las PQRSD  de Orfeo  que se gestionan desde Servicio al Ciudadano.</t>
  </si>
  <si>
    <t>Enero a Diciembre de 2023</t>
  </si>
  <si>
    <t>Ident+A7:AL15ificación del riesgo</t>
  </si>
  <si>
    <t>No Aplica</t>
  </si>
  <si>
    <t>Pantallazo del respositorio donde se realiza el Backup´s de servidores almacenados en la SAN según la política de seguridad de la información y el procedimiento copias de seguridad información digital.</t>
  </si>
  <si>
    <t>Proceso de Gestión Contractual</t>
  </si>
  <si>
    <t>El líder del proceso de Gestión Contractual, a través de la Mesa  de Contratación, realiza seguimientos mensuales a la proyección de la contratación del Plan Anual Adquisiciones.</t>
  </si>
  <si>
    <t xml:space="preserve">Acta de reunión de la Mesa de Contratación donde se hace seguimiento </t>
  </si>
  <si>
    <t>Pantallazo de correo electronico enviado</t>
  </si>
  <si>
    <t>Posibilidad de afectación económica por el incremento del valor que se debe pagar por concepto de sentencias, ejecutadas conciliaciones por demoras en su liquidación y pago debido a una deficiencia en el cálculo del pasivo contingente y la provisión correspondiente al año en curso, por falta de metodología o desconocimiento de las personas que lo elaboran y la ejecución inoportuna de los procesos de pago de la obligación y cumplimiento de sentencias</t>
  </si>
  <si>
    <t>Grupo de Gestión Humana y de la Información</t>
  </si>
  <si>
    <t xml:space="preserve">Proceso adminsitrativo </t>
  </si>
  <si>
    <t>Enero a diciembre de 2023</t>
  </si>
  <si>
    <t xml:space="preserve">Diseño de Cronograma y registro de ejecución del mismo  </t>
  </si>
  <si>
    <t>Proceso de Evaluación y Mejoramiento</t>
  </si>
  <si>
    <t xml:space="preserve">Seguimiento al Plan de Auditoria </t>
  </si>
  <si>
    <t>El técnico del proceso de Gestión Documental verifica que en los perfiles de los estudios previos,  en los criterios de la selección de los  contratistas  se tenga una formación idónea.</t>
  </si>
  <si>
    <t>Ejecución y Administración de procesos</t>
  </si>
  <si>
    <t xml:space="preserve">Incumplimiento de los términos la ley para la gestión de PQRSD </t>
  </si>
  <si>
    <t>Inadecuado seguimiento de las PQRSD según la plataforma de gestión documental de la entidad en relación con las PQRSD en la que se establece  la fecha de radicado y se priorizan los tiempos de respuesta según se  establece la ley.</t>
  </si>
  <si>
    <t xml:space="preserve">El técnico del proceso de gestión documental  y los responsables de archivo realizan el control  a la consulta y préstamo de documentos  y/o expedientes en el formato de Consulta y Préstamo de Documentos de acuerdo a los establecido en el procedimiento </t>
  </si>
  <si>
    <t xml:space="preserve">El técnico operativo del proceso de gestión documental verifica que los jefes, secretarias  y servidores públicos asistan a la capacitación sobre el uso de Orfeo y confidencialidad de la información y posteriormente evalúa la apropiación de los conocimientos adquiridos </t>
  </si>
  <si>
    <t xml:space="preserve">Pantallazo de la plataforma Ekogui </t>
  </si>
  <si>
    <t>Correo o evidencia de solicitud de pago de obligación</t>
  </si>
  <si>
    <t xml:space="preserve">Entrega del Información al Procesos contable y pantallazos de correos de alerta a los diferentes procesos </t>
  </si>
  <si>
    <t xml:space="preserve">Inadecuado e inoportuno seguimiento por parte de los líderes de proceso para el cumplimiento de los planes institucionales 
</t>
  </si>
  <si>
    <t>Acta de reunión</t>
  </si>
  <si>
    <t>Muestra de  comprobante manual firmado  generado en SIIF con su debido soporte (uno por mes)</t>
  </si>
  <si>
    <t>El  profesional con funciones de contador del proceso financiero  registra en SIIF todos las operaciones contables no automatizadas con base en los  soportes fisicos recibidos de los procesos y revisa los comprobantes manuales para su archivo en las TRD</t>
  </si>
  <si>
    <t>Muestra del formato aplicado en el movimiento del almacen</t>
  </si>
  <si>
    <t xml:space="preserve">Posibilidad de pérdida reputacional y económica por inadecuado control de bienes muebles debido a incumplimiento a los procedimientos asociados al inventario. </t>
  </si>
  <si>
    <t xml:space="preserve">1. Solicitud a la Agencia Nacional de defensa jurídica del Estado y soporte de participación
2.Certificado de apropiacion de los conocimientos de la defensa juridica de los funcionarios </t>
  </si>
  <si>
    <t>Formato de Matriz Unificada de Asesoías diligenciado .
Gestión Interintitucional( Empleo, organizaciones,
Accesibilidad
Educació)</t>
  </si>
  <si>
    <t>Proceso de Servicio al Ciudadano</t>
  </si>
  <si>
    <t>Estudios previos del contratista con el perfil requerido</t>
  </si>
  <si>
    <t>Documento que evidencie la gestión realizada</t>
  </si>
  <si>
    <t>No  aplica</t>
  </si>
  <si>
    <t>Septiembre de 2023</t>
  </si>
  <si>
    <t>Informes de auditoria aprobados</t>
  </si>
  <si>
    <t>Constancia de capacitaciones de los auditores</t>
  </si>
  <si>
    <t xml:space="preserve">Acta  del comité aprobando  el mapa de aseguramiento  </t>
  </si>
  <si>
    <t>Enero a Abril  de 2023</t>
  </si>
  <si>
    <t xml:space="preserve">Los profesionales especializados y universitario de la Oficina Asesora de Planeación revisan y retroalimentan las actividades a establecer dentro del Plan de Acción y el Plan Anual de Adquisiciones de cada año a través de reuniones con los líderes de proceso. </t>
  </si>
  <si>
    <t>Los profesionales especializados de la Oficina Asesora de Planeación y los lideres de proceso revisan el cumplimiento de las actividades y las metas de los proyectos de inversión y se realizan los ajustes si se considera pertinente.</t>
  </si>
  <si>
    <t>El técnico del proceso de Gestión Documental y los responsables de archivo, realizan el control a la consulta y préstamo de documentos y/o expedientes en el formato de Consulta y Préstamo de Documentos de acuerdo a los establecido en el procedimiento.</t>
  </si>
  <si>
    <t>Realizar control y seguimiento a los documentos de los procesos en físico y sistema ORFEO</t>
  </si>
  <si>
    <t>Posibilidad de pérdida reputacional y económico por inadecuada gestión de la documentación e información de la entidad, debido a la  falta de personal idóneo y no aplicación de los controles establecidos</t>
  </si>
  <si>
    <t>Estudios previos con criterios de selección de formacion idonea</t>
  </si>
  <si>
    <t>Capacitación realizada.
Lista de asistencia.
Evaluación de apropiación</t>
  </si>
  <si>
    <t>Septiembre a Diciembre de 2023</t>
  </si>
  <si>
    <t xml:space="preserve">Documento consolidado con las necesidades manifestadas por los usuarios. </t>
  </si>
  <si>
    <t xml:space="preserve">Gestionar con el proceso de asistencia técnica dos jornadas de capacitación y actualización, sobre los  productos para personas con discapacidad visual. </t>
  </si>
  <si>
    <t>Acta y lista de asistencia de la capacitación realizada.</t>
  </si>
  <si>
    <t xml:space="preserve">Evidencia de las  capacitaciones  realizadas en temas como sofware Ineditto y otros identificados. </t>
  </si>
  <si>
    <t xml:space="preserve">Acta de reunión con los lideres de proceso para la formulación del Plan de Acción Anual y el Plan Anual de Adquisiciones </t>
  </si>
  <si>
    <t xml:space="preserve">
Agosto 2023
</t>
  </si>
  <si>
    <t>Evidencia de seguimiento al Plan .</t>
  </si>
  <si>
    <t>Reporte consolidado de los seguimientos.</t>
  </si>
  <si>
    <t>Mayo  a Diciembre de 2023</t>
  </si>
  <si>
    <t>Enero a abril de 2023</t>
  </si>
  <si>
    <t>Reportes.</t>
  </si>
  <si>
    <t>Realizar seguimiento mensual a la ejecución del plan de comunicaciones a través del software SIG.</t>
  </si>
  <si>
    <t xml:space="preserve">Realizar seis (6)capacitaciones sobre (maquinaria, sofware Ineditto y otras que se identifique necesarias).
</t>
  </si>
  <si>
    <t>Mayo - Agosto de 2023</t>
  </si>
  <si>
    <t>El profesional especializado  del proceso de Informática y Tecnología  realiza el backup de servidores almacenados en la SAN según la política de seguridad de la información y el procedimiento copias de seguridad información digital.</t>
  </si>
  <si>
    <t xml:space="preserve">Campañas e de seguridad de la información y evaluación de la campaña </t>
  </si>
  <si>
    <t>Proceso de Informática y Tecnología</t>
  </si>
  <si>
    <t>Cronograma o informe  de ejecucion de la política  la política de seguridad de la información con  las herramientas informáticas con las que cuenta la Entidad.</t>
  </si>
  <si>
    <t>Seguimiento al cronograma de ejecución copias de seguridad  del LAN y la Nube (IAAS, PAAS).</t>
  </si>
  <si>
    <t>El profesional universitario del proceso financiero revisa mensualmente el cumplimiento del "cronograma Entrega de  Información al Procesos Contable" y envía alertas a los procesos para su cumplimiento.</t>
  </si>
  <si>
    <t>Probabilidad de perdida reputacional y económica por inconsistencias en la información contable que se registra en SIIF debido  a la inadecuada e inoportuna información que se recibe de los  procesos, la falta de adecuados soportes contables y la indebida apropiación del manual de políticas contables.</t>
  </si>
  <si>
    <t xml:space="preserve">Realizar sensibilización con los procesos involucrados sobre la importancia del cumplimiento del  "Cronograma Entrega de Información al Procesos contable" </t>
  </si>
  <si>
    <t>Posibilidad de pérdida reputacional por el incumplimiento de los planes institucionales debido al inadecuado e inoportuno seguimiento por parte de los líderes de proceso.</t>
  </si>
  <si>
    <t>Implementar el Plan de Acción  en el  software del Sistema Integrado de Gestión.</t>
  </si>
  <si>
    <t>El profesional de la Oficina Asesora de Comunicaciones revisa y aprueba las necesidades de divulgación de información con los procesos de la Entidad, las registra en el Plan de Comunicaciones .</t>
  </si>
  <si>
    <t xml:space="preserve">Proceso de Asistencia Técnica  </t>
  </si>
  <si>
    <t>El coordinador del proceso Centro Cultural</t>
  </si>
  <si>
    <t xml:space="preserve">Informe técnico de la verificación de los metadatos del  Dspace con la información real del objeto digital. </t>
  </si>
  <si>
    <t>Seguimiento de las solicitudes realizadas por ORFEO</t>
  </si>
  <si>
    <t xml:space="preserve">Formato Hoja de Vida Maquina diligenciado </t>
  </si>
  <si>
    <t xml:space="preserve">El técnico administrativo responsable de la tienda INCI, consolidará las necesidades de productos manifestadas por los usuarios de la tienda y los procesos misionales. 
 </t>
  </si>
  <si>
    <t>Enero - Diciembre de 2023</t>
  </si>
  <si>
    <t>Enero a Agosto  2023</t>
  </si>
  <si>
    <t>Formato de calidad de emisión y calidad al aire, diligenciado</t>
  </si>
  <si>
    <t>Formato de calidad del contenido audiovisual diligenciado, donde se verifiquen los criterios de calidad del producto audiovisual.</t>
  </si>
  <si>
    <t>El profesional universitario de producción audiovisual verifica el cumplimiento de los criterios de calidad del producto,  establecidos en  el  procedimiento audivisual.</t>
  </si>
  <si>
    <t>Ejecución y Administracion de procesos</t>
  </si>
  <si>
    <t>El coordinador del proceso de Unidades Productivas, verifica la calidad del material especializado producido en la imprenta, dando cumplimiento de los requisitos solicitados por el cliente de acuerdo con orden de producción.</t>
  </si>
  <si>
    <t xml:space="preserve"> Orden de producción y remisión.</t>
  </si>
  <si>
    <t xml:space="preserve">El coordinador del proceso de Unidades Productivas, válida las especificaciones técnicas estipuladas en la cotización y orden de producción.
</t>
  </si>
  <si>
    <t xml:space="preserve"> Formato de  cotización y orden de producción emitida.</t>
  </si>
  <si>
    <t>Matriz que consolida todos los procesos de asistencia técnica.</t>
  </si>
  <si>
    <t xml:space="preserve">Generar alertas a peticiones que tienen dos (2) días hábiles para su vencimiento, mediante memorando dirigido al lider del proceso y al responsable de la respuesta con copia a la Secretaría General. </t>
  </si>
  <si>
    <t xml:space="preserve">Memorando dirigido al lider del proceso y al responsable de la respuesta con copia a la Secretaría General.  </t>
  </si>
  <si>
    <t>El profesional Universitario del servicio al ciudadano verifica los tiempos de respuesta de las PQRSD recibidas en la Entidad a traves del Sistema de gestión documentalORFEO y realiza su seguimiento.</t>
  </si>
  <si>
    <t>El profesional Universitario del servicio al ciudadano, realiza seguimiento a las respuestas de las PQRSD registradas en el Sistema de gestión documental ORFEO, consolida cada dos (2) días el reporte y envía mediante correo electrónico alertas  a los servidores públicos responsables las que se encuentren pendientes por gestión, con copia a los Jefes de área o dependencia con el fin que se gestionen oportunamente las respuestas a las PQRSD.</t>
  </si>
  <si>
    <t xml:space="preserve"> Reporte consolidado de la gestión de las PQRSD y pantallazo de correos enviados.</t>
  </si>
  <si>
    <t>El profesional Universitario del servicio al ciudadano realiza una capacitación anual con todos los servidores públicos en temas de PQRSD y la gestión en la plataforma ORFEO y verifica la apropiación de estos conocimientos.</t>
  </si>
  <si>
    <t>Mayo a agosto de 2023</t>
  </si>
  <si>
    <t xml:space="preserve">El profesional universitario de servicio al ciudadano, verifica en  reuniones cuatrimestrales con los coordinadores de los procesos misionales la información que se brinda de cara a la ciudadania.     
</t>
  </si>
  <si>
    <t>Actas de reunión.</t>
  </si>
  <si>
    <t xml:space="preserve">Realizar seguimiento e identificación de las preguntas frecuentes recibidas por la ciudadania a través de los diferentes canales de atención y socializar con los procesos misionales con la el fin de actualizar el micrositio de atención al ciudadano. </t>
  </si>
  <si>
    <t xml:space="preserve">Acta de reunión y actualización de la pregunta frecuente en el microsito si aplica. </t>
  </si>
  <si>
    <t>Capacitación y evaluacion sobre " el uso de Orfeo y Confidencialidad de la Información"</t>
  </si>
  <si>
    <r>
      <t xml:space="preserve">El contratista del servicio de biblioteca del proceso del Centro Cultural, realiza soporte técnico del repositorio institucional de la biblioteca en el cual revisa y verifica que  los metadatos ingresados en el </t>
    </r>
    <r>
      <rPr>
        <b/>
        <sz val="12"/>
        <rFont val="Arial"/>
        <family val="2"/>
      </rPr>
      <t>Dspace</t>
    </r>
    <r>
      <rPr>
        <sz val="12"/>
        <rFont val="Arial"/>
        <family val="2"/>
      </rPr>
      <t xml:space="preserve"> correspondan con la información real del objeto digital.</t>
    </r>
  </si>
  <si>
    <t>El coordinador del proceso de Centro Cultural, verifica que se de respuesta a las solicitudes de talleres recibidas a través del  aplicativo  ORFEO.</t>
  </si>
  <si>
    <t>El profesional especializado de la Oficina Asesora de Planeación verifica mediante el instrumento de seguimiento al Plan de Acción, la información mensual de los proyectos de inversión respecto al avance en el cumplimiento de las actividades y las evidencias aportadas.</t>
  </si>
  <si>
    <t>Plan de comunicaciones con las  necesidades de divulgación de información de los procesos de la Entidad.</t>
  </si>
  <si>
    <t>Actualizar los manuales de estructuración y catalogación y elaborar los formatos que contengan los criterios a verificar .</t>
  </si>
  <si>
    <t>enero - agosto del 2023</t>
  </si>
  <si>
    <t>Enero - diciembre del 2023</t>
  </si>
  <si>
    <t xml:space="preserve">Elaboración de los formatos (check list) con los criterios definidos en los manuales de estructuración y catalogación. </t>
  </si>
  <si>
    <t xml:space="preserve"> Checklist donde se evidencie la  verificación de los criterios definidos en los manuales de estructuración y catalogación.</t>
  </si>
  <si>
    <r>
      <t>Los técnicos operativos del proceso Centro Cultural revisan los criterios de calidad de los recursos digitales establecidos en los</t>
    </r>
    <r>
      <rPr>
        <b/>
        <sz val="12"/>
        <rFont val="Arial"/>
        <family val="2"/>
      </rPr>
      <t xml:space="preserve"> Manuales Estructuración y catalogación.</t>
    </r>
  </si>
  <si>
    <t>Plan de trabajo  y seguimiento al plan de trabajo</t>
  </si>
  <si>
    <t>Posibilidad de perdida  reputacional por no detectar hallazgos ( errores o desviaciones de control)  en las auditorías y/o evaluaciones realizadas debido a la falta de pericia y conocimientos del auditor.</t>
  </si>
  <si>
    <t>Enero - marzo de 2023</t>
  </si>
  <si>
    <t xml:space="preserve">El profesional especializado del proceso Administrativo revisa y verifica trimestralmente  la ejecución del cronograma entregado por el contratista  de apoyo del almacén.  </t>
  </si>
  <si>
    <t>El técnico administrativo y/o el contratista del proceso Administrativo verifica que el movimiento del almacén se realice con previo diligenciamiento del "Formato Único de solicitud traslado,  reintegro de bienes devolutivos, de consumo, tienda INCI y consumo"</t>
  </si>
  <si>
    <t>El Secretario del proceso de Gestión Humana revisa y confronta  la historia laboral de los servidores públicos a través del formato Hoja de Control de Historias Laborales y  digitaliza  las mismas en un drive  con el fin de salvaguardar la información.</t>
  </si>
  <si>
    <t>El jefe de la Oficina Asesora Jurídica, a través de correo electrónico,  envía convocatoria para sesión mensual de la Mesa Técnica de contratación a las dependencias correspondientes, y relaciona un listado de los procesos de contratación pendientes por radicar en la dependencia, de acuerdo a la programación del Plan Anual de Adquisiciones para su discusión y aprobación.</t>
  </si>
  <si>
    <t>Enero a diciembre 2023</t>
  </si>
  <si>
    <t>Posibilidad de pérdida  reputacional por fuga de conocimiento de los servidores públicos que se retira de la entidad o trasladan de cargo , debido a la falta de acciones y herramientas que garanticen la transferencia del conocimiento.</t>
  </si>
  <si>
    <t>Elaborar el documento de acta de informe de gestión donde ademas se incluya las acciones para la retención del conocimiento y socializar con las areas.</t>
  </si>
  <si>
    <t>Formato Acta de informe de gestión - Lista de Asistencia - Autoevaluación de Conocimiento</t>
  </si>
  <si>
    <t>Enero - Abril 2023</t>
  </si>
  <si>
    <t>Mayo - Diciembre 2023</t>
  </si>
  <si>
    <t>Formato entrega del cargo - Formato entregables por retiro del cargo</t>
  </si>
  <si>
    <t>Verificaión aleatoria cuatrimestralmente del profesional especializado realiza verificaicón con el secratrio del proceso de manera aleatoria cuatrimestarlmente a 5 historias laborales</t>
  </si>
  <si>
    <t xml:space="preserve">Acta de reunión </t>
  </si>
  <si>
    <t>Formato Hoja de Control de Historias Laborales y  Link drive actualizado con esta información.</t>
  </si>
  <si>
    <t>El profesional especializado del proceso de asistencia técnica revisa y proyecta en la matriz de Distribución de material, las instituciones y el material especializado que se entregará a nivel nacional.</t>
  </si>
  <si>
    <t>Matriz que consolida la distribucion de material proyectado a nivel nacional.</t>
  </si>
  <si>
    <t xml:space="preserve">Consolidar una herramienta (matriz de seguimiento)para registrar las  actividades desarrolladas por el proceso de asistencia técnica (participación ciudadana, educación, accesibilidad y empleabilidad) en cada una de las entidades territoriales </t>
  </si>
  <si>
    <t>El coordinador y/o productor ( grabador de contenido radial) del proceso, revisa la calidad y el cumplimiento de los tiempos y pausas institucionales de los contenidos radiales.</t>
  </si>
  <si>
    <t>Agosto / Diciembre
12023</t>
  </si>
  <si>
    <t>El jefe y/o el abogado contratista de la Oficina Asesora Jurídica gestionará ante la Agencia Nacional de defensa jurídica del Estado las capacitaciones  para la apropiación de conocimientos de los servidores publicos que estan involucrados en el proceso de la defensa jurídica</t>
  </si>
  <si>
    <t>Enero a abril de  2023</t>
  </si>
  <si>
    <t>Los coordinadores de grupo del proceso de asistencia técnica verifican en el "Formato acciones asistencia técnica" el correcto diligenciamiento de la información de las acciones desarrolladas y el cumplimiento de las mismas.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</si>
</sst>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3"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8"/>
      <name val="Calibri"/>
      <family val="2"/>
      <scheme val="minor"/>
    </font>
    <font>
      <sz val="12"/>
      <color theme="1"/>
      <name val="Arial"/>
      <family val="2"/>
    </font>
    <font>
      <sz val="12"/>
      <name val="Arial"/>
      <family val="2"/>
    </font>
    <font>
      <sz val="12"/>
      <color rgb="FFFFFFFF"/>
      <name val="Arial Narrow"/>
      <family val="2"/>
    </font>
    <font>
      <b/>
      <sz val="12"/>
      <color theme="1"/>
      <name val="Arial"/>
      <family val="2"/>
    </font>
    <font>
      <sz val="11"/>
      <color theme="1"/>
      <name val="Arial"/>
      <family val="2"/>
    </font>
    <font>
      <b/>
      <sz val="14"/>
      <color theme="1"/>
      <name val="Arial"/>
      <family val="2"/>
    </font>
    <font>
      <b/>
      <sz val="12"/>
      <name val="Arial"/>
      <family val="2"/>
    </font>
  </fonts>
  <fills count="1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2" tint="-9.9978637043366805E-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4" fillId="0" borderId="0"/>
    <xf numFmtId="0" fontId="45" fillId="0" borderId="0"/>
    <xf numFmtId="0" fontId="5" fillId="0" borderId="0"/>
  </cellStyleXfs>
  <cellXfs count="47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164" fontId="1" fillId="0" borderId="2" xfId="1" applyNumberFormat="1" applyFont="1" applyBorder="1" applyAlignment="1">
      <alignment horizontal="center" vertical="center"/>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164" fontId="1" fillId="9" borderId="2" xfId="1" applyNumberFormat="1" applyFont="1" applyFill="1" applyBorder="1" applyAlignment="1">
      <alignment horizontal="center"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1"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protection locked="0"/>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46" fillId="3" borderId="51" xfId="2" applyFont="1" applyFill="1" applyBorder="1"/>
    <xf numFmtId="0" fontId="46" fillId="3" borderId="52" xfId="2" applyFont="1" applyFill="1" applyBorder="1"/>
    <xf numFmtId="0" fontId="46" fillId="3" borderId="53" xfId="2" applyFont="1" applyFill="1" applyBorder="1"/>
    <xf numFmtId="0" fontId="17" fillId="3" borderId="0" xfId="0" applyFont="1" applyFill="1" applyAlignment="1">
      <alignment vertical="center"/>
    </xf>
    <xf numFmtId="0" fontId="5" fillId="3" borderId="0" xfId="0" applyFont="1" applyFill="1"/>
    <xf numFmtId="0" fontId="33" fillId="3" borderId="0" xfId="0" applyFont="1" applyFill="1"/>
    <xf numFmtId="0" fontId="34" fillId="3" borderId="34" xfId="0" applyFont="1" applyFill="1" applyBorder="1" applyAlignment="1">
      <alignment horizontal="center" vertical="center" wrapText="1" readingOrder="1"/>
    </xf>
    <xf numFmtId="0" fontId="35" fillId="3" borderId="34" xfId="0" applyFont="1" applyFill="1" applyBorder="1" applyAlignment="1">
      <alignment horizontal="justify" vertical="center" wrapText="1" readingOrder="1"/>
    </xf>
    <xf numFmtId="9" fontId="34" fillId="3" borderId="43" xfId="0" applyNumberFormat="1" applyFont="1" applyFill="1" applyBorder="1" applyAlignment="1">
      <alignment horizontal="center" vertical="center" wrapText="1" readingOrder="1"/>
    </xf>
    <xf numFmtId="0" fontId="34" fillId="3" borderId="33" xfId="0" applyFont="1" applyFill="1" applyBorder="1" applyAlignment="1">
      <alignment horizontal="center" vertical="center" wrapText="1" readingOrder="1"/>
    </xf>
    <xf numFmtId="0" fontId="35" fillId="3" borderId="33" xfId="0" applyFont="1" applyFill="1" applyBorder="1" applyAlignment="1">
      <alignment horizontal="justify" vertical="center" wrapText="1" readingOrder="1"/>
    </xf>
    <xf numFmtId="9" fontId="34" fillId="3" borderId="38" xfId="0" applyNumberFormat="1" applyFont="1" applyFill="1" applyBorder="1" applyAlignment="1">
      <alignment horizontal="center" vertical="center" wrapText="1" readingOrder="1"/>
    </xf>
    <xf numFmtId="0" fontId="35" fillId="3" borderId="38" xfId="0" applyFont="1" applyFill="1" applyBorder="1" applyAlignment="1">
      <alignment horizontal="center" vertical="center" wrapText="1" readingOrder="1"/>
    </xf>
    <xf numFmtId="0" fontId="34" fillId="3" borderId="40" xfId="0" applyFont="1" applyFill="1" applyBorder="1" applyAlignment="1">
      <alignment horizontal="center" vertical="center" wrapText="1" readingOrder="1"/>
    </xf>
    <xf numFmtId="0" fontId="35" fillId="3" borderId="40" xfId="0" applyFont="1" applyFill="1" applyBorder="1" applyAlignment="1">
      <alignment horizontal="justify" vertical="center" wrapText="1" readingOrder="1"/>
    </xf>
    <xf numFmtId="0" fontId="35" fillId="3" borderId="41" xfId="0" applyFont="1" applyFill="1" applyBorder="1" applyAlignment="1">
      <alignment horizontal="center" vertical="center" wrapText="1" readingOrder="1"/>
    </xf>
    <xf numFmtId="0" fontId="43" fillId="3" borderId="0" xfId="0" applyFont="1" applyFill="1"/>
    <xf numFmtId="0" fontId="34" fillId="15" borderId="45" xfId="0" applyFont="1" applyFill="1" applyBorder="1" applyAlignment="1">
      <alignment horizontal="center" vertical="center" wrapText="1" readingOrder="1"/>
    </xf>
    <xf numFmtId="0" fontId="34" fillId="15" borderId="46" xfId="0" applyFont="1" applyFill="1" applyBorder="1" applyAlignment="1">
      <alignment horizontal="center" vertical="center" wrapText="1" readingOrder="1"/>
    </xf>
    <xf numFmtId="0" fontId="14" fillId="3" borderId="0" xfId="0" applyFont="1" applyFill="1"/>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46" fillId="3" borderId="14" xfId="2" applyFont="1" applyFill="1" applyBorder="1"/>
    <xf numFmtId="0" fontId="51" fillId="3" borderId="0" xfId="0" applyFont="1" applyFill="1" applyAlignment="1">
      <alignment horizontal="left" vertical="center" wrapText="1"/>
    </xf>
    <xf numFmtId="0" fontId="52" fillId="3" borderId="0" xfId="0" applyFont="1" applyFill="1" applyAlignment="1">
      <alignment horizontal="left" vertical="top" wrapText="1"/>
    </xf>
    <xf numFmtId="0" fontId="46" fillId="3" borderId="0" xfId="2" applyFont="1" applyFill="1"/>
    <xf numFmtId="0" fontId="46" fillId="3" borderId="15" xfId="2" applyFont="1" applyFill="1" applyBorder="1"/>
    <xf numFmtId="0" fontId="46" fillId="3" borderId="16" xfId="2" applyFont="1" applyFill="1" applyBorder="1"/>
    <xf numFmtId="0" fontId="46" fillId="3" borderId="18" xfId="2" applyFont="1" applyFill="1" applyBorder="1"/>
    <xf numFmtId="0" fontId="46" fillId="3" borderId="17" xfId="2" applyFont="1" applyFill="1" applyBorder="1"/>
    <xf numFmtId="0" fontId="50" fillId="3" borderId="0" xfId="2" applyFont="1" applyFill="1" applyAlignment="1">
      <alignment horizontal="left" vertical="center" wrapText="1"/>
    </xf>
    <xf numFmtId="0" fontId="46" fillId="3" borderId="0" xfId="2" applyFont="1" applyFill="1" applyAlignment="1">
      <alignment horizontal="left" vertical="center" wrapText="1"/>
    </xf>
    <xf numFmtId="0" fontId="46" fillId="3" borderId="0" xfId="2" quotePrefix="1" applyFont="1" applyFill="1" applyAlignment="1">
      <alignment horizontal="left" vertical="center" wrapText="1"/>
    </xf>
    <xf numFmtId="0" fontId="48" fillId="3" borderId="14" xfId="2" quotePrefix="1" applyFont="1" applyFill="1" applyBorder="1" applyAlignment="1">
      <alignment horizontal="left" vertical="top" wrapText="1"/>
    </xf>
    <xf numFmtId="0" fontId="49" fillId="3" borderId="0" xfId="2" quotePrefix="1" applyFont="1" applyFill="1" applyAlignment="1">
      <alignment horizontal="left" vertical="top" wrapText="1"/>
    </xf>
    <xf numFmtId="0" fontId="49" fillId="3" borderId="15" xfId="2" quotePrefix="1" applyFont="1" applyFill="1" applyBorder="1" applyAlignment="1">
      <alignment horizontal="left" vertical="top" wrapText="1"/>
    </xf>
    <xf numFmtId="0" fontId="56" fillId="0" borderId="33" xfId="0" applyFont="1" applyBorder="1" applyAlignment="1" applyProtection="1">
      <alignment horizontal="center" vertical="center" wrapText="1"/>
      <protection locked="0"/>
    </xf>
    <xf numFmtId="0" fontId="56" fillId="0" borderId="33" xfId="0" applyFont="1" applyBorder="1" applyAlignment="1" applyProtection="1">
      <alignment horizontal="left" vertical="center" wrapText="1"/>
      <protection locked="0"/>
    </xf>
    <xf numFmtId="0" fontId="57" fillId="0" borderId="33" xfId="0" applyFont="1" applyBorder="1" applyAlignment="1" applyProtection="1">
      <alignment horizontal="center" vertical="center" wrapText="1"/>
      <protection locked="0"/>
    </xf>
    <xf numFmtId="0" fontId="57" fillId="3" borderId="0" xfId="0" applyFont="1" applyFill="1" applyAlignment="1">
      <alignment horizontal="center" vertical="center" wrapText="1"/>
    </xf>
    <xf numFmtId="0" fontId="34" fillId="6" borderId="0" xfId="0" applyFont="1" applyFill="1" applyAlignment="1">
      <alignment horizontal="center" vertical="center" wrapText="1" readingOrder="1"/>
    </xf>
    <xf numFmtId="0" fontId="35" fillId="5" borderId="11" xfId="0" applyFont="1" applyFill="1" applyBorder="1" applyAlignment="1">
      <alignment horizontal="center" vertical="center" wrapText="1" readingOrder="1"/>
    </xf>
    <xf numFmtId="0" fontId="35" fillId="0" borderId="11" xfId="0" applyFont="1" applyBorder="1" applyAlignment="1">
      <alignment horizontal="center" vertical="center" wrapText="1" readingOrder="1"/>
    </xf>
    <xf numFmtId="0" fontId="35" fillId="0" borderId="11" xfId="0" applyFont="1" applyBorder="1" applyAlignment="1">
      <alignment horizontal="justify" vertical="center" wrapText="1" readingOrder="1"/>
    </xf>
    <xf numFmtId="0" fontId="35" fillId="7" borderId="1" xfId="0" applyFont="1" applyFill="1" applyBorder="1" applyAlignment="1">
      <alignment horizontal="center" vertical="center" wrapText="1" readingOrder="1"/>
    </xf>
    <xf numFmtId="0" fontId="35" fillId="0" borderId="1" xfId="0" applyFont="1" applyBorder="1" applyAlignment="1">
      <alignment horizontal="center" vertical="center" wrapText="1" readingOrder="1"/>
    </xf>
    <xf numFmtId="0" fontId="35" fillId="0" borderId="1" xfId="0" applyFont="1" applyBorder="1" applyAlignment="1">
      <alignment horizontal="justify" vertical="center" wrapText="1" readingOrder="1"/>
    </xf>
    <xf numFmtId="0" fontId="35" fillId="4" borderId="1" xfId="0" applyFont="1" applyFill="1" applyBorder="1" applyAlignment="1">
      <alignment horizontal="center" vertical="center" wrapText="1" readingOrder="1"/>
    </xf>
    <xf numFmtId="0" fontId="35" fillId="8" borderId="1" xfId="0" applyFont="1" applyFill="1" applyBorder="1" applyAlignment="1">
      <alignment horizontal="center" vertical="center" wrapText="1" readingOrder="1"/>
    </xf>
    <xf numFmtId="0" fontId="58" fillId="9" borderId="1" xfId="0" applyFont="1" applyFill="1" applyBorder="1" applyAlignment="1">
      <alignment horizontal="center" vertical="center" wrapText="1" readingOrder="1"/>
    </xf>
    <xf numFmtId="14" fontId="1" fillId="0" borderId="2" xfId="0" applyNumberFormat="1" applyFont="1" applyBorder="1" applyAlignment="1" applyProtection="1">
      <alignment horizontal="center" vertical="center" wrapText="1"/>
      <protection locked="0"/>
    </xf>
    <xf numFmtId="17" fontId="1" fillId="0" borderId="2" xfId="0" applyNumberFormat="1" applyFont="1" applyBorder="1" applyAlignment="1" applyProtection="1">
      <alignment horizontal="center" vertical="center" wrapText="1"/>
      <protection locked="0"/>
    </xf>
    <xf numFmtId="0" fontId="59" fillId="2" borderId="2" xfId="0" applyFont="1" applyFill="1" applyBorder="1" applyAlignment="1">
      <alignment horizontal="center" vertical="center" textRotation="90"/>
    </xf>
    <xf numFmtId="0" fontId="56" fillId="0" borderId="2" xfId="0" applyFont="1" applyBorder="1" applyAlignment="1" applyProtection="1">
      <alignment horizontal="justify" vertical="center"/>
      <protection locked="0"/>
    </xf>
    <xf numFmtId="0" fontId="56" fillId="0" borderId="2" xfId="0" applyFont="1" applyBorder="1" applyAlignment="1" applyProtection="1">
      <alignment horizontal="center" vertical="center"/>
      <protection hidden="1"/>
    </xf>
    <xf numFmtId="0" fontId="56" fillId="0" borderId="2" xfId="0" applyFont="1" applyBorder="1" applyAlignment="1" applyProtection="1">
      <alignment horizontal="center" vertical="center" textRotation="90"/>
      <protection locked="0"/>
    </xf>
    <xf numFmtId="9" fontId="56" fillId="0" borderId="2" xfId="0" applyNumberFormat="1" applyFont="1" applyBorder="1" applyAlignment="1" applyProtection="1">
      <alignment horizontal="center" vertical="center"/>
      <protection hidden="1"/>
    </xf>
    <xf numFmtId="164" fontId="56" fillId="0" borderId="2" xfId="1" applyNumberFormat="1" applyFont="1" applyBorder="1" applyAlignment="1">
      <alignment horizontal="center" vertical="center"/>
    </xf>
    <xf numFmtId="0" fontId="59" fillId="0" borderId="2" xfId="0" applyFont="1" applyBorder="1" applyAlignment="1" applyProtection="1">
      <alignment horizontal="center" vertical="center" textRotation="90" wrapText="1"/>
      <protection hidden="1"/>
    </xf>
    <xf numFmtId="9" fontId="56" fillId="0" borderId="4" xfId="0" applyNumberFormat="1" applyFont="1" applyBorder="1" applyAlignment="1" applyProtection="1">
      <alignment horizontal="center" vertical="center"/>
      <protection hidden="1"/>
    </xf>
    <xf numFmtId="0" fontId="59" fillId="0" borderId="2" xfId="0" applyFont="1" applyBorder="1" applyAlignment="1" applyProtection="1">
      <alignment horizontal="center" vertical="center" textRotation="90"/>
      <protection hidden="1"/>
    </xf>
    <xf numFmtId="0" fontId="56" fillId="0" borderId="4" xfId="0" applyFont="1" applyBorder="1" applyAlignment="1" applyProtection="1">
      <alignment horizontal="center" vertical="center" textRotation="90"/>
      <protection locked="0"/>
    </xf>
    <xf numFmtId="0" fontId="56" fillId="0" borderId="2" xfId="0" applyFont="1" applyBorder="1" applyAlignment="1" applyProtection="1">
      <alignment horizontal="center" vertical="center" wrapText="1"/>
      <protection locked="0"/>
    </xf>
    <xf numFmtId="14" fontId="56" fillId="0" borderId="2" xfId="0" applyNumberFormat="1" applyFont="1" applyBorder="1" applyAlignment="1" applyProtection="1">
      <alignment horizontal="center" vertical="center" wrapText="1"/>
      <protection locked="0"/>
    </xf>
    <xf numFmtId="14" fontId="56" fillId="0" borderId="2" xfId="0" applyNumberFormat="1" applyFont="1" applyBorder="1" applyAlignment="1" applyProtection="1">
      <alignment horizontal="center" vertical="center"/>
      <protection locked="0"/>
    </xf>
    <xf numFmtId="17" fontId="56" fillId="0" borderId="2" xfId="0" applyNumberFormat="1" applyFont="1" applyBorder="1" applyAlignment="1" applyProtection="1">
      <alignment horizontal="center" vertical="center" wrapText="1"/>
      <protection locked="0"/>
    </xf>
    <xf numFmtId="0" fontId="56" fillId="0" borderId="2" xfId="0" applyFont="1" applyBorder="1" applyAlignment="1">
      <alignment horizontal="center" vertical="center"/>
    </xf>
    <xf numFmtId="0" fontId="56" fillId="0" borderId="2" xfId="0" applyFont="1" applyBorder="1" applyAlignment="1" applyProtection="1">
      <alignment horizontal="center" vertical="center"/>
      <protection locked="0"/>
    </xf>
    <xf numFmtId="0" fontId="56" fillId="0" borderId="2" xfId="0" applyFont="1" applyBorder="1" applyAlignment="1" applyProtection="1">
      <alignment horizontal="justify" vertical="center" wrapText="1"/>
      <protection locked="0"/>
    </xf>
    <xf numFmtId="0" fontId="60" fillId="0" borderId="2" xfId="0" applyFont="1" applyBorder="1" applyAlignment="1" applyProtection="1">
      <alignment horizontal="center" vertical="center" wrapText="1"/>
      <protection locked="0"/>
    </xf>
    <xf numFmtId="14" fontId="60" fillId="0" borderId="2" xfId="0" applyNumberFormat="1" applyFont="1" applyBorder="1" applyAlignment="1" applyProtection="1">
      <alignment horizontal="center" vertical="center"/>
      <protection locked="0"/>
    </xf>
    <xf numFmtId="0" fontId="60" fillId="0" borderId="2" xfId="0" applyFont="1" applyBorder="1" applyAlignment="1" applyProtection="1">
      <alignment horizontal="center" vertical="center"/>
      <protection locked="0"/>
    </xf>
    <xf numFmtId="164" fontId="56" fillId="9" borderId="2" xfId="1" applyNumberFormat="1" applyFont="1" applyFill="1" applyBorder="1" applyAlignment="1">
      <alignment horizontal="center" vertical="center"/>
    </xf>
    <xf numFmtId="14" fontId="60" fillId="0" borderId="2" xfId="0" applyNumberFormat="1" applyFont="1" applyBorder="1" applyAlignment="1" applyProtection="1">
      <alignment horizontal="center" vertical="center" wrapText="1"/>
      <protection locked="0"/>
    </xf>
    <xf numFmtId="0" fontId="56" fillId="3" borderId="2" xfId="0" applyFont="1" applyFill="1" applyBorder="1" applyAlignment="1" applyProtection="1">
      <alignment horizontal="center" vertical="center" wrapText="1"/>
      <protection locked="0"/>
    </xf>
    <xf numFmtId="0" fontId="57" fillId="0" borderId="2" xfId="0" applyFont="1" applyBorder="1" applyAlignment="1" applyProtection="1">
      <alignment horizontal="justify" vertical="center"/>
      <protection locked="0"/>
    </xf>
    <xf numFmtId="0" fontId="1" fillId="13" borderId="2" xfId="0" applyFont="1" applyFill="1" applyBorder="1" applyAlignment="1" applyProtection="1">
      <alignment horizontal="center" vertical="center" wrapText="1"/>
      <protection locked="0"/>
    </xf>
    <xf numFmtId="0" fontId="1" fillId="13" borderId="2" xfId="0" applyFont="1" applyFill="1" applyBorder="1" applyAlignment="1" applyProtection="1">
      <alignment horizontal="center" vertical="center"/>
      <protection locked="0"/>
    </xf>
    <xf numFmtId="14" fontId="1" fillId="3" borderId="2" xfId="0" applyNumberFormat="1" applyFont="1" applyFill="1" applyBorder="1" applyAlignment="1" applyProtection="1">
      <alignment horizontal="center" vertical="center" wrapText="1"/>
      <protection locked="0"/>
    </xf>
    <xf numFmtId="0" fontId="1" fillId="3" borderId="0" xfId="0" applyFont="1" applyFill="1" applyAlignment="1">
      <alignment vertical="center" wrapText="1"/>
    </xf>
    <xf numFmtId="0" fontId="1" fillId="17" borderId="2" xfId="0" applyFont="1" applyFill="1" applyBorder="1" applyAlignment="1" applyProtection="1">
      <alignment horizontal="center" vertical="center" wrapText="1"/>
      <protection locked="0"/>
    </xf>
    <xf numFmtId="14" fontId="1" fillId="13" borderId="2" xfId="0" applyNumberFormat="1"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9" fontId="56" fillId="0" borderId="4" xfId="0" applyNumberFormat="1" applyFont="1" applyBorder="1" applyAlignment="1" applyProtection="1">
      <alignment horizontal="center" vertical="center" wrapText="1"/>
      <protection hidden="1"/>
    </xf>
    <xf numFmtId="9" fontId="56" fillId="0" borderId="8" xfId="0" applyNumberFormat="1" applyFont="1" applyBorder="1" applyAlignment="1" applyProtection="1">
      <alignment horizontal="center" vertical="center" wrapText="1"/>
      <protection hidden="1"/>
    </xf>
    <xf numFmtId="9" fontId="56" fillId="0" borderId="5" xfId="0" applyNumberFormat="1" applyFont="1" applyBorder="1" applyAlignment="1" applyProtection="1">
      <alignment horizontal="center" vertical="center" wrapText="1"/>
      <protection hidden="1"/>
    </xf>
    <xf numFmtId="0" fontId="59" fillId="0" borderId="4" xfId="0" applyFont="1" applyBorder="1" applyAlignment="1" applyProtection="1">
      <alignment horizontal="center" vertical="center"/>
      <protection hidden="1"/>
    </xf>
    <xf numFmtId="0" fontId="59" fillId="0" borderId="8" xfId="0" applyFont="1" applyBorder="1" applyAlignment="1" applyProtection="1">
      <alignment horizontal="center" vertical="center"/>
      <protection hidden="1"/>
    </xf>
    <xf numFmtId="0" fontId="59" fillId="0" borderId="5" xfId="0" applyFont="1" applyBorder="1" applyAlignment="1" applyProtection="1">
      <alignment horizontal="center" vertical="center"/>
      <protection hidden="1"/>
    </xf>
    <xf numFmtId="0" fontId="56" fillId="0" borderId="4" xfId="0" applyFont="1" applyBorder="1" applyAlignment="1" applyProtection="1">
      <alignment horizontal="center" vertical="center"/>
      <protection locked="0"/>
    </xf>
    <xf numFmtId="0" fontId="56" fillId="0" borderId="8" xfId="0" applyFont="1" applyBorder="1" applyAlignment="1" applyProtection="1">
      <alignment horizontal="center" vertical="center"/>
      <protection locked="0"/>
    </xf>
    <xf numFmtId="0" fontId="56" fillId="0" borderId="5" xfId="0" applyFont="1" applyBorder="1" applyAlignment="1" applyProtection="1">
      <alignment horizontal="center" vertical="center"/>
      <protection locked="0"/>
    </xf>
    <xf numFmtId="0" fontId="59" fillId="0" borderId="4" xfId="0" applyFont="1" applyBorder="1" applyAlignment="1" applyProtection="1">
      <alignment horizontal="center" vertical="center" wrapText="1"/>
      <protection hidden="1"/>
    </xf>
    <xf numFmtId="0" fontId="59" fillId="0" borderId="8" xfId="0" applyFont="1" applyBorder="1" applyAlignment="1" applyProtection="1">
      <alignment horizontal="center" vertical="center" wrapText="1"/>
      <protection hidden="1"/>
    </xf>
    <xf numFmtId="0" fontId="59" fillId="0" borderId="5" xfId="0" applyFont="1" applyBorder="1" applyAlignment="1" applyProtection="1">
      <alignment horizontal="center" vertical="center" wrapText="1"/>
      <protection hidden="1"/>
    </xf>
    <xf numFmtId="9" fontId="56" fillId="0" borderId="4" xfId="0" applyNumberFormat="1" applyFont="1" applyBorder="1" applyAlignment="1" applyProtection="1">
      <alignment horizontal="center" vertical="center" wrapText="1"/>
      <protection locked="0"/>
    </xf>
    <xf numFmtId="9" fontId="56" fillId="0" borderId="8" xfId="0" applyNumberFormat="1" applyFont="1" applyBorder="1" applyAlignment="1" applyProtection="1">
      <alignment horizontal="center" vertical="center" wrapText="1"/>
      <protection locked="0"/>
    </xf>
    <xf numFmtId="9" fontId="56" fillId="0" borderId="5" xfId="0" applyNumberFormat="1" applyFont="1" applyBorder="1" applyAlignment="1" applyProtection="1">
      <alignment horizontal="center" vertical="center" wrapText="1"/>
      <protection locked="0"/>
    </xf>
    <xf numFmtId="0" fontId="56" fillId="0" borderId="4" xfId="0" applyFont="1" applyBorder="1" applyAlignment="1" applyProtection="1">
      <alignment horizontal="center" vertical="center" wrapText="1"/>
      <protection locked="0"/>
    </xf>
    <xf numFmtId="0" fontId="56" fillId="0" borderId="8" xfId="0" applyFont="1" applyBorder="1" applyAlignment="1" applyProtection="1">
      <alignment horizontal="center" vertical="center" wrapText="1"/>
      <protection locked="0"/>
    </xf>
    <xf numFmtId="0" fontId="56" fillId="0" borderId="5" xfId="0" applyFont="1" applyBorder="1" applyAlignment="1" applyProtection="1">
      <alignment horizontal="center" vertical="center" wrapText="1"/>
      <protection locked="0"/>
    </xf>
    <xf numFmtId="0" fontId="57" fillId="0" borderId="4" xfId="0" applyFont="1" applyBorder="1" applyAlignment="1" applyProtection="1">
      <alignment horizontal="center" vertical="center" wrapText="1"/>
      <protection locked="0"/>
    </xf>
    <xf numFmtId="0" fontId="57" fillId="0" borderId="8" xfId="0" applyFont="1" applyBorder="1" applyAlignment="1" applyProtection="1">
      <alignment horizontal="center" vertical="center" wrapText="1"/>
      <protection locked="0"/>
    </xf>
    <xf numFmtId="0" fontId="57" fillId="0" borderId="5" xfId="0" applyFont="1" applyBorder="1" applyAlignment="1" applyProtection="1">
      <alignment horizontal="center" vertical="center" wrapText="1"/>
      <protection locked="0"/>
    </xf>
    <xf numFmtId="0" fontId="59" fillId="2" borderId="2" xfId="0" applyFont="1" applyFill="1" applyBorder="1" applyAlignment="1">
      <alignment horizontal="center" vertical="center" textRotation="90" wrapText="1"/>
    </xf>
    <xf numFmtId="0" fontId="59" fillId="16" borderId="2" xfId="0" applyFont="1" applyFill="1" applyBorder="1" applyAlignment="1">
      <alignment horizontal="center" vertical="center" wrapText="1"/>
    </xf>
    <xf numFmtId="0" fontId="59" fillId="2" borderId="4" xfId="0" applyFont="1" applyFill="1" applyBorder="1" applyAlignment="1">
      <alignment horizontal="center" vertical="center" wrapText="1"/>
    </xf>
    <xf numFmtId="0" fontId="59" fillId="2" borderId="5" xfId="0" applyFont="1" applyFill="1" applyBorder="1" applyAlignment="1">
      <alignment horizontal="center" vertical="center" wrapText="1"/>
    </xf>
    <xf numFmtId="0" fontId="59" fillId="2" borderId="2" xfId="0" applyFont="1" applyFill="1" applyBorder="1" applyAlignment="1">
      <alignment horizontal="center" vertical="center" wrapText="1"/>
    </xf>
    <xf numFmtId="0" fontId="59" fillId="2" borderId="9" xfId="0" applyFont="1" applyFill="1" applyBorder="1" applyAlignment="1">
      <alignment horizontal="center" vertical="center" wrapText="1"/>
    </xf>
    <xf numFmtId="0" fontId="59" fillId="2" borderId="3" xfId="0" applyFont="1" applyFill="1" applyBorder="1" applyAlignment="1">
      <alignment horizontal="center" vertical="center"/>
    </xf>
    <xf numFmtId="0" fontId="59" fillId="2" borderId="9" xfId="0" applyFont="1" applyFill="1" applyBorder="1" applyAlignment="1">
      <alignment horizontal="center" vertical="center"/>
    </xf>
    <xf numFmtId="0" fontId="59" fillId="2" borderId="4" xfId="0" applyFont="1" applyFill="1" applyBorder="1" applyAlignment="1">
      <alignment horizontal="center" vertical="center" textRotation="90" wrapText="1"/>
    </xf>
    <xf numFmtId="0" fontId="59" fillId="2" borderId="5" xfId="0" applyFont="1" applyFill="1" applyBorder="1" applyAlignment="1">
      <alignment horizontal="center" vertical="center" textRotation="90" wrapText="1"/>
    </xf>
    <xf numFmtId="0" fontId="59" fillId="2" borderId="6" xfId="0" applyFont="1" applyFill="1" applyBorder="1" applyAlignment="1">
      <alignment horizontal="center" vertical="center"/>
    </xf>
    <xf numFmtId="0" fontId="59" fillId="2" borderId="10" xfId="0" applyFont="1" applyFill="1" applyBorder="1" applyAlignment="1">
      <alignment horizontal="center" vertical="center"/>
    </xf>
    <xf numFmtId="0" fontId="59" fillId="2" borderId="7" xfId="0" applyFont="1" applyFill="1" applyBorder="1" applyAlignment="1">
      <alignment horizontal="center" vertical="center"/>
    </xf>
    <xf numFmtId="0" fontId="59" fillId="2" borderId="4" xfId="0" applyFont="1" applyFill="1" applyBorder="1" applyAlignment="1">
      <alignment horizontal="center" vertical="center" textRotation="90"/>
    </xf>
    <xf numFmtId="0" fontId="59" fillId="2" borderId="5" xfId="0" applyFont="1" applyFill="1" applyBorder="1" applyAlignment="1">
      <alignment horizontal="center" vertical="center" textRotation="90"/>
    </xf>
    <xf numFmtId="0" fontId="59" fillId="2" borderId="2" xfId="0" applyFont="1" applyFill="1" applyBorder="1" applyAlignment="1">
      <alignment horizontal="center" vertical="center"/>
    </xf>
    <xf numFmtId="0" fontId="59" fillId="2" borderId="5" xfId="0" applyFont="1" applyFill="1" applyBorder="1" applyAlignment="1">
      <alignment horizontal="center" vertical="center"/>
    </xf>
    <xf numFmtId="0" fontId="59" fillId="2" borderId="8"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56" fillId="0" borderId="4" xfId="0" applyFont="1" applyBorder="1" applyAlignment="1">
      <alignment horizontal="center" vertical="center"/>
    </xf>
    <xf numFmtId="0" fontId="56" fillId="0" borderId="8" xfId="0" applyFont="1" applyBorder="1" applyAlignment="1">
      <alignment horizontal="center" vertical="center"/>
    </xf>
    <xf numFmtId="0" fontId="56" fillId="0" borderId="5" xfId="0" applyFont="1" applyBorder="1" applyAlignment="1">
      <alignment horizontal="center" vertical="center"/>
    </xf>
    <xf numFmtId="0" fontId="4" fillId="2" borderId="2" xfId="0" applyFont="1" applyFill="1" applyBorder="1" applyAlignment="1">
      <alignment horizontal="center" vertical="center" textRotation="90" wrapText="1"/>
    </xf>
    <xf numFmtId="0" fontId="4" fillId="16"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wrapText="1"/>
    </xf>
    <xf numFmtId="0" fontId="60" fillId="0" borderId="4" xfId="0" applyFont="1" applyBorder="1" applyAlignment="1">
      <alignment horizontal="center" vertical="center"/>
    </xf>
    <xf numFmtId="0" fontId="60" fillId="0" borderId="8" xfId="0" applyFont="1" applyBorder="1" applyAlignment="1">
      <alignment horizontal="center" vertical="center"/>
    </xf>
    <xf numFmtId="0" fontId="60" fillId="0" borderId="5" xfId="0" applyFont="1" applyBorder="1" applyAlignment="1">
      <alignment horizontal="center" vertical="center"/>
    </xf>
    <xf numFmtId="0" fontId="61" fillId="2" borderId="4" xfId="0" applyFont="1" applyFill="1" applyBorder="1" applyAlignment="1">
      <alignment horizontal="center" vertical="center" textRotation="90"/>
    </xf>
    <xf numFmtId="0" fontId="61" fillId="2" borderId="5" xfId="0" applyFont="1" applyFill="1" applyBorder="1" applyAlignment="1">
      <alignment horizontal="center" vertical="center" textRotation="90"/>
    </xf>
    <xf numFmtId="0" fontId="59" fillId="16" borderId="4" xfId="0" applyFont="1" applyFill="1" applyBorder="1" applyAlignment="1">
      <alignment horizontal="center" vertical="center" wrapText="1"/>
    </xf>
    <xf numFmtId="0" fontId="59" fillId="16" borderId="5" xfId="0" applyFont="1" applyFill="1" applyBorder="1" applyAlignment="1">
      <alignment horizontal="center" vertical="center" wrapText="1"/>
    </xf>
    <xf numFmtId="0" fontId="52" fillId="3" borderId="64" xfId="2" applyFont="1" applyFill="1" applyBorder="1" applyAlignment="1">
      <alignment horizontal="justify" vertical="center" wrapText="1"/>
    </xf>
    <xf numFmtId="0" fontId="52" fillId="3" borderId="65" xfId="2" applyFont="1" applyFill="1" applyBorder="1" applyAlignment="1">
      <alignment horizontal="justify" vertical="center" wrapText="1"/>
    </xf>
    <xf numFmtId="0" fontId="51" fillId="3" borderId="71" xfId="0" applyFont="1" applyFill="1" applyBorder="1" applyAlignment="1">
      <alignment horizontal="left" vertical="center" wrapText="1"/>
    </xf>
    <xf numFmtId="0" fontId="51" fillId="3" borderId="72" xfId="0" applyFont="1" applyFill="1" applyBorder="1" applyAlignment="1">
      <alignment horizontal="left" vertical="center" wrapText="1"/>
    </xf>
    <xf numFmtId="0" fontId="51" fillId="3" borderId="58" xfId="3" applyFont="1" applyFill="1" applyBorder="1" applyAlignment="1">
      <alignment horizontal="left" vertical="top" wrapText="1" readingOrder="1"/>
    </xf>
    <xf numFmtId="0" fontId="51" fillId="3" borderId="59" xfId="3" applyFont="1" applyFill="1" applyBorder="1" applyAlignment="1">
      <alignment horizontal="left" vertical="top" wrapText="1" readingOrder="1"/>
    </xf>
    <xf numFmtId="0" fontId="52" fillId="3" borderId="60" xfId="2" applyFont="1" applyFill="1" applyBorder="1" applyAlignment="1">
      <alignment horizontal="justify" vertical="center" wrapText="1"/>
    </xf>
    <xf numFmtId="0" fontId="52" fillId="3" borderId="61" xfId="2" applyFont="1" applyFill="1" applyBorder="1" applyAlignment="1">
      <alignment horizontal="justify" vertical="center" wrapText="1"/>
    </xf>
    <xf numFmtId="0" fontId="51" fillId="3" borderId="62" xfId="0" applyFont="1" applyFill="1" applyBorder="1" applyAlignment="1">
      <alignment horizontal="left" vertical="center" wrapText="1"/>
    </xf>
    <xf numFmtId="0" fontId="51" fillId="3" borderId="63" xfId="0" applyFont="1" applyFill="1" applyBorder="1" applyAlignment="1">
      <alignment horizontal="left" vertical="center" wrapText="1"/>
    </xf>
    <xf numFmtId="0" fontId="46" fillId="3" borderId="14" xfId="2" applyFont="1" applyFill="1" applyBorder="1" applyAlignment="1">
      <alignment horizontal="left" vertical="top" wrapText="1"/>
    </xf>
    <xf numFmtId="0" fontId="46" fillId="3" borderId="0" xfId="2" applyFont="1" applyFill="1" applyAlignment="1">
      <alignment horizontal="left" vertical="top" wrapText="1"/>
    </xf>
    <xf numFmtId="0" fontId="46" fillId="3" borderId="15" xfId="2" applyFont="1" applyFill="1" applyBorder="1" applyAlignment="1">
      <alignment horizontal="left" vertical="top" wrapText="1"/>
    </xf>
    <xf numFmtId="0" fontId="51" fillId="3" borderId="73" xfId="0" applyFont="1" applyFill="1" applyBorder="1" applyAlignment="1">
      <alignment horizontal="left" vertical="center" wrapText="1"/>
    </xf>
    <xf numFmtId="0" fontId="51" fillId="3" borderId="74" xfId="0" applyFont="1" applyFill="1" applyBorder="1" applyAlignment="1">
      <alignment horizontal="left" vertical="center" wrapText="1"/>
    </xf>
    <xf numFmtId="0" fontId="52" fillId="3" borderId="66" xfId="0" applyFont="1" applyFill="1" applyBorder="1" applyAlignment="1">
      <alignment horizontal="justify" vertical="center" wrapText="1"/>
    </xf>
    <xf numFmtId="0" fontId="52" fillId="3" borderId="67" xfId="0" applyFont="1" applyFill="1" applyBorder="1" applyAlignment="1">
      <alignment horizontal="justify" vertical="center" wrapText="1"/>
    </xf>
    <xf numFmtId="0" fontId="47" fillId="14" borderId="48" xfId="2" applyFont="1" applyFill="1" applyBorder="1" applyAlignment="1">
      <alignment horizontal="center" vertical="center" wrapText="1"/>
    </xf>
    <xf numFmtId="0" fontId="47" fillId="14" borderId="49" xfId="2" applyFont="1" applyFill="1" applyBorder="1" applyAlignment="1">
      <alignment horizontal="center" vertical="center" wrapText="1"/>
    </xf>
    <xf numFmtId="0" fontId="47" fillId="14" borderId="50" xfId="2" applyFont="1" applyFill="1" applyBorder="1" applyAlignment="1">
      <alignment horizontal="center" vertical="center" wrapText="1"/>
    </xf>
    <xf numFmtId="0" fontId="46" fillId="0" borderId="14" xfId="2" quotePrefix="1" applyFont="1" applyBorder="1" applyAlignment="1">
      <alignment horizontal="left" vertical="center" wrapText="1"/>
    </xf>
    <xf numFmtId="0" fontId="46" fillId="0" borderId="0" xfId="2" quotePrefix="1" applyFont="1" applyAlignment="1">
      <alignment horizontal="left" vertical="center" wrapText="1"/>
    </xf>
    <xf numFmtId="0" fontId="46" fillId="0" borderId="15" xfId="2" quotePrefix="1" applyFont="1" applyBorder="1" applyAlignment="1">
      <alignment horizontal="left" vertical="center" wrapText="1"/>
    </xf>
    <xf numFmtId="0" fontId="46" fillId="0" borderId="68" xfId="2" quotePrefix="1" applyFont="1" applyBorder="1" applyAlignment="1">
      <alignment horizontal="left" vertical="center" wrapText="1"/>
    </xf>
    <xf numFmtId="0" fontId="46" fillId="0" borderId="69" xfId="2" quotePrefix="1" applyFont="1" applyBorder="1" applyAlignment="1">
      <alignment horizontal="left" vertical="center" wrapText="1"/>
    </xf>
    <xf numFmtId="0" fontId="46" fillId="0" borderId="70" xfId="2" quotePrefix="1" applyFont="1" applyBorder="1" applyAlignment="1">
      <alignment horizontal="left" vertical="center" wrapText="1"/>
    </xf>
    <xf numFmtId="0" fontId="48" fillId="3" borderId="51" xfId="2" quotePrefix="1" applyFont="1" applyFill="1" applyBorder="1" applyAlignment="1">
      <alignment horizontal="left" vertical="top" wrapText="1"/>
    </xf>
    <xf numFmtId="0" fontId="49" fillId="3" borderId="52" xfId="2" quotePrefix="1" applyFont="1" applyFill="1" applyBorder="1" applyAlignment="1">
      <alignment horizontal="left" vertical="top" wrapText="1"/>
    </xf>
    <xf numFmtId="0" fontId="49" fillId="3" borderId="53" xfId="2" quotePrefix="1" applyFont="1" applyFill="1" applyBorder="1" applyAlignment="1">
      <alignment horizontal="left" vertical="top" wrapText="1"/>
    </xf>
    <xf numFmtId="0" fontId="46" fillId="0" borderId="14" xfId="2" quotePrefix="1" applyFont="1" applyBorder="1" applyAlignment="1">
      <alignment horizontal="left" vertical="top" wrapText="1"/>
    </xf>
    <xf numFmtId="0" fontId="46" fillId="0" borderId="0" xfId="2" quotePrefix="1" applyFont="1" applyAlignment="1">
      <alignment horizontal="left" vertical="top" wrapText="1"/>
    </xf>
    <xf numFmtId="0" fontId="46" fillId="0" borderId="15" xfId="2" quotePrefix="1" applyFont="1" applyBorder="1" applyAlignment="1">
      <alignment horizontal="left" vertical="top" wrapText="1"/>
    </xf>
    <xf numFmtId="0" fontId="51" fillId="14" borderId="54" xfId="3" applyFont="1" applyFill="1" applyBorder="1" applyAlignment="1">
      <alignment horizontal="center" vertical="center" wrapText="1"/>
    </xf>
    <xf numFmtId="0" fontId="51" fillId="14" borderId="55" xfId="3" applyFont="1" applyFill="1" applyBorder="1" applyAlignment="1">
      <alignment horizontal="center" vertical="center" wrapText="1"/>
    </xf>
    <xf numFmtId="0" fontId="51" fillId="14" borderId="56" xfId="2" applyFont="1" applyFill="1" applyBorder="1" applyAlignment="1">
      <alignment horizontal="center" vertical="center"/>
    </xf>
    <xf numFmtId="0" fontId="51"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39" fillId="11" borderId="20" xfId="0" applyFont="1" applyFill="1" applyBorder="1" applyAlignment="1">
      <alignment horizontal="center" vertical="center" wrapText="1" readingOrder="1"/>
    </xf>
    <xf numFmtId="0" fontId="39" fillId="11" borderId="21" xfId="0" applyFont="1" applyFill="1" applyBorder="1" applyAlignment="1">
      <alignment horizontal="center" vertical="center" wrapText="1" readingOrder="1"/>
    </xf>
    <xf numFmtId="0" fontId="39" fillId="11" borderId="22" xfId="0" applyFont="1" applyFill="1" applyBorder="1" applyAlignment="1">
      <alignment horizontal="center" vertical="center" wrapText="1" readingOrder="1"/>
    </xf>
    <xf numFmtId="0" fontId="39" fillId="11" borderId="23" xfId="0" applyFont="1" applyFill="1" applyBorder="1" applyAlignment="1">
      <alignment horizontal="center" vertical="center" wrapText="1" readingOrder="1"/>
    </xf>
    <xf numFmtId="0" fontId="39" fillId="11" borderId="0" xfId="0" applyFont="1" applyFill="1" applyAlignment="1">
      <alignment horizontal="center" vertical="center" wrapText="1" readingOrder="1"/>
    </xf>
    <xf numFmtId="0" fontId="39" fillId="11" borderId="24" xfId="0" applyFont="1" applyFill="1" applyBorder="1" applyAlignment="1">
      <alignment horizontal="center" vertical="center" wrapText="1" readingOrder="1"/>
    </xf>
    <xf numFmtId="0" fontId="39" fillId="11" borderId="25" xfId="0" applyFont="1" applyFill="1" applyBorder="1" applyAlignment="1">
      <alignment horizontal="center" vertical="center" wrapText="1" readingOrder="1"/>
    </xf>
    <xf numFmtId="0" fontId="39" fillId="11" borderId="26" xfId="0" applyFont="1" applyFill="1" applyBorder="1" applyAlignment="1">
      <alignment horizontal="center" vertical="center" wrapText="1" readingOrder="1"/>
    </xf>
    <xf numFmtId="0" fontId="39" fillId="11" borderId="27" xfId="0" applyFont="1" applyFill="1" applyBorder="1" applyAlignment="1">
      <alignment horizontal="center" vertical="center" wrapText="1" readingOrder="1"/>
    </xf>
    <xf numFmtId="0" fontId="40" fillId="0" borderId="12" xfId="0" applyFont="1" applyBorder="1" applyAlignment="1">
      <alignment horizontal="center" vertical="center" wrapText="1"/>
    </xf>
    <xf numFmtId="0" fontId="40" fillId="0" borderId="19" xfId="0" applyFont="1" applyBorder="1" applyAlignment="1">
      <alignment horizontal="center" vertical="center"/>
    </xf>
    <xf numFmtId="0" fontId="40" fillId="0" borderId="14" xfId="0" applyFont="1" applyBorder="1" applyAlignment="1">
      <alignment horizontal="center" vertical="center" wrapText="1"/>
    </xf>
    <xf numFmtId="0" fontId="40" fillId="0" borderId="0" xfId="0" applyFont="1" applyAlignment="1">
      <alignment horizontal="center" vertical="center"/>
    </xf>
    <xf numFmtId="0" fontId="40" fillId="0" borderId="14" xfId="0" applyFont="1" applyBorder="1" applyAlignment="1">
      <alignment horizontal="center" vertical="center"/>
    </xf>
    <xf numFmtId="0" fontId="40" fillId="0" borderId="16" xfId="0" applyFont="1" applyBorder="1" applyAlignment="1">
      <alignment horizontal="center" vertical="center"/>
    </xf>
    <xf numFmtId="0" fontId="40" fillId="0" borderId="18" xfId="0" applyFont="1" applyBorder="1" applyAlignment="1">
      <alignment horizontal="center" vertical="center"/>
    </xf>
    <xf numFmtId="0" fontId="39" fillId="12" borderId="20" xfId="0" applyFont="1" applyFill="1" applyBorder="1" applyAlignment="1">
      <alignment horizontal="center" vertical="center" wrapText="1" readingOrder="1"/>
    </xf>
    <xf numFmtId="0" fontId="39" fillId="12" borderId="21" xfId="0" applyFont="1" applyFill="1" applyBorder="1" applyAlignment="1">
      <alignment horizontal="center" vertical="center" wrapText="1" readingOrder="1"/>
    </xf>
    <xf numFmtId="0" fontId="39" fillId="12" borderId="22" xfId="0" applyFont="1" applyFill="1" applyBorder="1" applyAlignment="1">
      <alignment horizontal="center" vertical="center" wrapText="1" readingOrder="1"/>
    </xf>
    <xf numFmtId="0" fontId="39" fillId="12" borderId="23" xfId="0" applyFont="1" applyFill="1" applyBorder="1" applyAlignment="1">
      <alignment horizontal="center" vertical="center" wrapText="1" readingOrder="1"/>
    </xf>
    <xf numFmtId="0" fontId="39" fillId="12" borderId="0" xfId="0" applyFont="1" applyFill="1" applyAlignment="1">
      <alignment horizontal="center" vertical="center" wrapText="1" readingOrder="1"/>
    </xf>
    <xf numFmtId="0" fontId="39" fillId="12" borderId="24" xfId="0" applyFont="1" applyFill="1" applyBorder="1" applyAlignment="1">
      <alignment horizontal="center" vertical="center" wrapText="1" readingOrder="1"/>
    </xf>
    <xf numFmtId="0" fontId="39" fillId="12" borderId="25" xfId="0" applyFont="1" applyFill="1" applyBorder="1" applyAlignment="1">
      <alignment horizontal="center" vertical="center" wrapText="1" readingOrder="1"/>
    </xf>
    <xf numFmtId="0" fontId="39" fillId="12" borderId="26" xfId="0" applyFont="1" applyFill="1" applyBorder="1" applyAlignment="1">
      <alignment horizontal="center" vertical="center" wrapText="1" readingOrder="1"/>
    </xf>
    <xf numFmtId="0" fontId="39" fillId="12" borderId="27" xfId="0" applyFont="1" applyFill="1" applyBorder="1" applyAlignment="1">
      <alignment horizontal="center" vertical="center" wrapText="1" readingOrder="1"/>
    </xf>
    <xf numFmtId="0" fontId="38" fillId="0" borderId="0" xfId="0" applyFont="1" applyAlignment="1">
      <alignment horizontal="center" vertical="center" wrapText="1"/>
    </xf>
    <xf numFmtId="0" fontId="23" fillId="0" borderId="0" xfId="0" applyFont="1" applyAlignment="1">
      <alignment horizontal="center" vertical="center" wrapText="1"/>
    </xf>
    <xf numFmtId="0" fontId="40" fillId="0" borderId="13" xfId="0" applyFont="1" applyBorder="1" applyAlignment="1">
      <alignment horizontal="center" vertical="center"/>
    </xf>
    <xf numFmtId="0" fontId="40" fillId="0" borderId="15" xfId="0" applyFont="1" applyBorder="1" applyAlignment="1">
      <alignment horizontal="center" vertical="center"/>
    </xf>
    <xf numFmtId="0" fontId="40" fillId="0" borderId="17" xfId="0" applyFont="1" applyBorder="1" applyAlignment="1">
      <alignment horizontal="center" vertical="center"/>
    </xf>
    <xf numFmtId="0" fontId="39" fillId="5" borderId="20" xfId="0" applyFont="1" applyFill="1" applyBorder="1" applyAlignment="1">
      <alignment horizontal="center" vertical="center" wrapText="1" readingOrder="1"/>
    </xf>
    <xf numFmtId="0" fontId="39" fillId="5" borderId="21" xfId="0" applyFont="1" applyFill="1" applyBorder="1" applyAlignment="1">
      <alignment horizontal="center" vertical="center" wrapText="1" readingOrder="1"/>
    </xf>
    <xf numFmtId="0" fontId="39" fillId="5" borderId="22" xfId="0" applyFont="1" applyFill="1" applyBorder="1" applyAlignment="1">
      <alignment horizontal="center" vertical="center" wrapText="1" readingOrder="1"/>
    </xf>
    <xf numFmtId="0" fontId="39" fillId="5" borderId="23" xfId="0" applyFont="1" applyFill="1" applyBorder="1" applyAlignment="1">
      <alignment horizontal="center" vertical="center" wrapText="1" readingOrder="1"/>
    </xf>
    <xf numFmtId="0" fontId="39" fillId="5" borderId="0" xfId="0" applyFont="1" applyFill="1" applyAlignment="1">
      <alignment horizontal="center" vertical="center" wrapText="1" readingOrder="1"/>
    </xf>
    <xf numFmtId="0" fontId="39" fillId="5" borderId="24" xfId="0" applyFont="1" applyFill="1" applyBorder="1" applyAlignment="1">
      <alignment horizontal="center" vertical="center" wrapText="1" readingOrder="1"/>
    </xf>
    <xf numFmtId="0" fontId="39" fillId="5" borderId="25" xfId="0" applyFont="1" applyFill="1" applyBorder="1" applyAlignment="1">
      <alignment horizontal="center" vertical="center" wrapText="1" readingOrder="1"/>
    </xf>
    <xf numFmtId="0" fontId="39" fillId="5" borderId="26" xfId="0" applyFont="1" applyFill="1" applyBorder="1" applyAlignment="1">
      <alignment horizontal="center" vertical="center" wrapText="1" readingOrder="1"/>
    </xf>
    <xf numFmtId="0" fontId="39" fillId="5" borderId="27" xfId="0" applyFont="1" applyFill="1" applyBorder="1" applyAlignment="1">
      <alignment horizontal="center" vertical="center" wrapText="1" readingOrder="1"/>
    </xf>
    <xf numFmtId="0" fontId="39" fillId="13" borderId="20" xfId="0" applyFont="1" applyFill="1" applyBorder="1" applyAlignment="1">
      <alignment horizontal="center" vertical="center" wrapText="1" readingOrder="1"/>
    </xf>
    <xf numFmtId="0" fontId="39" fillId="13" borderId="21" xfId="0" applyFont="1" applyFill="1" applyBorder="1" applyAlignment="1">
      <alignment horizontal="center" vertical="center" wrapText="1" readingOrder="1"/>
    </xf>
    <xf numFmtId="0" fontId="39" fillId="13" borderId="22" xfId="0" applyFont="1" applyFill="1" applyBorder="1" applyAlignment="1">
      <alignment horizontal="center" vertical="center" wrapText="1" readingOrder="1"/>
    </xf>
    <xf numFmtId="0" fontId="39" fillId="13" borderId="23" xfId="0" applyFont="1" applyFill="1" applyBorder="1" applyAlignment="1">
      <alignment horizontal="center" vertical="center" wrapText="1" readingOrder="1"/>
    </xf>
    <xf numFmtId="0" fontId="39" fillId="13" borderId="0" xfId="0" applyFont="1" applyFill="1" applyAlignment="1">
      <alignment horizontal="center" vertical="center" wrapText="1" readingOrder="1"/>
    </xf>
    <xf numFmtId="0" fontId="39" fillId="13" borderId="24" xfId="0" applyFont="1" applyFill="1" applyBorder="1" applyAlignment="1">
      <alignment horizontal="center" vertical="center" wrapText="1" readingOrder="1"/>
    </xf>
    <xf numFmtId="0" fontId="39" fillId="13" borderId="25" xfId="0" applyFont="1" applyFill="1" applyBorder="1" applyAlignment="1">
      <alignment horizontal="center" vertical="center" wrapText="1" readingOrder="1"/>
    </xf>
    <xf numFmtId="0" fontId="39" fillId="13" borderId="26" xfId="0" applyFont="1" applyFill="1" applyBorder="1" applyAlignment="1">
      <alignment horizontal="center" vertical="center" wrapText="1" readingOrder="1"/>
    </xf>
    <xf numFmtId="0" fontId="39" fillId="13" borderId="27" xfId="0" applyFont="1" applyFill="1" applyBorder="1" applyAlignment="1">
      <alignment horizontal="center" vertical="center" wrapText="1" readingOrder="1"/>
    </xf>
    <xf numFmtId="0" fontId="40" fillId="0" borderId="19" xfId="0" applyFont="1" applyBorder="1" applyAlignment="1">
      <alignment horizontal="center" vertical="center" wrapText="1"/>
    </xf>
    <xf numFmtId="0" fontId="25" fillId="0" borderId="0" xfId="0" applyFont="1" applyAlignment="1">
      <alignment horizontal="center" vertical="center"/>
    </xf>
    <xf numFmtId="0" fontId="42" fillId="0" borderId="0" xfId="0" applyFont="1" applyAlignment="1">
      <alignment horizontal="center" vertical="center"/>
    </xf>
    <xf numFmtId="0" fontId="37" fillId="15" borderId="35" xfId="0" applyFont="1" applyFill="1" applyBorder="1" applyAlignment="1">
      <alignment horizontal="center" vertical="center" wrapText="1" readingOrder="1"/>
    </xf>
    <xf numFmtId="0" fontId="37" fillId="15" borderId="36" xfId="0" applyFont="1" applyFill="1" applyBorder="1" applyAlignment="1">
      <alignment horizontal="center" vertical="center" wrapText="1" readingOrder="1"/>
    </xf>
    <xf numFmtId="0" fontId="37" fillId="15" borderId="47" xfId="0" applyFont="1" applyFill="1" applyBorder="1" applyAlignment="1">
      <alignment horizontal="center" vertical="center" wrapText="1" readingOrder="1"/>
    </xf>
    <xf numFmtId="0" fontId="32" fillId="3" borderId="0" xfId="0" applyFont="1" applyFill="1" applyAlignment="1">
      <alignment horizontal="justify" vertical="center" wrapText="1"/>
    </xf>
    <xf numFmtId="0" fontId="34" fillId="15" borderId="44" xfId="0" applyFont="1" applyFill="1" applyBorder="1" applyAlignment="1">
      <alignment horizontal="center" vertical="center" wrapText="1" readingOrder="1"/>
    </xf>
    <xf numFmtId="0" fontId="34" fillId="15" borderId="45" xfId="0" applyFont="1" applyFill="1" applyBorder="1" applyAlignment="1">
      <alignment horizontal="center" vertical="center" wrapText="1" readingOrder="1"/>
    </xf>
    <xf numFmtId="0" fontId="34" fillId="3" borderId="42" xfId="0" applyFont="1" applyFill="1" applyBorder="1" applyAlignment="1">
      <alignment horizontal="center" vertical="center" wrapText="1" readingOrder="1"/>
    </xf>
    <xf numFmtId="0" fontId="34" fillId="3" borderId="37" xfId="0" applyFont="1" applyFill="1" applyBorder="1" applyAlignment="1">
      <alignment horizontal="center" vertical="center" wrapText="1" readingOrder="1"/>
    </xf>
    <xf numFmtId="0" fontId="34" fillId="3" borderId="34" xfId="0" applyFont="1" applyFill="1" applyBorder="1" applyAlignment="1">
      <alignment horizontal="center" vertical="center" wrapText="1" readingOrder="1"/>
    </xf>
    <xf numFmtId="0" fontId="34" fillId="3" borderId="33" xfId="0" applyFont="1" applyFill="1" applyBorder="1" applyAlignment="1">
      <alignment horizontal="center" vertical="center" wrapText="1" readingOrder="1"/>
    </xf>
    <xf numFmtId="0" fontId="34" fillId="3" borderId="39" xfId="0" applyFont="1" applyFill="1" applyBorder="1" applyAlignment="1">
      <alignment horizontal="center" vertical="center" wrapText="1" readingOrder="1"/>
    </xf>
    <xf numFmtId="0" fontId="34"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798">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rgb="FF9C0006"/>
      </font>
      <fill>
        <patternFill>
          <bgColor rgb="FFFFC7CE"/>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rgb="FF9C0006"/>
      </font>
      <fill>
        <patternFill>
          <bgColor rgb="FFFFC7CE"/>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rgb="FF9C0006"/>
      </font>
      <fill>
        <patternFill>
          <bgColor rgb="FFFFC7CE"/>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rgb="FF9C0006"/>
      </font>
      <fill>
        <patternFill>
          <bgColor rgb="FFFFC7CE"/>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rgb="FF9C0006"/>
      </font>
      <fill>
        <patternFill>
          <bgColor rgb="FFFFC7CE"/>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pivotCacheDefinition" Target="pivotCache/pivotCacheDefinition1.xml"/><Relationship Id="rId20" Type="http://schemas.openxmlformats.org/officeDocument/2006/relationships/worksheet" Target="worksheets/sheet20.xml"/><Relationship Id="rId4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gelica\Desktop\INCI\Riesgo\Riesgo%20con%20proceso\Direccionamiento%20Estrategi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gelica\Desktop\INCI\Riesgo\Riesgo%20con%20proceso\Comunicacion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gelica\Desktop\INCI\Riesgo\Riesgo%20con%20proceso\Asistencia%20Tecnic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ngelica\Desktop\INCI\Riesgo\Riesgo%20con%20proceso\Centro%20Cultur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ngelica\Desktop\INCI\Riesgo\Riesgo%20con%20proceso\Unidades%20Productiv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ngelica\Desktop\INCI\Riesgo\Riesgo%20con%20proceso\Produccion%20Radial%20y%20Audiovisu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ngelica\Desktop\INCI\Riesgo\Riesgo%20con%20proceso\Gestion%20Document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ngelica\Desktop\INCI\Riesgo\Riesgo%20con%20proceso\Servicio%20al%20Ciudadan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Angelica\Desktop\INCI\Riesgo\Riesgo%20con%20proceso\Informatica%20y%20Tecnologi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Angelica\Desktop\INCI\Riesgo\Riesgo%20con%20proceso\Gestion%20Contractu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Angelica\Desktop\Carpetas\INCI\Riesgos\Riesgos%20publicados%20en%20web\Matriz%20de%20riesgo%20de%20la%20defensa%20jurdica%20INCI.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Angelica\Desktop\INCI\Riesgo\Riesgo%20con%20proceso\Gestion%20Human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Angelica\Desktop\INCI\Riesgo\Riesgo%20con%20proceso\Financier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Angelica\Desktop\INCI\Riesgo\Riesgo%20con%20proceso\Evaluacion%20y%20Mejora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Gestion Juridica"/>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refreshError="1"/>
      <sheetData sheetId="7" refreshError="1"/>
      <sheetData sheetId="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13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0.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2060"/>
  </sheetPr>
  <dimension ref="A1:BP72"/>
  <sheetViews>
    <sheetView tabSelected="1" zoomScale="60" zoomScaleNormal="60" workbookViewId="0">
      <selection activeCell="P11" sqref="P11"/>
    </sheetView>
  </sheetViews>
  <sheetFormatPr baseColWidth="10" defaultColWidth="11.42578125" defaultRowHeight="16.5" x14ac:dyDescent="0.3"/>
  <cols>
    <col min="1" max="1" width="4" style="2" bestFit="1" customWidth="1"/>
    <col min="2" max="2" width="14.140625" style="2" customWidth="1"/>
    <col min="3" max="3" width="17.425781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140625" style="1" bestFit="1" customWidth="1"/>
    <col min="11" max="11" width="30.5703125" style="1" customWidth="1"/>
    <col min="12" max="12" width="17.5703125" style="1" customWidth="1"/>
    <col min="13" max="13" width="7.140625" style="1" bestFit="1" customWidth="1"/>
    <col min="14" max="14" width="16" style="1" customWidth="1"/>
    <col min="15" max="15" width="5.85546875" style="1" customWidth="1"/>
    <col min="16" max="16" width="64.85546875"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85546875" style="1" customWidth="1"/>
    <col min="23" max="23" width="7.5703125" style="1" customWidth="1"/>
    <col min="24" max="24" width="38.140625" style="1" customWidth="1"/>
    <col min="25" max="25" width="8.85546875" style="1" customWidth="1"/>
    <col min="26" max="26" width="10.42578125" style="1" customWidth="1"/>
    <col min="27" max="28" width="9.140625" style="1" customWidth="1"/>
    <col min="29" max="29" width="8.42578125" style="1" customWidth="1"/>
    <col min="30" max="30" width="7.140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244" t="s">
        <v>60</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6"/>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47"/>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9"/>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9"/>
      <c r="B3" s="30"/>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39" t="s">
        <v>61</v>
      </c>
      <c r="B4" s="240"/>
      <c r="C4" s="250" t="s">
        <v>236</v>
      </c>
      <c r="D4" s="251"/>
      <c r="E4" s="251"/>
      <c r="F4" s="251"/>
      <c r="G4" s="251"/>
      <c r="H4" s="251"/>
      <c r="I4" s="251"/>
      <c r="J4" s="251"/>
      <c r="K4" s="251"/>
      <c r="L4" s="251"/>
      <c r="M4" s="251"/>
      <c r="N4" s="252"/>
      <c r="O4" s="253"/>
      <c r="P4" s="253"/>
      <c r="Q4" s="253"/>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39" t="s">
        <v>62</v>
      </c>
      <c r="B5" s="240"/>
      <c r="C5" s="241" t="s">
        <v>237</v>
      </c>
      <c r="D5" s="251"/>
      <c r="E5" s="251"/>
      <c r="F5" s="251"/>
      <c r="G5" s="251"/>
      <c r="H5" s="251"/>
      <c r="I5" s="251"/>
      <c r="J5" s="251"/>
      <c r="K5" s="251"/>
      <c r="L5" s="251"/>
      <c r="M5" s="251"/>
      <c r="N5" s="252"/>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39" t="s">
        <v>63</v>
      </c>
      <c r="B6" s="240"/>
      <c r="C6" s="241" t="s">
        <v>238</v>
      </c>
      <c r="D6" s="242"/>
      <c r="E6" s="242"/>
      <c r="F6" s="242"/>
      <c r="G6" s="242"/>
      <c r="H6" s="242"/>
      <c r="I6" s="242"/>
      <c r="J6" s="242"/>
      <c r="K6" s="242"/>
      <c r="L6" s="242"/>
      <c r="M6" s="242"/>
      <c r="N6" s="243"/>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1" t="s">
        <v>64</v>
      </c>
      <c r="B7" s="232"/>
      <c r="C7" s="232"/>
      <c r="D7" s="232"/>
      <c r="E7" s="232"/>
      <c r="F7" s="232"/>
      <c r="G7" s="233"/>
      <c r="H7" s="231" t="s">
        <v>65</v>
      </c>
      <c r="I7" s="232"/>
      <c r="J7" s="232"/>
      <c r="K7" s="232"/>
      <c r="L7" s="232"/>
      <c r="M7" s="232"/>
      <c r="N7" s="233"/>
      <c r="O7" s="231" t="s">
        <v>66</v>
      </c>
      <c r="P7" s="232"/>
      <c r="Q7" s="232"/>
      <c r="R7" s="232"/>
      <c r="S7" s="232"/>
      <c r="T7" s="232"/>
      <c r="U7" s="232"/>
      <c r="V7" s="232"/>
      <c r="W7" s="233"/>
      <c r="X7" s="231" t="s">
        <v>67</v>
      </c>
      <c r="Y7" s="232"/>
      <c r="Z7" s="232"/>
      <c r="AA7" s="232"/>
      <c r="AB7" s="232"/>
      <c r="AC7" s="232"/>
      <c r="AD7" s="233"/>
      <c r="AE7" s="231" t="s">
        <v>68</v>
      </c>
      <c r="AF7" s="232"/>
      <c r="AG7" s="232"/>
      <c r="AH7" s="232"/>
      <c r="AI7" s="232"/>
      <c r="AJ7" s="233"/>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34" t="s">
        <v>69</v>
      </c>
      <c r="B8" s="236" t="s">
        <v>15</v>
      </c>
      <c r="C8" s="224" t="s">
        <v>17</v>
      </c>
      <c r="D8" s="224" t="s">
        <v>19</v>
      </c>
      <c r="E8" s="237" t="s">
        <v>21</v>
      </c>
      <c r="F8" s="223" t="s">
        <v>23</v>
      </c>
      <c r="G8" s="224" t="s">
        <v>70</v>
      </c>
      <c r="H8" s="238" t="s">
        <v>71</v>
      </c>
      <c r="I8" s="228" t="s">
        <v>72</v>
      </c>
      <c r="J8" s="223" t="s">
        <v>73</v>
      </c>
      <c r="K8" s="223" t="s">
        <v>74</v>
      </c>
      <c r="L8" s="226" t="s">
        <v>75</v>
      </c>
      <c r="M8" s="228" t="s">
        <v>72</v>
      </c>
      <c r="N8" s="224" t="s">
        <v>29</v>
      </c>
      <c r="O8" s="229" t="s">
        <v>76</v>
      </c>
      <c r="P8" s="222" t="s">
        <v>31</v>
      </c>
      <c r="Q8" s="223" t="s">
        <v>33</v>
      </c>
      <c r="R8" s="225" t="s">
        <v>77</v>
      </c>
      <c r="S8" s="225"/>
      <c r="T8" s="225"/>
      <c r="U8" s="225"/>
      <c r="V8" s="225"/>
      <c r="W8" s="225"/>
      <c r="X8" s="221" t="s">
        <v>78</v>
      </c>
      <c r="Y8" s="221" t="s">
        <v>79</v>
      </c>
      <c r="Z8" s="221" t="s">
        <v>72</v>
      </c>
      <c r="AA8" s="221" t="s">
        <v>80</v>
      </c>
      <c r="AB8" s="221" t="s">
        <v>72</v>
      </c>
      <c r="AC8" s="221" t="s">
        <v>81</v>
      </c>
      <c r="AD8" s="229" t="s">
        <v>49</v>
      </c>
      <c r="AE8" s="222" t="s">
        <v>68</v>
      </c>
      <c r="AF8" s="225" t="s">
        <v>82</v>
      </c>
      <c r="AG8" s="222" t="s">
        <v>327</v>
      </c>
      <c r="AH8" s="222" t="s">
        <v>328</v>
      </c>
      <c r="AI8" s="222" t="s">
        <v>325</v>
      </c>
      <c r="AJ8" s="222" t="s">
        <v>326</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35"/>
      <c r="B9" s="236"/>
      <c r="C9" s="225"/>
      <c r="D9" s="225"/>
      <c r="E9" s="236"/>
      <c r="F9" s="224"/>
      <c r="G9" s="225"/>
      <c r="H9" s="224"/>
      <c r="I9" s="227"/>
      <c r="J9" s="224"/>
      <c r="K9" s="224"/>
      <c r="L9" s="227"/>
      <c r="M9" s="227"/>
      <c r="N9" s="225"/>
      <c r="O9" s="230"/>
      <c r="P9" s="222"/>
      <c r="Q9" s="224"/>
      <c r="R9" s="142" t="s">
        <v>83</v>
      </c>
      <c r="S9" s="142" t="s">
        <v>84</v>
      </c>
      <c r="T9" s="142" t="s">
        <v>85</v>
      </c>
      <c r="U9" s="142" t="s">
        <v>86</v>
      </c>
      <c r="V9" s="142" t="s">
        <v>87</v>
      </c>
      <c r="W9" s="142" t="s">
        <v>88</v>
      </c>
      <c r="X9" s="221"/>
      <c r="Y9" s="221"/>
      <c r="Z9" s="221"/>
      <c r="AA9" s="221"/>
      <c r="AB9" s="221"/>
      <c r="AC9" s="221"/>
      <c r="AD9" s="230"/>
      <c r="AE9" s="222"/>
      <c r="AF9" s="225"/>
      <c r="AG9" s="222"/>
      <c r="AH9" s="222"/>
      <c r="AI9" s="222"/>
      <c r="AJ9" s="222"/>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25">
      <c r="A10" s="188">
        <v>1</v>
      </c>
      <c r="B10" s="215" t="s">
        <v>89</v>
      </c>
      <c r="C10" s="215" t="s">
        <v>239</v>
      </c>
      <c r="D10" s="215" t="s">
        <v>373</v>
      </c>
      <c r="E10" s="218" t="s">
        <v>420</v>
      </c>
      <c r="F10" s="215" t="s">
        <v>434</v>
      </c>
      <c r="G10" s="206">
        <f>12*18</f>
        <v>216</v>
      </c>
      <c r="H10" s="209" t="str">
        <f>IF(G10&lt;=0,"",IF(G10&lt;=2,"Muy Baja",IF(G10&lt;=24,"Baja",IF(G10&lt;=500,"Media",IF(G10&lt;=5000,"Alta","Muy Alta")))))</f>
        <v>Media</v>
      </c>
      <c r="I10" s="200">
        <f>IF(H10="","",IF(H10="Muy Baja",0.2,IF(H10="Baja",0.4,IF(H10="Media",0.6,IF(H10="Alta",0.8,IF(H10="Muy Alta",1,))))))</f>
        <v>0.6</v>
      </c>
      <c r="J10" s="212" t="s">
        <v>101</v>
      </c>
      <c r="K10" s="200" t="str">
        <f>IF(NOT(ISERROR(MATCH(J10,'[1]Tabla Impacto'!$B$221:$B$223,0))),'[1]Tabla Impacto'!$F$223&amp;"Por favor no seleccionar los criterios de impacto(Afectación Económica o presupuestal y Pérdida Reputacional)",J10)</f>
        <v xml:space="preserve">     El riesgo afecta la imagen de la entidad a nivel nacional, con efecto publicitarios sostenible a nivel país</v>
      </c>
      <c r="L10" s="209" t="str">
        <f>IF(OR(K10='[1]Tabla Impacto'!$C$11,K10='[1]Tabla Impacto'!$D$11),"Leve",IF(OR(K10='[1]Tabla Impacto'!$C$12,K10='[1]Tabla Impacto'!$D$12),"Menor",IF(OR(K10='[1]Tabla Impacto'!$C$13,K10='[1]Tabla Impacto'!$D$13),"Moderado",IF(OR(K10='[1]Tabla Impacto'!$C$14,K10='[1]Tabla Impacto'!$D$14),"Mayor",IF(OR(K10='[1]Tabla Impacto'!$C$15,K10='[1]Tabla Impacto'!$D$15),"Catastrófico","")))))</f>
        <v>Catastrófico</v>
      </c>
      <c r="M10" s="200">
        <f>IF(L10="","",IF(L10="Leve",0.2,IF(L10="Menor",0.4,IF(L10="Moderado",0.6,IF(L10="Mayor",0.8,IF(L10="Catastrófico",1,))))))</f>
        <v>1</v>
      </c>
      <c r="N10" s="203"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Extremo</v>
      </c>
      <c r="O10" s="6">
        <v>1</v>
      </c>
      <c r="P10" s="165" t="s">
        <v>390</v>
      </c>
      <c r="Q10" s="144" t="str">
        <f t="shared" ref="Q10:Q69" si="0">IF(OR(R10="Preventivo",R10="Detectivo"),"Probabilidad",IF(R10="Correctivo","Impacto",""))</f>
        <v>Probabilidad</v>
      </c>
      <c r="R10" s="145" t="s">
        <v>92</v>
      </c>
      <c r="S10" s="145" t="s">
        <v>93</v>
      </c>
      <c r="T10" s="146" t="str">
        <f t="shared" ref="T10:T69" si="1">IF(AND(R10="Preventivo",S10="Automático"),"50%",IF(AND(R10="Preventivo",S10="Manual"),"40%",IF(AND(R10="Detectivo",S10="Automático"),"40%",IF(AND(R10="Detectivo",S10="Manual"),"30%",IF(AND(R10="Correctivo",S10="Automático"),"35%",IF(AND(R10="Correctivo",S10="Manual"),"25%",""))))))</f>
        <v>40%</v>
      </c>
      <c r="U10" s="145" t="s">
        <v>94</v>
      </c>
      <c r="V10" s="145" t="s">
        <v>95</v>
      </c>
      <c r="W10" s="145" t="s">
        <v>96</v>
      </c>
      <c r="X10" s="147">
        <f>IFERROR(IF(Q10="Probabilidad",(I10-(+I10*T10)),IF(Q10="Impacto",I10,"")),"")</f>
        <v>0.36</v>
      </c>
      <c r="Y10" s="148" t="str">
        <f>IFERROR(IF(X10="","",IF(X10&lt;=0.2,"Muy Baja",IF(X10&lt;=0.4,"Baja",IF(X10&lt;=0.6,"Media",IF(X10&lt;=0.8,"Alta","Muy Alta"))))),"")</f>
        <v>Baja</v>
      </c>
      <c r="Z10" s="149">
        <f t="shared" ref="Z10:Z69" si="2">+X10</f>
        <v>0.36</v>
      </c>
      <c r="AA10" s="148" t="str">
        <f>IFERROR(IF(AB10="","",IF(AB10&lt;=0.2,"Leve",IF(AB10&lt;=0.4,"Menor",IF(AB10&lt;=0.6,"Moderado",IF(AB10&lt;=0.8,"Mayor","Catastrófico"))))),"")</f>
        <v>Catastrófico</v>
      </c>
      <c r="AB10" s="149">
        <f>IFERROR(IF(Q10="Impacto",(M10-(+M10*T10)),IF(Q10="Probabilidad",M10,"")),"")</f>
        <v>1</v>
      </c>
      <c r="AC10" s="150" t="str">
        <f t="shared" ref="AC10:AC69" si="3">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Extremo</v>
      </c>
      <c r="AD10" s="151" t="s">
        <v>97</v>
      </c>
      <c r="AE10" s="143" t="s">
        <v>333</v>
      </c>
      <c r="AF10" s="152" t="s">
        <v>240</v>
      </c>
      <c r="AG10" s="155" t="s">
        <v>397</v>
      </c>
      <c r="AH10" s="153" t="s">
        <v>333</v>
      </c>
      <c r="AI10" s="152" t="s">
        <v>402</v>
      </c>
      <c r="AJ10" s="152" t="s">
        <v>333</v>
      </c>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3">
      <c r="A11" s="189"/>
      <c r="B11" s="216"/>
      <c r="C11" s="216"/>
      <c r="D11" s="216"/>
      <c r="E11" s="219"/>
      <c r="F11" s="216"/>
      <c r="G11" s="207"/>
      <c r="H11" s="210"/>
      <c r="I11" s="201"/>
      <c r="J11" s="213"/>
      <c r="K11" s="201">
        <f ca="1">IF(NOT(ISERROR(MATCH(J11,_xlfn.ANCHORARRAY(E22),0))),I24&amp;"Por favor no seleccionar los criterios de impacto",J11)</f>
        <v>0</v>
      </c>
      <c r="L11" s="210"/>
      <c r="M11" s="201"/>
      <c r="N11" s="204"/>
      <c r="O11" s="6">
        <v>2</v>
      </c>
      <c r="P11" s="165" t="s">
        <v>454</v>
      </c>
      <c r="Q11" s="144" t="str">
        <f t="shared" si="0"/>
        <v>Probabilidad</v>
      </c>
      <c r="R11" s="145" t="s">
        <v>98</v>
      </c>
      <c r="S11" s="145" t="s">
        <v>93</v>
      </c>
      <c r="T11" s="146" t="str">
        <f t="shared" si="1"/>
        <v>30%</v>
      </c>
      <c r="U11" s="145" t="s">
        <v>94</v>
      </c>
      <c r="V11" s="145" t="s">
        <v>95</v>
      </c>
      <c r="W11" s="145" t="s">
        <v>96</v>
      </c>
      <c r="X11" s="147">
        <f>IFERROR(IF(AND(Q10="Probabilidad",Q11="Probabilidad"),(Z10-(+Z10*T11)),IF(Q11="Probabilidad",(I10-(+I10*T11)),IF(Q11="Impacto",Z10,""))),"")</f>
        <v>0.252</v>
      </c>
      <c r="Y11" s="148" t="str">
        <f t="shared" ref="Y11:Y69" si="4">IFERROR(IF(X11="","",IF(X11&lt;=0.2,"Muy Baja",IF(X11&lt;=0.4,"Baja",IF(X11&lt;=0.6,"Media",IF(X11&lt;=0.8,"Alta","Muy Alta"))))),"")</f>
        <v>Baja</v>
      </c>
      <c r="Z11" s="149">
        <f t="shared" si="2"/>
        <v>0.252</v>
      </c>
      <c r="AA11" s="148" t="str">
        <f t="shared" ref="AA11:AA69" si="5">IFERROR(IF(AB11="","",IF(AB11&lt;=0.2,"Leve",IF(AB11&lt;=0.4,"Menor",IF(AB11&lt;=0.6,"Moderado",IF(AB11&lt;=0.8,"Mayor","Catastrófico"))))),"")</f>
        <v>Catastrófico</v>
      </c>
      <c r="AB11" s="149">
        <f>IFERROR(IF(AND(Q10="Impacto",Q11="Impacto"),(AB10-(+AB10*T11)),IF(Q11="Impacto",($M$10-(+$M$10*T11)),IF(Q11="Probabilidad",AB10,""))),"")</f>
        <v>1</v>
      </c>
      <c r="AC11" s="150" t="str">
        <f t="shared" si="3"/>
        <v>Extremo</v>
      </c>
      <c r="AD11" s="151" t="s">
        <v>97</v>
      </c>
      <c r="AE11" s="143" t="s">
        <v>421</v>
      </c>
      <c r="AF11" s="152" t="s">
        <v>240</v>
      </c>
      <c r="AG11" s="152" t="s">
        <v>329</v>
      </c>
      <c r="AH11" s="153" t="s">
        <v>403</v>
      </c>
      <c r="AI11" s="152" t="s">
        <v>405</v>
      </c>
      <c r="AJ11" s="152" t="s">
        <v>404</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9"/>
      <c r="B12" s="216"/>
      <c r="C12" s="216"/>
      <c r="D12" s="216"/>
      <c r="E12" s="219"/>
      <c r="F12" s="216"/>
      <c r="G12" s="207"/>
      <c r="H12" s="210"/>
      <c r="I12" s="201"/>
      <c r="J12" s="213"/>
      <c r="K12" s="201">
        <f ca="1">IF(NOT(ISERROR(MATCH(J12,_xlfn.ANCHORARRAY(E23),0))),I25&amp;"Por favor no seleccionar los criterios de impacto",J12)</f>
        <v>0</v>
      </c>
      <c r="L12" s="210"/>
      <c r="M12" s="201"/>
      <c r="N12" s="204"/>
      <c r="O12" s="6">
        <v>3</v>
      </c>
      <c r="P12" s="165" t="s">
        <v>391</v>
      </c>
      <c r="Q12" s="144" t="str">
        <f t="shared" si="0"/>
        <v>Impacto</v>
      </c>
      <c r="R12" s="145" t="s">
        <v>99</v>
      </c>
      <c r="S12" s="145" t="s">
        <v>93</v>
      </c>
      <c r="T12" s="146" t="str">
        <f t="shared" si="1"/>
        <v>25%</v>
      </c>
      <c r="U12" s="145" t="s">
        <v>94</v>
      </c>
      <c r="V12" s="145" t="s">
        <v>100</v>
      </c>
      <c r="W12" s="145" t="s">
        <v>96</v>
      </c>
      <c r="X12" s="147">
        <f>IFERROR(IF(AND(Q11="Probabilidad",Q12="Probabilidad"),(Z11-(+Z11*T12)),IF(AND(Q11="Impacto",Q12="Probabilidad"),(Z10-(+Z10*T12)),IF(Q12="Impacto",Z11,""))),"")</f>
        <v>0.252</v>
      </c>
      <c r="Y12" s="148" t="str">
        <f t="shared" si="4"/>
        <v>Baja</v>
      </c>
      <c r="Z12" s="149">
        <f t="shared" si="2"/>
        <v>0.252</v>
      </c>
      <c r="AA12" s="148" t="str">
        <f t="shared" si="5"/>
        <v>Mayor</v>
      </c>
      <c r="AB12" s="149">
        <f>IFERROR(IF(AND(Q11="Impacto",Q12="Impacto"),(AB11-(+AB11*T12)),IF(AND(Q11="Probabilidad",Q12="Impacto"),(AB10-(+AB10*T12)),IF(Q12="Probabilidad",AB11,""))),"")</f>
        <v>0.75</v>
      </c>
      <c r="AC12" s="150" t="str">
        <f t="shared" si="3"/>
        <v>Alto</v>
      </c>
      <c r="AD12" s="151" t="s">
        <v>97</v>
      </c>
      <c r="AE12" s="143" t="s">
        <v>333</v>
      </c>
      <c r="AF12" s="152" t="s">
        <v>240</v>
      </c>
      <c r="AG12" s="155" t="s">
        <v>406</v>
      </c>
      <c r="AH12" s="153" t="s">
        <v>333</v>
      </c>
      <c r="AI12" s="152" t="s">
        <v>332</v>
      </c>
      <c r="AJ12" s="152" t="s">
        <v>333</v>
      </c>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9"/>
      <c r="B13" s="216"/>
      <c r="C13" s="216"/>
      <c r="D13" s="216"/>
      <c r="E13" s="219"/>
      <c r="F13" s="216"/>
      <c r="G13" s="207"/>
      <c r="H13" s="210"/>
      <c r="I13" s="201"/>
      <c r="J13" s="213"/>
      <c r="K13" s="201">
        <f ca="1">IF(NOT(ISERROR(MATCH(J13,_xlfn.ANCHORARRAY(E24),0))),I26&amp;"Por favor no seleccionar los criterios de impacto",J13)</f>
        <v>0</v>
      </c>
      <c r="L13" s="210"/>
      <c r="M13" s="201"/>
      <c r="N13" s="204"/>
      <c r="O13" s="6">
        <v>4</v>
      </c>
      <c r="P13" s="39"/>
      <c r="Q13" s="41" t="str">
        <f t="shared" si="0"/>
        <v/>
      </c>
      <c r="R13" s="42"/>
      <c r="S13" s="42"/>
      <c r="T13" s="43" t="str">
        <f t="shared" si="1"/>
        <v/>
      </c>
      <c r="U13" s="42"/>
      <c r="V13" s="42"/>
      <c r="W13" s="42"/>
      <c r="X13" s="24" t="str">
        <f>IFERROR(IF(AND(Q12="Probabilidad",Q13="Probabilidad"),(Z12-(+Z12*T13)),IF(AND(Q12="Impacto",Q13="Probabilidad"),(Z11-(+Z11*T13)),IF(Q13="Impacto",Z12,""))),"")</f>
        <v/>
      </c>
      <c r="Y13" s="44" t="str">
        <f t="shared" si="4"/>
        <v/>
      </c>
      <c r="Z13" s="45" t="str">
        <f t="shared" si="2"/>
        <v/>
      </c>
      <c r="AA13" s="44" t="str">
        <f t="shared" si="5"/>
        <v/>
      </c>
      <c r="AB13" s="45" t="str">
        <f>IFERROR(IF(AND(Q12="Impacto",Q13="Impacto"),(AB12-(+AB12*T13)),IF(AND(Q12="Probabilidad",Q13="Impacto"),(AB11-(+AB11*T13)),IF(Q13="Probabilidad",AB12,""))),"")</f>
        <v/>
      </c>
      <c r="AC13" s="46" t="str">
        <f t="shared" si="3"/>
        <v/>
      </c>
      <c r="AD13" s="47"/>
      <c r="AE13" s="39"/>
      <c r="AF13" s="38"/>
      <c r="AG13" s="140"/>
      <c r="AH13" s="49"/>
      <c r="AI13" s="48"/>
      <c r="AJ13" s="3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9"/>
      <c r="B14" s="216"/>
      <c r="C14" s="216"/>
      <c r="D14" s="216"/>
      <c r="E14" s="219"/>
      <c r="F14" s="216"/>
      <c r="G14" s="207"/>
      <c r="H14" s="210"/>
      <c r="I14" s="201"/>
      <c r="J14" s="213"/>
      <c r="K14" s="201">
        <f ca="1">IF(NOT(ISERROR(MATCH(J14,_xlfn.ANCHORARRAY(E25),0))),I27&amp;"Por favor no seleccionar los criterios de impacto",J14)</f>
        <v>0</v>
      </c>
      <c r="L14" s="210"/>
      <c r="M14" s="201"/>
      <c r="N14" s="204"/>
      <c r="O14" s="6">
        <v>5</v>
      </c>
      <c r="P14" s="39"/>
      <c r="Q14" s="41" t="str">
        <f t="shared" si="0"/>
        <v/>
      </c>
      <c r="R14" s="42"/>
      <c r="S14" s="42"/>
      <c r="T14" s="43" t="str">
        <f t="shared" si="1"/>
        <v/>
      </c>
      <c r="U14" s="42"/>
      <c r="V14" s="42"/>
      <c r="W14" s="42"/>
      <c r="X14" s="24" t="str">
        <f>IFERROR(IF(AND(Q13="Probabilidad",Q14="Probabilidad"),(Z13-(+Z13*T14)),IF(AND(Q13="Impacto",Q14="Probabilidad"),(Z12-(+Z12*T14)),IF(Q14="Impacto",Z13,""))),"")</f>
        <v/>
      </c>
      <c r="Y14" s="44" t="str">
        <f t="shared" si="4"/>
        <v/>
      </c>
      <c r="Z14" s="45" t="str">
        <f t="shared" si="2"/>
        <v/>
      </c>
      <c r="AA14" s="44" t="str">
        <f t="shared" si="5"/>
        <v/>
      </c>
      <c r="AB14" s="45" t="str">
        <f>IFERROR(IF(AND(Q13="Impacto",Q14="Impacto"),(AB13-(+AB13*T14)),IF(AND(Q13="Probabilidad",Q14="Impacto"),(AB12-(+AB12*T14)),IF(Q14="Probabilidad",AB13,""))),"")</f>
        <v/>
      </c>
      <c r="AC14" s="46" t="str">
        <f t="shared" si="3"/>
        <v/>
      </c>
      <c r="AD14" s="47"/>
      <c r="AE14" s="48"/>
      <c r="AF14" s="38"/>
      <c r="AG14" s="49"/>
      <c r="AH14" s="49"/>
      <c r="AI14" s="48"/>
      <c r="AJ14" s="3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90"/>
      <c r="B15" s="217"/>
      <c r="C15" s="217"/>
      <c r="D15" s="217"/>
      <c r="E15" s="220"/>
      <c r="F15" s="217"/>
      <c r="G15" s="208"/>
      <c r="H15" s="211"/>
      <c r="I15" s="202"/>
      <c r="J15" s="214"/>
      <c r="K15" s="202">
        <f ca="1">IF(NOT(ISERROR(MATCH(J15,_xlfn.ANCHORARRAY(E26),0))),I28&amp;"Por favor no seleccionar los criterios de impacto",J15)</f>
        <v>0</v>
      </c>
      <c r="L15" s="211"/>
      <c r="M15" s="202"/>
      <c r="N15" s="205"/>
      <c r="O15" s="6">
        <v>6</v>
      </c>
      <c r="P15" s="39"/>
      <c r="Q15" s="41" t="str">
        <f t="shared" si="0"/>
        <v/>
      </c>
      <c r="R15" s="42"/>
      <c r="S15" s="42"/>
      <c r="T15" s="43" t="str">
        <f t="shared" si="1"/>
        <v/>
      </c>
      <c r="U15" s="42"/>
      <c r="V15" s="42"/>
      <c r="W15" s="42"/>
      <c r="X15" s="24" t="str">
        <f>IFERROR(IF(AND(Q14="Probabilidad",Q15="Probabilidad"),(Z14-(+Z14*T15)),IF(AND(Q14="Impacto",Q15="Probabilidad"),(Z13-(+Z13*T15)),IF(Q15="Impacto",Z14,""))),"")</f>
        <v/>
      </c>
      <c r="Y15" s="44" t="str">
        <f t="shared" si="4"/>
        <v/>
      </c>
      <c r="Z15" s="45" t="str">
        <f t="shared" si="2"/>
        <v/>
      </c>
      <c r="AA15" s="44" t="str">
        <f t="shared" si="5"/>
        <v/>
      </c>
      <c r="AB15" s="45" t="str">
        <f>IFERROR(IF(AND(Q14="Impacto",Q15="Impacto"),(AB14-(+AB14*T15)),IF(AND(Q14="Probabilidad",Q15="Impacto"),(AB13-(+AB13*T15)),IF(Q15="Probabilidad",AB14,""))),"")</f>
        <v/>
      </c>
      <c r="AC15" s="46" t="str">
        <f t="shared" si="3"/>
        <v/>
      </c>
      <c r="AD15" s="47"/>
      <c r="AE15" s="48"/>
      <c r="AF15" s="38"/>
      <c r="AG15" s="49"/>
      <c r="AH15" s="49"/>
      <c r="AI15" s="48"/>
      <c r="AJ15" s="3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8">
        <v>2</v>
      </c>
      <c r="B16" s="191"/>
      <c r="C16" s="191"/>
      <c r="D16" s="191"/>
      <c r="E16" s="194"/>
      <c r="F16" s="191"/>
      <c r="G16" s="197"/>
      <c r="H16" s="182" t="str">
        <f>IF(G16&lt;=0,"",IF(G16&lt;=2,"Muy Baja",IF(G16&lt;=24,"Baja",IF(G16&lt;=500,"Media",IF(G16&lt;=5000,"Alta","Muy Alta")))))</f>
        <v/>
      </c>
      <c r="I16" s="176" t="str">
        <f>IF(H16="","",IF(H16="Muy Baja",0.2,IF(H16="Baja",0.4,IF(H16="Media",0.6,IF(H16="Alta",0.8,IF(H16="Muy Alta",1,))))))</f>
        <v/>
      </c>
      <c r="J16" s="179"/>
      <c r="K16" s="176">
        <f>IF(NOT(ISERROR(MATCH(J16,'[1]Tabla Impacto'!$B$221:$B$223,0))),'[1]Tabla Impacto'!$F$223&amp;"Por favor no seleccionar los criterios de impacto(Afectación Económica o presupuestal y Pérdida Reputacional)",J16)</f>
        <v>0</v>
      </c>
      <c r="L16" s="182" t="str">
        <f>IF(OR(K16='[1]Tabla Impacto'!$C$11,K16='[1]Tabla Impacto'!$D$11),"Leve",IF(OR(K16='[1]Tabla Impacto'!$C$12,K16='[1]Tabla Impacto'!$D$12),"Menor",IF(OR(K16='[1]Tabla Impacto'!$C$13,K16='[1]Tabla Impacto'!$D$13),"Moderado",IF(OR(K16='[1]Tabla Impacto'!$C$14,K16='[1]Tabla Impacto'!$D$14),"Mayor",IF(OR(K16='[1]Tabla Impacto'!$C$15,K16='[1]Tabla Impacto'!$D$15),"Catastrófico","")))))</f>
        <v/>
      </c>
      <c r="M16" s="176" t="str">
        <f>IF(L16="","",IF(L16="Leve",0.2,IF(L16="Menor",0.4,IF(L16="Moderado",0.6,IF(L16="Mayor",0.8,IF(L16="Catastrófico",1,))))))</f>
        <v/>
      </c>
      <c r="N16" s="185"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6">
        <v>1</v>
      </c>
      <c r="P16" s="48"/>
      <c r="Q16" s="41" t="str">
        <f t="shared" si="0"/>
        <v/>
      </c>
      <c r="R16" s="42"/>
      <c r="S16" s="42"/>
      <c r="T16" s="43" t="str">
        <f t="shared" si="1"/>
        <v/>
      </c>
      <c r="U16" s="42"/>
      <c r="V16" s="42"/>
      <c r="W16" s="42"/>
      <c r="X16" s="24" t="str">
        <f>IFERROR(IF(Q16="Probabilidad",(I16-(+I16*T16)),IF(Q16="Impacto",I16,"")),"")</f>
        <v/>
      </c>
      <c r="Y16" s="44" t="str">
        <f>IFERROR(IF(X16="","",IF(X16&lt;=0.2,"Muy Baja",IF(X16&lt;=0.4,"Baja",IF(X16&lt;=0.6,"Media",IF(X16&lt;=0.8,"Alta","Muy Alta"))))),"")</f>
        <v/>
      </c>
      <c r="Z16" s="45" t="str">
        <f t="shared" si="2"/>
        <v/>
      </c>
      <c r="AA16" s="44" t="str">
        <f>IFERROR(IF(AB16="","",IF(AB16&lt;=0.2,"Leve",IF(AB16&lt;=0.4,"Menor",IF(AB16&lt;=0.6,"Moderado",IF(AB16&lt;=0.8,"Mayor","Catastrófico"))))),"")</f>
        <v/>
      </c>
      <c r="AB16" s="45" t="str">
        <f>IFERROR(IF(Q16="Impacto",(M16-(+M16*T16)),IF(Q16="Probabilidad",M16,"")),"")</f>
        <v/>
      </c>
      <c r="AC16" s="46" t="str">
        <f t="shared" si="3"/>
        <v/>
      </c>
      <c r="AD16" s="47"/>
      <c r="AE16" s="48"/>
      <c r="AF16" s="48"/>
      <c r="AG16" s="48"/>
      <c r="AH16" s="49"/>
      <c r="AI16" s="48"/>
      <c r="AJ16" s="3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9"/>
      <c r="B17" s="192"/>
      <c r="C17" s="192"/>
      <c r="D17" s="192"/>
      <c r="E17" s="195"/>
      <c r="F17" s="192"/>
      <c r="G17" s="198"/>
      <c r="H17" s="183"/>
      <c r="I17" s="177"/>
      <c r="J17" s="180"/>
      <c r="K17" s="177">
        <f ca="1">IF(NOT(ISERROR(MATCH(J17,_xlfn.ANCHORARRAY(E28),0))),I30&amp;"Por favor no seleccionar los criterios de impacto",J17)</f>
        <v>0</v>
      </c>
      <c r="L17" s="183"/>
      <c r="M17" s="177"/>
      <c r="N17" s="186"/>
      <c r="O17" s="6">
        <v>2</v>
      </c>
      <c r="P17" s="48"/>
      <c r="Q17" s="41" t="str">
        <f t="shared" si="0"/>
        <v/>
      </c>
      <c r="R17" s="42"/>
      <c r="S17" s="42"/>
      <c r="T17" s="43" t="str">
        <f t="shared" si="1"/>
        <v/>
      </c>
      <c r="U17" s="42"/>
      <c r="V17" s="42"/>
      <c r="W17" s="42"/>
      <c r="X17" s="24" t="str">
        <f>IFERROR(IF(AND(Q16="Probabilidad",Q17="Probabilidad"),(Z16-(+Z16*T17)),IF(Q17="Probabilidad",(I16-(+I16*T17)),IF(Q17="Impacto",Z16,""))),"")</f>
        <v/>
      </c>
      <c r="Y17" s="44" t="str">
        <f t="shared" si="4"/>
        <v/>
      </c>
      <c r="Z17" s="45" t="str">
        <f t="shared" si="2"/>
        <v/>
      </c>
      <c r="AA17" s="44" t="str">
        <f t="shared" si="5"/>
        <v/>
      </c>
      <c r="AB17" s="45" t="str">
        <f>IFERROR(IF(AND(Q16="Impacto",Q17="Impacto"),(AB10-(+AB10*T17)),IF(Q17="Impacto",($M$16-(+$M$16*T17)),IF(Q17="Probabilidad",AB10,""))),"")</f>
        <v/>
      </c>
      <c r="AC17" s="46" t="str">
        <f t="shared" si="3"/>
        <v/>
      </c>
      <c r="AD17" s="47"/>
      <c r="AE17" s="48"/>
      <c r="AF17" s="48"/>
      <c r="AG17" s="48"/>
      <c r="AH17" s="49"/>
      <c r="AI17" s="48"/>
      <c r="AJ17" s="3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9"/>
      <c r="B18" s="192"/>
      <c r="C18" s="192"/>
      <c r="D18" s="192"/>
      <c r="E18" s="195"/>
      <c r="F18" s="192"/>
      <c r="G18" s="198"/>
      <c r="H18" s="183"/>
      <c r="I18" s="177"/>
      <c r="J18" s="180"/>
      <c r="K18" s="177">
        <f ca="1">IF(NOT(ISERROR(MATCH(J18,_xlfn.ANCHORARRAY(E29),0))),I31&amp;"Por favor no seleccionar los criterios de impacto",J18)</f>
        <v>0</v>
      </c>
      <c r="L18" s="183"/>
      <c r="M18" s="177"/>
      <c r="N18" s="186"/>
      <c r="O18" s="6">
        <v>3</v>
      </c>
      <c r="P18" s="40"/>
      <c r="Q18" s="41" t="str">
        <f t="shared" si="0"/>
        <v/>
      </c>
      <c r="R18" s="42"/>
      <c r="S18" s="42"/>
      <c r="T18" s="43" t="str">
        <f t="shared" si="1"/>
        <v/>
      </c>
      <c r="U18" s="42"/>
      <c r="V18" s="42"/>
      <c r="W18" s="42"/>
      <c r="X18" s="24" t="str">
        <f>IFERROR(IF(AND(Q17="Probabilidad",Q18="Probabilidad"),(Z17-(+Z17*T18)),IF(AND(Q17="Impacto",Q18="Probabilidad"),(Z16-(+Z16*T18)),IF(Q18="Impacto",Z17,""))),"")</f>
        <v/>
      </c>
      <c r="Y18" s="44" t="str">
        <f t="shared" si="4"/>
        <v/>
      </c>
      <c r="Z18" s="45" t="str">
        <f t="shared" si="2"/>
        <v/>
      </c>
      <c r="AA18" s="44" t="str">
        <f t="shared" si="5"/>
        <v/>
      </c>
      <c r="AB18" s="45" t="str">
        <f>IFERROR(IF(AND(Q17="Impacto",Q18="Impacto"),(AB17-(+AB17*T18)),IF(AND(Q17="Probabilidad",Q18="Impacto"),(AB16-(+AB16*T18)),IF(Q18="Probabilidad",AB17,""))),"")</f>
        <v/>
      </c>
      <c r="AC18" s="46" t="str">
        <f t="shared" si="3"/>
        <v/>
      </c>
      <c r="AD18" s="47"/>
      <c r="AE18" s="48"/>
      <c r="AF18" s="38"/>
      <c r="AG18" s="49"/>
      <c r="AH18" s="49"/>
      <c r="AI18" s="48"/>
      <c r="AJ18" s="3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9"/>
      <c r="B19" s="192"/>
      <c r="C19" s="192"/>
      <c r="D19" s="192"/>
      <c r="E19" s="195"/>
      <c r="F19" s="192"/>
      <c r="G19" s="198"/>
      <c r="H19" s="183"/>
      <c r="I19" s="177"/>
      <c r="J19" s="180"/>
      <c r="K19" s="177">
        <f ca="1">IF(NOT(ISERROR(MATCH(J19,_xlfn.ANCHORARRAY(E30),0))),I32&amp;"Por favor no seleccionar los criterios de impacto",J19)</f>
        <v>0</v>
      </c>
      <c r="L19" s="183"/>
      <c r="M19" s="177"/>
      <c r="N19" s="186"/>
      <c r="O19" s="6">
        <v>4</v>
      </c>
      <c r="P19" s="39"/>
      <c r="Q19" s="41" t="str">
        <f t="shared" si="0"/>
        <v/>
      </c>
      <c r="R19" s="42"/>
      <c r="S19" s="42"/>
      <c r="T19" s="43" t="str">
        <f t="shared" si="1"/>
        <v/>
      </c>
      <c r="U19" s="42"/>
      <c r="V19" s="42"/>
      <c r="W19" s="42"/>
      <c r="X19" s="24" t="str">
        <f>IFERROR(IF(AND(Q18="Probabilidad",Q19="Probabilidad"),(Z18-(+Z18*T19)),IF(AND(Q18="Impacto",Q19="Probabilidad"),(Z17-(+Z17*T19)),IF(Q19="Impacto",Z18,""))),"")</f>
        <v/>
      </c>
      <c r="Y19" s="44" t="str">
        <f t="shared" si="4"/>
        <v/>
      </c>
      <c r="Z19" s="45" t="str">
        <f t="shared" si="2"/>
        <v/>
      </c>
      <c r="AA19" s="44" t="str">
        <f t="shared" si="5"/>
        <v/>
      </c>
      <c r="AB19" s="45" t="str">
        <f>IFERROR(IF(AND(Q18="Impacto",Q19="Impacto"),(AB18-(+AB18*T19)),IF(AND(Q18="Probabilidad",Q19="Impacto"),(AB17-(+AB17*T19)),IF(Q19="Probabilidad",AB18,""))),"")</f>
        <v/>
      </c>
      <c r="AC19" s="46" t="str">
        <f t="shared" si="3"/>
        <v/>
      </c>
      <c r="AD19" s="47"/>
      <c r="AE19" s="48"/>
      <c r="AF19" s="38"/>
      <c r="AG19" s="49"/>
      <c r="AH19" s="49"/>
      <c r="AI19" s="48"/>
      <c r="AJ19" s="3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9"/>
      <c r="B20" s="192"/>
      <c r="C20" s="192"/>
      <c r="D20" s="192"/>
      <c r="E20" s="195"/>
      <c r="F20" s="192"/>
      <c r="G20" s="198"/>
      <c r="H20" s="183"/>
      <c r="I20" s="177"/>
      <c r="J20" s="180"/>
      <c r="K20" s="177">
        <f ca="1">IF(NOT(ISERROR(MATCH(J20,_xlfn.ANCHORARRAY(E31),0))),I33&amp;"Por favor no seleccionar los criterios de impacto",J20)</f>
        <v>0</v>
      </c>
      <c r="L20" s="183"/>
      <c r="M20" s="177"/>
      <c r="N20" s="186"/>
      <c r="O20" s="6">
        <v>5</v>
      </c>
      <c r="P20" s="39"/>
      <c r="Q20" s="41" t="str">
        <f t="shared" si="0"/>
        <v/>
      </c>
      <c r="R20" s="42"/>
      <c r="S20" s="42"/>
      <c r="T20" s="43" t="str">
        <f t="shared" si="1"/>
        <v/>
      </c>
      <c r="U20" s="42"/>
      <c r="V20" s="42"/>
      <c r="W20" s="42"/>
      <c r="X20" s="24" t="str">
        <f>IFERROR(IF(AND(Q19="Probabilidad",Q20="Probabilidad"),(Z19-(+Z19*T20)),IF(AND(Q19="Impacto",Q20="Probabilidad"),(Z18-(+Z18*T20)),IF(Q20="Impacto",Z19,""))),"")</f>
        <v/>
      </c>
      <c r="Y20" s="44" t="str">
        <f t="shared" si="4"/>
        <v/>
      </c>
      <c r="Z20" s="45" t="str">
        <f t="shared" si="2"/>
        <v/>
      </c>
      <c r="AA20" s="44" t="str">
        <f t="shared" si="5"/>
        <v/>
      </c>
      <c r="AB20" s="45" t="str">
        <f>IFERROR(IF(AND(Q19="Impacto",Q20="Impacto"),(AB19-(+AB19*T20)),IF(AND(Q19="Probabilidad",Q20="Impacto"),(AB18-(+AB18*T20)),IF(Q20="Probabilidad",AB19,""))),"")</f>
        <v/>
      </c>
      <c r="AC20" s="46" t="str">
        <f t="shared" si="3"/>
        <v/>
      </c>
      <c r="AD20" s="47"/>
      <c r="AE20" s="48"/>
      <c r="AF20" s="38"/>
      <c r="AG20" s="49"/>
      <c r="AH20" s="49"/>
      <c r="AI20" s="48"/>
      <c r="AJ20" s="3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90"/>
      <c r="B21" s="193"/>
      <c r="C21" s="193"/>
      <c r="D21" s="193"/>
      <c r="E21" s="196"/>
      <c r="F21" s="193"/>
      <c r="G21" s="199"/>
      <c r="H21" s="184"/>
      <c r="I21" s="178"/>
      <c r="J21" s="181"/>
      <c r="K21" s="178">
        <f ca="1">IF(NOT(ISERROR(MATCH(J21,_xlfn.ANCHORARRAY(E32),0))),I34&amp;"Por favor no seleccionar los criterios de impacto",J21)</f>
        <v>0</v>
      </c>
      <c r="L21" s="184"/>
      <c r="M21" s="178"/>
      <c r="N21" s="187"/>
      <c r="O21" s="6">
        <v>6</v>
      </c>
      <c r="P21" s="39"/>
      <c r="Q21" s="41" t="str">
        <f t="shared" si="0"/>
        <v/>
      </c>
      <c r="R21" s="42"/>
      <c r="S21" s="42"/>
      <c r="T21" s="43" t="str">
        <f t="shared" si="1"/>
        <v/>
      </c>
      <c r="U21" s="42"/>
      <c r="V21" s="42"/>
      <c r="W21" s="42"/>
      <c r="X21" s="24" t="str">
        <f>IFERROR(IF(AND(Q20="Probabilidad",Q21="Probabilidad"),(Z20-(+Z20*T21)),IF(AND(Q20="Impacto",Q21="Probabilidad"),(Z19-(+Z19*T21)),IF(Q21="Impacto",Z20,""))),"")</f>
        <v/>
      </c>
      <c r="Y21" s="44" t="str">
        <f t="shared" si="4"/>
        <v/>
      </c>
      <c r="Z21" s="45" t="str">
        <f t="shared" si="2"/>
        <v/>
      </c>
      <c r="AA21" s="44" t="str">
        <f t="shared" si="5"/>
        <v/>
      </c>
      <c r="AB21" s="45" t="str">
        <f>IFERROR(IF(AND(Q20="Impacto",Q21="Impacto"),(AB20-(+AB20*T21)),IF(AND(Q20="Probabilidad",Q21="Impacto"),(AB19-(+AB19*T21)),IF(Q21="Probabilidad",AB20,""))),"")</f>
        <v/>
      </c>
      <c r="AC21" s="46" t="str">
        <f t="shared" si="3"/>
        <v/>
      </c>
      <c r="AD21" s="47"/>
      <c r="AE21" s="48"/>
      <c r="AF21" s="38"/>
      <c r="AG21" s="49"/>
      <c r="AH21" s="49"/>
      <c r="AI21" s="48"/>
      <c r="AJ21" s="3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8">
        <v>3</v>
      </c>
      <c r="B22" s="191"/>
      <c r="C22" s="191"/>
      <c r="D22" s="191"/>
      <c r="E22" s="194"/>
      <c r="F22" s="191"/>
      <c r="G22" s="197"/>
      <c r="H22" s="182" t="str">
        <f>IF(G22&lt;=0,"",IF(G22&lt;=2,"Muy Baja",IF(G22&lt;=24,"Baja",IF(G22&lt;=500,"Media",IF(G22&lt;=5000,"Alta","Muy Alta")))))</f>
        <v/>
      </c>
      <c r="I22" s="176" t="str">
        <f>IF(H22="","",IF(H22="Muy Baja",0.2,IF(H22="Baja",0.4,IF(H22="Media",0.6,IF(H22="Alta",0.8,IF(H22="Muy Alta",1,))))))</f>
        <v/>
      </c>
      <c r="J22" s="179"/>
      <c r="K22" s="176">
        <f>IF(NOT(ISERROR(MATCH(J22,'[1]Tabla Impacto'!$B$221:$B$223,0))),'[1]Tabla Impacto'!$F$223&amp;"Por favor no seleccionar los criterios de impacto(Afectación Económica o presupuestal y Pérdida Reputacional)",J22)</f>
        <v>0</v>
      </c>
      <c r="L22" s="182" t="str">
        <f>IF(OR(K22='[1]Tabla Impacto'!$C$11,K22='[1]Tabla Impacto'!$D$11),"Leve",IF(OR(K22='[1]Tabla Impacto'!$C$12,K22='[1]Tabla Impacto'!$D$12),"Menor",IF(OR(K22='[1]Tabla Impacto'!$C$13,K22='[1]Tabla Impacto'!$D$13),"Moderado",IF(OR(K22='[1]Tabla Impacto'!$C$14,K22='[1]Tabla Impacto'!$D$14),"Mayor",IF(OR(K22='[1]Tabla Impacto'!$C$15,K22='[1]Tabla Impacto'!$D$15),"Catastrófico","")))))</f>
        <v/>
      </c>
      <c r="M22" s="176" t="str">
        <f>IF(L22="","",IF(L22="Leve",0.2,IF(L22="Menor",0.4,IF(L22="Moderado",0.6,IF(L22="Mayor",0.8,IF(L22="Catastrófico",1,))))))</f>
        <v/>
      </c>
      <c r="N22" s="185"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6">
        <v>1</v>
      </c>
      <c r="P22" s="48"/>
      <c r="Q22" s="41" t="str">
        <f t="shared" si="0"/>
        <v/>
      </c>
      <c r="R22" s="42"/>
      <c r="S22" s="42"/>
      <c r="T22" s="43" t="str">
        <f t="shared" si="1"/>
        <v/>
      </c>
      <c r="U22" s="42"/>
      <c r="V22" s="42"/>
      <c r="W22" s="42"/>
      <c r="X22" s="24" t="str">
        <f>IFERROR(IF(Q22="Probabilidad",(I22-(+I22*T22)),IF(Q22="Impacto",I22,"")),"")</f>
        <v/>
      </c>
      <c r="Y22" s="44" t="str">
        <f>IFERROR(IF(X22="","",IF(X22&lt;=0.2,"Muy Baja",IF(X22&lt;=0.4,"Baja",IF(X22&lt;=0.6,"Media",IF(X22&lt;=0.8,"Alta","Muy Alta"))))),"")</f>
        <v/>
      </c>
      <c r="Z22" s="45" t="str">
        <f t="shared" si="2"/>
        <v/>
      </c>
      <c r="AA22" s="44" t="str">
        <f>IFERROR(IF(AB22="","",IF(AB22&lt;=0.2,"Leve",IF(AB22&lt;=0.4,"Menor",IF(AB22&lt;=0.6,"Moderado",IF(AB22&lt;=0.8,"Mayor","Catastrófico"))))),"")</f>
        <v/>
      </c>
      <c r="AB22" s="45" t="str">
        <f>IFERROR(IF(Q22="Impacto",(M22-(+M22*T22)),IF(Q22="Probabilidad",M22,"")),"")</f>
        <v/>
      </c>
      <c r="AC22" s="46" t="str">
        <f t="shared" si="3"/>
        <v/>
      </c>
      <c r="AD22" s="47"/>
      <c r="AE22" s="48"/>
      <c r="AF22" s="48"/>
      <c r="AG22" s="48"/>
      <c r="AH22" s="49"/>
      <c r="AI22" s="48"/>
      <c r="AJ22" s="3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9"/>
      <c r="B23" s="192"/>
      <c r="C23" s="192"/>
      <c r="D23" s="192"/>
      <c r="E23" s="195"/>
      <c r="F23" s="192"/>
      <c r="G23" s="198"/>
      <c r="H23" s="183"/>
      <c r="I23" s="177"/>
      <c r="J23" s="180"/>
      <c r="K23" s="177">
        <f ca="1">IF(NOT(ISERROR(MATCH(J23,_xlfn.ANCHORARRAY(E34),0))),I36&amp;"Por favor no seleccionar los criterios de impacto",J23)</f>
        <v>0</v>
      </c>
      <c r="L23" s="183"/>
      <c r="M23" s="177"/>
      <c r="N23" s="186"/>
      <c r="O23" s="6">
        <v>2</v>
      </c>
      <c r="P23" s="48"/>
      <c r="Q23" s="41" t="str">
        <f t="shared" si="0"/>
        <v/>
      </c>
      <c r="R23" s="42"/>
      <c r="S23" s="42"/>
      <c r="T23" s="43" t="str">
        <f t="shared" si="1"/>
        <v/>
      </c>
      <c r="U23" s="42"/>
      <c r="V23" s="42"/>
      <c r="W23" s="42"/>
      <c r="X23" s="31" t="str">
        <f>IFERROR(IF(AND(Q22="Probabilidad",Q23="Probabilidad"),(Z22-(+Z22*T23)),IF(Q23="Probabilidad",(I22-(+I22*T23)),IF(Q23="Impacto",Z22,""))),"")</f>
        <v/>
      </c>
      <c r="Y23" s="44" t="str">
        <f t="shared" si="4"/>
        <v/>
      </c>
      <c r="Z23" s="45" t="str">
        <f t="shared" si="2"/>
        <v/>
      </c>
      <c r="AA23" s="44" t="str">
        <f t="shared" si="5"/>
        <v/>
      </c>
      <c r="AB23" s="45" t="str">
        <f>IFERROR(IF(AND(Q22="Impacto",Q23="Impacto"),(AB16-(+AB16*T23)),IF(Q23="Impacto",($M$22-(+$M$22*T23)),IF(Q23="Probabilidad",AB16,""))),"")</f>
        <v/>
      </c>
      <c r="AC23" s="46" t="str">
        <f t="shared" si="3"/>
        <v/>
      </c>
      <c r="AD23" s="47"/>
      <c r="AE23" s="48"/>
      <c r="AF23" s="48"/>
      <c r="AG23" s="48"/>
      <c r="AH23" s="49"/>
      <c r="AI23" s="48"/>
      <c r="AJ23" s="3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9"/>
      <c r="B24" s="192"/>
      <c r="C24" s="192"/>
      <c r="D24" s="192"/>
      <c r="E24" s="195"/>
      <c r="F24" s="192"/>
      <c r="G24" s="198"/>
      <c r="H24" s="183"/>
      <c r="I24" s="177"/>
      <c r="J24" s="180"/>
      <c r="K24" s="177">
        <f ca="1">IF(NOT(ISERROR(MATCH(J24,_xlfn.ANCHORARRAY(E35),0))),I37&amp;"Por favor no seleccionar los criterios de impacto",J24)</f>
        <v>0</v>
      </c>
      <c r="L24" s="183"/>
      <c r="M24" s="177"/>
      <c r="N24" s="186"/>
      <c r="O24" s="6">
        <v>3</v>
      </c>
      <c r="P24" s="40"/>
      <c r="Q24" s="41" t="str">
        <f t="shared" si="0"/>
        <v/>
      </c>
      <c r="R24" s="42"/>
      <c r="S24" s="42"/>
      <c r="T24" s="43" t="str">
        <f t="shared" si="1"/>
        <v/>
      </c>
      <c r="U24" s="42"/>
      <c r="V24" s="42"/>
      <c r="W24" s="42"/>
      <c r="X24" s="24" t="str">
        <f>IFERROR(IF(AND(Q23="Probabilidad",Q24="Probabilidad"),(Z23-(+Z23*T24)),IF(AND(Q23="Impacto",Q24="Probabilidad"),(Z22-(+Z22*T24)),IF(Q24="Impacto",Z23,""))),"")</f>
        <v/>
      </c>
      <c r="Y24" s="44" t="str">
        <f t="shared" si="4"/>
        <v/>
      </c>
      <c r="Z24" s="45" t="str">
        <f t="shared" si="2"/>
        <v/>
      </c>
      <c r="AA24" s="44" t="str">
        <f t="shared" si="5"/>
        <v/>
      </c>
      <c r="AB24" s="45" t="str">
        <f>IFERROR(IF(AND(Q23="Impacto",Q24="Impacto"),(AB23-(+AB23*T24)),IF(AND(Q23="Probabilidad",Q24="Impacto"),(AB22-(+AB22*T24)),IF(Q24="Probabilidad",AB23,""))),"")</f>
        <v/>
      </c>
      <c r="AC24" s="46" t="str">
        <f t="shared" si="3"/>
        <v/>
      </c>
      <c r="AD24" s="47"/>
      <c r="AE24" s="48"/>
      <c r="AF24" s="38"/>
      <c r="AG24" s="49"/>
      <c r="AH24" s="49"/>
      <c r="AI24" s="48"/>
      <c r="AJ24" s="3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9"/>
      <c r="B25" s="192"/>
      <c r="C25" s="192"/>
      <c r="D25" s="192"/>
      <c r="E25" s="195"/>
      <c r="F25" s="192"/>
      <c r="G25" s="198"/>
      <c r="H25" s="183"/>
      <c r="I25" s="177"/>
      <c r="J25" s="180"/>
      <c r="K25" s="177">
        <f ca="1">IF(NOT(ISERROR(MATCH(J25,_xlfn.ANCHORARRAY(E36),0))),I38&amp;"Por favor no seleccionar los criterios de impacto",J25)</f>
        <v>0</v>
      </c>
      <c r="L25" s="183"/>
      <c r="M25" s="177"/>
      <c r="N25" s="186"/>
      <c r="O25" s="6">
        <v>4</v>
      </c>
      <c r="P25" s="40"/>
      <c r="Q25" s="41" t="str">
        <f t="shared" si="0"/>
        <v/>
      </c>
      <c r="R25" s="42"/>
      <c r="S25" s="42"/>
      <c r="T25" s="43" t="str">
        <f t="shared" si="1"/>
        <v/>
      </c>
      <c r="U25" s="42"/>
      <c r="V25" s="42"/>
      <c r="W25" s="42"/>
      <c r="X25" s="24" t="str">
        <f>IFERROR(IF(AND(Q24="Probabilidad",Q25="Probabilidad"),(Z24-(+Z24*T25)),IF(AND(Q24="Impacto",Q25="Probabilidad"),(Z23-(+Z23*T25)),IF(Q25="Impacto",Z24,""))),"")</f>
        <v/>
      </c>
      <c r="Y25" s="44" t="str">
        <f t="shared" si="4"/>
        <v/>
      </c>
      <c r="Z25" s="45" t="str">
        <f t="shared" si="2"/>
        <v/>
      </c>
      <c r="AA25" s="44" t="str">
        <f t="shared" si="5"/>
        <v/>
      </c>
      <c r="AB25" s="45" t="str">
        <f>IFERROR(IF(AND(Q24="Impacto",Q25="Impacto"),(AB24-(+AB24*T25)),IF(AND(Q24="Probabilidad",Q25="Impacto"),(AB23-(+AB23*T25)),IF(Q25="Probabilidad",AB24,""))),"")</f>
        <v/>
      </c>
      <c r="AC25" s="46" t="str">
        <f t="shared" si="3"/>
        <v/>
      </c>
      <c r="AD25" s="47"/>
      <c r="AE25" s="48"/>
      <c r="AF25" s="38"/>
      <c r="AG25" s="49"/>
      <c r="AH25" s="49"/>
      <c r="AI25" s="48"/>
      <c r="AJ25" s="3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9"/>
      <c r="B26" s="192"/>
      <c r="C26" s="192"/>
      <c r="D26" s="192"/>
      <c r="E26" s="195"/>
      <c r="F26" s="192"/>
      <c r="G26" s="198"/>
      <c r="H26" s="183"/>
      <c r="I26" s="177"/>
      <c r="J26" s="180"/>
      <c r="K26" s="177">
        <f ca="1">IF(NOT(ISERROR(MATCH(J26,_xlfn.ANCHORARRAY(E37),0))),I39&amp;"Por favor no seleccionar los criterios de impacto",J26)</f>
        <v>0</v>
      </c>
      <c r="L26" s="183"/>
      <c r="M26" s="177"/>
      <c r="N26" s="186"/>
      <c r="O26" s="6">
        <v>5</v>
      </c>
      <c r="P26" s="39"/>
      <c r="Q26" s="41" t="str">
        <f t="shared" si="0"/>
        <v/>
      </c>
      <c r="R26" s="42"/>
      <c r="S26" s="42"/>
      <c r="T26" s="43" t="str">
        <f t="shared" si="1"/>
        <v/>
      </c>
      <c r="U26" s="42"/>
      <c r="V26" s="42"/>
      <c r="W26" s="42"/>
      <c r="X26" s="24" t="str">
        <f>IFERROR(IF(AND(Q25="Probabilidad",Q26="Probabilidad"),(Z25-(+Z25*T26)),IF(AND(Q25="Impacto",Q26="Probabilidad"),(Z24-(+Z24*T26)),IF(Q26="Impacto",Z25,""))),"")</f>
        <v/>
      </c>
      <c r="Y26" s="44" t="str">
        <f t="shared" si="4"/>
        <v/>
      </c>
      <c r="Z26" s="45" t="str">
        <f t="shared" si="2"/>
        <v/>
      </c>
      <c r="AA26" s="44" t="str">
        <f t="shared" si="5"/>
        <v/>
      </c>
      <c r="AB26" s="45" t="str">
        <f>IFERROR(IF(AND(Q25="Impacto",Q26="Impacto"),(AB25-(+AB25*T26)),IF(AND(Q25="Probabilidad",Q26="Impacto"),(AB24-(+AB24*T26)),IF(Q26="Probabilidad",AB25,""))),"")</f>
        <v/>
      </c>
      <c r="AC26" s="46" t="str">
        <f t="shared" si="3"/>
        <v/>
      </c>
      <c r="AD26" s="47"/>
      <c r="AE26" s="48"/>
      <c r="AF26" s="38"/>
      <c r="AG26" s="49"/>
      <c r="AH26" s="49"/>
      <c r="AI26" s="48"/>
      <c r="AJ26" s="3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90"/>
      <c r="B27" s="193"/>
      <c r="C27" s="193"/>
      <c r="D27" s="193"/>
      <c r="E27" s="196"/>
      <c r="F27" s="193"/>
      <c r="G27" s="199"/>
      <c r="H27" s="184"/>
      <c r="I27" s="178"/>
      <c r="J27" s="181"/>
      <c r="K27" s="178">
        <f ca="1">IF(NOT(ISERROR(MATCH(J27,_xlfn.ANCHORARRAY(E38),0))),I40&amp;"Por favor no seleccionar los criterios de impacto",J27)</f>
        <v>0</v>
      </c>
      <c r="L27" s="184"/>
      <c r="M27" s="178"/>
      <c r="N27" s="187"/>
      <c r="O27" s="6">
        <v>6</v>
      </c>
      <c r="P27" s="39"/>
      <c r="Q27" s="41" t="str">
        <f t="shared" si="0"/>
        <v/>
      </c>
      <c r="R27" s="42"/>
      <c r="S27" s="42"/>
      <c r="T27" s="43" t="str">
        <f t="shared" si="1"/>
        <v/>
      </c>
      <c r="U27" s="42"/>
      <c r="V27" s="42"/>
      <c r="W27" s="42"/>
      <c r="X27" s="24" t="str">
        <f>IFERROR(IF(AND(Q26="Probabilidad",Q27="Probabilidad"),(Z26-(+Z26*T27)),IF(AND(Q26="Impacto",Q27="Probabilidad"),(Z25-(+Z25*T27)),IF(Q27="Impacto",Z26,""))),"")</f>
        <v/>
      </c>
      <c r="Y27" s="44" t="str">
        <f t="shared" si="4"/>
        <v/>
      </c>
      <c r="Z27" s="45" t="str">
        <f t="shared" si="2"/>
        <v/>
      </c>
      <c r="AA27" s="44" t="str">
        <f t="shared" si="5"/>
        <v/>
      </c>
      <c r="AB27" s="45" t="str">
        <f>IFERROR(IF(AND(Q26="Impacto",Q27="Impacto"),(AB26-(+AB26*T27)),IF(AND(Q26="Probabilidad",Q27="Impacto"),(AB25-(+AB25*T27)),IF(Q27="Probabilidad",AB26,""))),"")</f>
        <v/>
      </c>
      <c r="AC27" s="46" t="str">
        <f t="shared" si="3"/>
        <v/>
      </c>
      <c r="AD27" s="47"/>
      <c r="AE27" s="48"/>
      <c r="AF27" s="38"/>
      <c r="AG27" s="49"/>
      <c r="AH27" s="49"/>
      <c r="AI27" s="48"/>
      <c r="AJ27" s="3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8">
        <v>4</v>
      </c>
      <c r="B28" s="191"/>
      <c r="C28" s="191"/>
      <c r="D28" s="191"/>
      <c r="E28" s="194"/>
      <c r="F28" s="191"/>
      <c r="G28" s="197"/>
      <c r="H28" s="182" t="str">
        <f>IF(G28&lt;=0,"",IF(G28&lt;=2,"Muy Baja",IF(G28&lt;=24,"Baja",IF(G28&lt;=500,"Media",IF(G28&lt;=5000,"Alta","Muy Alta")))))</f>
        <v/>
      </c>
      <c r="I28" s="176" t="str">
        <f>IF(H28="","",IF(H28="Muy Baja",0.2,IF(H28="Baja",0.4,IF(H28="Media",0.6,IF(H28="Alta",0.8,IF(H28="Muy Alta",1,))))))</f>
        <v/>
      </c>
      <c r="J28" s="179"/>
      <c r="K28" s="176">
        <f>IF(NOT(ISERROR(MATCH(J28,'[1]Tabla Impacto'!$B$221:$B$223,0))),'[1]Tabla Impacto'!$F$223&amp;"Por favor no seleccionar los criterios de impacto(Afectación Económica o presupuestal y Pérdida Reputacional)",J28)</f>
        <v>0</v>
      </c>
      <c r="L28" s="182" t="str">
        <f>IF(OR(K28='[1]Tabla Impacto'!$C$11,K28='[1]Tabla Impacto'!$D$11),"Leve",IF(OR(K28='[1]Tabla Impacto'!$C$12,K28='[1]Tabla Impacto'!$D$12),"Menor",IF(OR(K28='[1]Tabla Impacto'!$C$13,K28='[1]Tabla Impacto'!$D$13),"Moderado",IF(OR(K28='[1]Tabla Impacto'!$C$14,K28='[1]Tabla Impacto'!$D$14),"Mayor",IF(OR(K28='[1]Tabla Impacto'!$C$15,K28='[1]Tabla Impacto'!$D$15),"Catastrófico","")))))</f>
        <v/>
      </c>
      <c r="M28" s="176" t="str">
        <f>IF(L28="","",IF(L28="Leve",0.2,IF(L28="Menor",0.4,IF(L28="Moderado",0.6,IF(L28="Mayor",0.8,IF(L28="Catastrófico",1,))))))</f>
        <v/>
      </c>
      <c r="N28" s="185"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6">
        <v>1</v>
      </c>
      <c r="P28" s="40"/>
      <c r="Q28" s="41" t="str">
        <f t="shared" si="0"/>
        <v/>
      </c>
      <c r="R28" s="42"/>
      <c r="S28" s="42"/>
      <c r="T28" s="43" t="str">
        <f t="shared" si="1"/>
        <v/>
      </c>
      <c r="U28" s="42"/>
      <c r="V28" s="42"/>
      <c r="W28" s="42"/>
      <c r="X28" s="24" t="str">
        <f>IFERROR(IF(Q28="Probabilidad",(I28-(+I28*T28)),IF(Q28="Impacto",I28,"")),"")</f>
        <v/>
      </c>
      <c r="Y28" s="44" t="str">
        <f>IFERROR(IF(X28="","",IF(X28&lt;=0.2,"Muy Baja",IF(X28&lt;=0.4,"Baja",IF(X28&lt;=0.6,"Media",IF(X28&lt;=0.8,"Alta","Muy Alta"))))),"")</f>
        <v/>
      </c>
      <c r="Z28" s="45" t="str">
        <f t="shared" si="2"/>
        <v/>
      </c>
      <c r="AA28" s="44" t="str">
        <f>IFERROR(IF(AB28="","",IF(AB28&lt;=0.2,"Leve",IF(AB28&lt;=0.4,"Menor",IF(AB28&lt;=0.6,"Moderado",IF(AB28&lt;=0.8,"Mayor","Catastrófico"))))),"")</f>
        <v/>
      </c>
      <c r="AB28" s="45" t="str">
        <f>IFERROR(IF(Q28="Impacto",(M28-(+M28*T28)),IF(Q28="Probabilidad",M28,"")),"")</f>
        <v/>
      </c>
      <c r="AC28" s="46" t="str">
        <f t="shared" si="3"/>
        <v/>
      </c>
      <c r="AD28" s="47"/>
      <c r="AE28" s="48"/>
      <c r="AF28" s="48"/>
      <c r="AG28" s="48"/>
      <c r="AH28" s="49"/>
      <c r="AI28" s="48"/>
      <c r="AJ28" s="3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9"/>
      <c r="B29" s="192"/>
      <c r="C29" s="192"/>
      <c r="D29" s="192"/>
      <c r="E29" s="195"/>
      <c r="F29" s="192"/>
      <c r="G29" s="198"/>
      <c r="H29" s="183"/>
      <c r="I29" s="177"/>
      <c r="J29" s="180"/>
      <c r="K29" s="177">
        <f ca="1">IF(NOT(ISERROR(MATCH(J29,_xlfn.ANCHORARRAY(E40),0))),I42&amp;"Por favor no seleccionar los criterios de impacto",J29)</f>
        <v>0</v>
      </c>
      <c r="L29" s="183"/>
      <c r="M29" s="177"/>
      <c r="N29" s="186"/>
      <c r="O29" s="6">
        <v>2</v>
      </c>
      <c r="P29" s="40"/>
      <c r="Q29" s="41" t="str">
        <f t="shared" si="0"/>
        <v/>
      </c>
      <c r="R29" s="42"/>
      <c r="S29" s="42"/>
      <c r="T29" s="43" t="str">
        <f t="shared" si="1"/>
        <v/>
      </c>
      <c r="U29" s="42"/>
      <c r="V29" s="42"/>
      <c r="W29" s="42"/>
      <c r="X29" s="24" t="str">
        <f>IFERROR(IF(AND(Q28="Probabilidad",Q29="Probabilidad"),(Z28-(+Z28*T29)),IF(Q29="Probabilidad",(I28-(+I28*T29)),IF(Q29="Impacto",Z28,""))),"")</f>
        <v/>
      </c>
      <c r="Y29" s="44" t="str">
        <f t="shared" si="4"/>
        <v/>
      </c>
      <c r="Z29" s="45" t="str">
        <f t="shared" si="2"/>
        <v/>
      </c>
      <c r="AA29" s="44" t="str">
        <f t="shared" si="5"/>
        <v/>
      </c>
      <c r="AB29" s="45" t="str">
        <f>IFERROR(IF(AND(Q28="Impacto",Q29="Impacto"),(AB22-(+AB22*T29)),IF(Q29="Impacto",($M$28-(+$M$28*T29)),IF(Q29="Probabilidad",AB22,""))),"")</f>
        <v/>
      </c>
      <c r="AC29" s="46" t="str">
        <f t="shared" si="3"/>
        <v/>
      </c>
      <c r="AD29" s="47"/>
      <c r="AE29" s="48"/>
      <c r="AF29" s="48"/>
      <c r="AG29" s="48"/>
      <c r="AH29" s="49"/>
      <c r="AI29" s="48"/>
      <c r="AJ29" s="3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9"/>
      <c r="B30" s="192"/>
      <c r="C30" s="192"/>
      <c r="D30" s="192"/>
      <c r="E30" s="195"/>
      <c r="F30" s="192"/>
      <c r="G30" s="198"/>
      <c r="H30" s="183"/>
      <c r="I30" s="177"/>
      <c r="J30" s="180"/>
      <c r="K30" s="177">
        <f ca="1">IF(NOT(ISERROR(MATCH(J30,_xlfn.ANCHORARRAY(E41),0))),I43&amp;"Por favor no seleccionar los criterios de impacto",J30)</f>
        <v>0</v>
      </c>
      <c r="L30" s="183"/>
      <c r="M30" s="177"/>
      <c r="N30" s="186"/>
      <c r="O30" s="6">
        <v>3</v>
      </c>
      <c r="P30" s="40"/>
      <c r="Q30" s="41" t="str">
        <f t="shared" si="0"/>
        <v/>
      </c>
      <c r="R30" s="42"/>
      <c r="S30" s="42"/>
      <c r="T30" s="43" t="str">
        <f t="shared" si="1"/>
        <v/>
      </c>
      <c r="U30" s="42"/>
      <c r="V30" s="42"/>
      <c r="W30" s="42"/>
      <c r="X30" s="24" t="str">
        <f>IFERROR(IF(AND(Q29="Probabilidad",Q30="Probabilidad"),(Z29-(+Z29*T30)),IF(AND(Q29="Impacto",Q30="Probabilidad"),(Z28-(+Z28*T30)),IF(Q30="Impacto",Z29,""))),"")</f>
        <v/>
      </c>
      <c r="Y30" s="44" t="str">
        <f t="shared" si="4"/>
        <v/>
      </c>
      <c r="Z30" s="45" t="str">
        <f t="shared" si="2"/>
        <v/>
      </c>
      <c r="AA30" s="44" t="str">
        <f t="shared" si="5"/>
        <v/>
      </c>
      <c r="AB30" s="45" t="str">
        <f>IFERROR(IF(AND(Q29="Impacto",Q30="Impacto"),(AB29-(+AB29*T30)),IF(AND(Q29="Probabilidad",Q30="Impacto"),(AB28-(+AB28*T30)),IF(Q30="Probabilidad",AB29,""))),"")</f>
        <v/>
      </c>
      <c r="AC30" s="46" t="str">
        <f t="shared" si="3"/>
        <v/>
      </c>
      <c r="AD30" s="47"/>
      <c r="AE30" s="48"/>
      <c r="AF30" s="38"/>
      <c r="AG30" s="49"/>
      <c r="AH30" s="49"/>
      <c r="AI30" s="48"/>
      <c r="AJ30" s="3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9"/>
      <c r="B31" s="192"/>
      <c r="C31" s="192"/>
      <c r="D31" s="192"/>
      <c r="E31" s="195"/>
      <c r="F31" s="192"/>
      <c r="G31" s="198"/>
      <c r="H31" s="183"/>
      <c r="I31" s="177"/>
      <c r="J31" s="180"/>
      <c r="K31" s="177">
        <f ca="1">IF(NOT(ISERROR(MATCH(J31,_xlfn.ANCHORARRAY(E42),0))),I44&amp;"Por favor no seleccionar los criterios de impacto",J31)</f>
        <v>0</v>
      </c>
      <c r="L31" s="183"/>
      <c r="M31" s="177"/>
      <c r="N31" s="186"/>
      <c r="O31" s="6">
        <v>4</v>
      </c>
      <c r="P31" s="39"/>
      <c r="Q31" s="41" t="str">
        <f t="shared" si="0"/>
        <v/>
      </c>
      <c r="R31" s="42"/>
      <c r="S31" s="42"/>
      <c r="T31" s="43" t="str">
        <f t="shared" si="1"/>
        <v/>
      </c>
      <c r="U31" s="42"/>
      <c r="V31" s="42"/>
      <c r="W31" s="42"/>
      <c r="X31" s="24" t="str">
        <f>IFERROR(IF(AND(Q30="Probabilidad",Q31="Probabilidad"),(Z30-(+Z30*T31)),IF(AND(Q30="Impacto",Q31="Probabilidad"),(Z29-(+Z29*T31)),IF(Q31="Impacto",Z30,""))),"")</f>
        <v/>
      </c>
      <c r="Y31" s="44" t="str">
        <f t="shared" si="4"/>
        <v/>
      </c>
      <c r="Z31" s="45" t="str">
        <f t="shared" si="2"/>
        <v/>
      </c>
      <c r="AA31" s="44" t="str">
        <f t="shared" si="5"/>
        <v/>
      </c>
      <c r="AB31" s="45" t="str">
        <f>IFERROR(IF(AND(Q30="Impacto",Q31="Impacto"),(AB30-(+AB30*T31)),IF(AND(Q30="Probabilidad",Q31="Impacto"),(AB29-(+AB29*T31)),IF(Q31="Probabilidad",AB30,""))),"")</f>
        <v/>
      </c>
      <c r="AC31" s="46" t="str">
        <f t="shared" si="3"/>
        <v/>
      </c>
      <c r="AD31" s="47"/>
      <c r="AE31" s="48"/>
      <c r="AF31" s="38"/>
      <c r="AG31" s="49"/>
      <c r="AH31" s="49"/>
      <c r="AI31" s="48"/>
      <c r="AJ31" s="3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9"/>
      <c r="B32" s="192"/>
      <c r="C32" s="192"/>
      <c r="D32" s="192"/>
      <c r="E32" s="195"/>
      <c r="F32" s="192"/>
      <c r="G32" s="198"/>
      <c r="H32" s="183"/>
      <c r="I32" s="177"/>
      <c r="J32" s="180"/>
      <c r="K32" s="177">
        <f ca="1">IF(NOT(ISERROR(MATCH(J32,_xlfn.ANCHORARRAY(E43),0))),I45&amp;"Por favor no seleccionar los criterios de impacto",J32)</f>
        <v>0</v>
      </c>
      <c r="L32" s="183"/>
      <c r="M32" s="177"/>
      <c r="N32" s="186"/>
      <c r="O32" s="6">
        <v>5</v>
      </c>
      <c r="P32" s="39"/>
      <c r="Q32" s="41" t="str">
        <f t="shared" si="0"/>
        <v/>
      </c>
      <c r="R32" s="42"/>
      <c r="S32" s="42"/>
      <c r="T32" s="43" t="str">
        <f t="shared" si="1"/>
        <v/>
      </c>
      <c r="U32" s="42"/>
      <c r="V32" s="42"/>
      <c r="W32" s="42"/>
      <c r="X32" s="31" t="str">
        <f>IFERROR(IF(AND(Q31="Probabilidad",Q32="Probabilidad"),(Z31-(+Z31*T32)),IF(AND(Q31="Impacto",Q32="Probabilidad"),(Z30-(+Z30*T32)),IF(Q32="Impacto",Z31,""))),"")</f>
        <v/>
      </c>
      <c r="Y32" s="44" t="str">
        <f>IFERROR(IF(X32="","",IF(X32&lt;=0.2,"Muy Baja",IF(X32&lt;=0.4,"Baja",IF(X32&lt;=0.6,"Media",IF(X32&lt;=0.8,"Alta","Muy Alta"))))),"")</f>
        <v/>
      </c>
      <c r="Z32" s="45" t="str">
        <f t="shared" si="2"/>
        <v/>
      </c>
      <c r="AA32" s="44" t="str">
        <f t="shared" si="5"/>
        <v/>
      </c>
      <c r="AB32" s="45" t="str">
        <f>IFERROR(IF(AND(Q31="Impacto",Q32="Impacto"),(AB31-(+AB31*T32)),IF(AND(Q31="Probabilidad",Q32="Impacto"),(AB30-(+AB30*T32)),IF(Q32="Probabilidad",AB31,""))),"")</f>
        <v/>
      </c>
      <c r="AC32" s="46" t="str">
        <f t="shared" si="3"/>
        <v/>
      </c>
      <c r="AD32" s="47"/>
      <c r="AE32" s="48"/>
      <c r="AF32" s="38"/>
      <c r="AG32" s="49"/>
      <c r="AH32" s="49"/>
      <c r="AI32" s="48"/>
      <c r="AJ32" s="3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90"/>
      <c r="B33" s="193"/>
      <c r="C33" s="193"/>
      <c r="D33" s="193"/>
      <c r="E33" s="196"/>
      <c r="F33" s="193"/>
      <c r="G33" s="199"/>
      <c r="H33" s="184"/>
      <c r="I33" s="178"/>
      <c r="J33" s="181"/>
      <c r="K33" s="178">
        <f ca="1">IF(NOT(ISERROR(MATCH(J33,_xlfn.ANCHORARRAY(E44),0))),I46&amp;"Por favor no seleccionar los criterios de impacto",J33)</f>
        <v>0</v>
      </c>
      <c r="L33" s="184"/>
      <c r="M33" s="178"/>
      <c r="N33" s="187"/>
      <c r="O33" s="6">
        <v>6</v>
      </c>
      <c r="P33" s="39"/>
      <c r="Q33" s="41" t="str">
        <f t="shared" si="0"/>
        <v/>
      </c>
      <c r="R33" s="42"/>
      <c r="S33" s="42"/>
      <c r="T33" s="43" t="str">
        <f t="shared" si="1"/>
        <v/>
      </c>
      <c r="U33" s="42"/>
      <c r="V33" s="42"/>
      <c r="W33" s="42"/>
      <c r="X33" s="24" t="str">
        <f>IFERROR(IF(AND(Q32="Probabilidad",Q33="Probabilidad"),(Z32-(+Z32*T33)),IF(AND(Q32="Impacto",Q33="Probabilidad"),(Z31-(+Z31*T33)),IF(Q33="Impacto",Z32,""))),"")</f>
        <v/>
      </c>
      <c r="Y33" s="44" t="str">
        <f t="shared" si="4"/>
        <v/>
      </c>
      <c r="Z33" s="45" t="str">
        <f t="shared" si="2"/>
        <v/>
      </c>
      <c r="AA33" s="44" t="str">
        <f t="shared" si="5"/>
        <v/>
      </c>
      <c r="AB33" s="45" t="str">
        <f>IFERROR(IF(AND(Q32="Impacto",Q33="Impacto"),(AB32-(+AB32*T33)),IF(AND(Q32="Probabilidad",Q33="Impacto"),(AB31-(+AB31*T33)),IF(Q33="Probabilidad",AB32,""))),"")</f>
        <v/>
      </c>
      <c r="AC33" s="46" t="str">
        <f t="shared" si="3"/>
        <v/>
      </c>
      <c r="AD33" s="47"/>
      <c r="AE33" s="48"/>
      <c r="AF33" s="38"/>
      <c r="AG33" s="49"/>
      <c r="AH33" s="49"/>
      <c r="AI33" s="48"/>
      <c r="AJ33" s="3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8">
        <v>5</v>
      </c>
      <c r="B34" s="191"/>
      <c r="C34" s="191"/>
      <c r="D34" s="191"/>
      <c r="E34" s="194"/>
      <c r="F34" s="191"/>
      <c r="G34" s="197"/>
      <c r="H34" s="182" t="str">
        <f>IF(G34&lt;=0,"",IF(G34&lt;=2,"Muy Baja",IF(G34&lt;=24,"Baja",IF(G34&lt;=500,"Media",IF(G34&lt;=5000,"Alta","Muy Alta")))))</f>
        <v/>
      </c>
      <c r="I34" s="176" t="str">
        <f>IF(H34="","",IF(H34="Muy Baja",0.2,IF(H34="Baja",0.4,IF(H34="Media",0.6,IF(H34="Alta",0.8,IF(H34="Muy Alta",1,))))))</f>
        <v/>
      </c>
      <c r="J34" s="179"/>
      <c r="K34" s="176">
        <f>IF(NOT(ISERROR(MATCH(J34,'[1]Tabla Impacto'!$B$221:$B$223,0))),'[1]Tabla Impacto'!$F$223&amp;"Por favor no seleccionar los criterios de impacto(Afectación Económica o presupuestal y Pérdida Reputacional)",J34)</f>
        <v>0</v>
      </c>
      <c r="L34" s="182" t="str">
        <f>IF(OR(K34='[1]Tabla Impacto'!$C$11,K34='[1]Tabla Impacto'!$D$11),"Leve",IF(OR(K34='[1]Tabla Impacto'!$C$12,K34='[1]Tabla Impacto'!$D$12),"Menor",IF(OR(K34='[1]Tabla Impacto'!$C$13,K34='[1]Tabla Impacto'!$D$13),"Moderado",IF(OR(K34='[1]Tabla Impacto'!$C$14,K34='[1]Tabla Impacto'!$D$14),"Mayor",IF(OR(K34='[1]Tabla Impacto'!$C$15,K34='[1]Tabla Impacto'!$D$15),"Catastrófico","")))))</f>
        <v/>
      </c>
      <c r="M34" s="176" t="str">
        <f>IF(L34="","",IF(L34="Leve",0.2,IF(L34="Menor",0.4,IF(L34="Moderado",0.6,IF(L34="Mayor",0.8,IF(L34="Catastrófico",1,))))))</f>
        <v/>
      </c>
      <c r="N34" s="185"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6">
        <v>1</v>
      </c>
      <c r="P34" s="39"/>
      <c r="Q34" s="41" t="str">
        <f t="shared" si="0"/>
        <v/>
      </c>
      <c r="R34" s="42"/>
      <c r="S34" s="42"/>
      <c r="T34" s="43" t="str">
        <f t="shared" si="1"/>
        <v/>
      </c>
      <c r="U34" s="42"/>
      <c r="V34" s="42"/>
      <c r="W34" s="42"/>
      <c r="X34" s="24" t="str">
        <f>IFERROR(IF(Q34="Probabilidad",(I34-(+I34*T34)),IF(Q34="Impacto",I34,"")),"")</f>
        <v/>
      </c>
      <c r="Y34" s="44" t="str">
        <f>IFERROR(IF(X34="","",IF(X34&lt;=0.2,"Muy Baja",IF(X34&lt;=0.4,"Baja",IF(X34&lt;=0.6,"Media",IF(X34&lt;=0.8,"Alta","Muy Alta"))))),"")</f>
        <v/>
      </c>
      <c r="Z34" s="45" t="str">
        <f t="shared" si="2"/>
        <v/>
      </c>
      <c r="AA34" s="44" t="str">
        <f>IFERROR(IF(AB34="","",IF(AB34&lt;=0.2,"Leve",IF(AB34&lt;=0.4,"Menor",IF(AB34&lt;=0.6,"Moderado",IF(AB34&lt;=0.8,"Mayor","Catastrófico"))))),"")</f>
        <v/>
      </c>
      <c r="AB34" s="45" t="str">
        <f>IFERROR(IF(Q34="Impacto",(M34-(+M34*T34)),IF(Q34="Probabilidad",M34,"")),"")</f>
        <v/>
      </c>
      <c r="AC34" s="46" t="str">
        <f t="shared" si="3"/>
        <v/>
      </c>
      <c r="AD34" s="47"/>
      <c r="AE34" s="48"/>
      <c r="AF34" s="48"/>
      <c r="AG34" s="48"/>
      <c r="AH34" s="49"/>
      <c r="AI34" s="48"/>
      <c r="AJ34" s="3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9"/>
      <c r="B35" s="192"/>
      <c r="C35" s="192"/>
      <c r="D35" s="192"/>
      <c r="E35" s="195"/>
      <c r="F35" s="192"/>
      <c r="G35" s="198"/>
      <c r="H35" s="183"/>
      <c r="I35" s="177"/>
      <c r="J35" s="180"/>
      <c r="K35" s="177">
        <f ca="1">IF(NOT(ISERROR(MATCH(J35,_xlfn.ANCHORARRAY(E46),0))),I48&amp;"Por favor no seleccionar los criterios de impacto",J35)</f>
        <v>0</v>
      </c>
      <c r="L35" s="183"/>
      <c r="M35" s="177"/>
      <c r="N35" s="186"/>
      <c r="O35" s="6">
        <v>2</v>
      </c>
      <c r="P35" s="40"/>
      <c r="Q35" s="41" t="str">
        <f t="shared" si="0"/>
        <v/>
      </c>
      <c r="R35" s="42"/>
      <c r="S35" s="42"/>
      <c r="T35" s="43" t="str">
        <f t="shared" si="1"/>
        <v/>
      </c>
      <c r="U35" s="42"/>
      <c r="V35" s="42"/>
      <c r="W35" s="42"/>
      <c r="X35" s="24" t="str">
        <f>IFERROR(IF(AND(Q34="Probabilidad",Q35="Probabilidad"),(Z34-(+Z34*T35)),IF(Q35="Probabilidad",(I34-(+I34*T35)),IF(Q35="Impacto",Z34,""))),"")</f>
        <v/>
      </c>
      <c r="Y35" s="44" t="str">
        <f t="shared" si="4"/>
        <v/>
      </c>
      <c r="Z35" s="45" t="str">
        <f t="shared" si="2"/>
        <v/>
      </c>
      <c r="AA35" s="44" t="str">
        <f t="shared" si="5"/>
        <v/>
      </c>
      <c r="AB35" s="45" t="str">
        <f>IFERROR(IF(AND(Q34="Impacto",Q35="Impacto"),(AB28-(+AB28*T35)),IF(Q35="Impacto",($M$34-(+$M$34*T35)),IF(Q35="Probabilidad",AB28,""))),"")</f>
        <v/>
      </c>
      <c r="AC35" s="46" t="str">
        <f t="shared" si="3"/>
        <v/>
      </c>
      <c r="AD35" s="47"/>
      <c r="AE35" s="48"/>
      <c r="AF35" s="38"/>
      <c r="AG35" s="49"/>
      <c r="AH35" s="49"/>
      <c r="AI35" s="48"/>
      <c r="AJ35" s="3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9"/>
      <c r="B36" s="192"/>
      <c r="C36" s="192"/>
      <c r="D36" s="192"/>
      <c r="E36" s="195"/>
      <c r="F36" s="192"/>
      <c r="G36" s="198"/>
      <c r="H36" s="183"/>
      <c r="I36" s="177"/>
      <c r="J36" s="180"/>
      <c r="K36" s="177">
        <f ca="1">IF(NOT(ISERROR(MATCH(J36,_xlfn.ANCHORARRAY(E47),0))),I49&amp;"Por favor no seleccionar los criterios de impacto",J36)</f>
        <v>0</v>
      </c>
      <c r="L36" s="183"/>
      <c r="M36" s="177"/>
      <c r="N36" s="186"/>
      <c r="O36" s="6">
        <v>3</v>
      </c>
      <c r="P36" s="39"/>
      <c r="Q36" s="41" t="str">
        <f t="shared" si="0"/>
        <v/>
      </c>
      <c r="R36" s="42"/>
      <c r="S36" s="42"/>
      <c r="T36" s="43" t="str">
        <f t="shared" si="1"/>
        <v/>
      </c>
      <c r="U36" s="42"/>
      <c r="V36" s="42"/>
      <c r="W36" s="42"/>
      <c r="X36" s="24" t="str">
        <f>IFERROR(IF(AND(Q35="Probabilidad",Q36="Probabilidad"),(Z35-(+Z35*T36)),IF(AND(Q35="Impacto",Q36="Probabilidad"),(Z34-(+Z34*T36)),IF(Q36="Impacto",Z35,""))),"")</f>
        <v/>
      </c>
      <c r="Y36" s="44" t="str">
        <f t="shared" si="4"/>
        <v/>
      </c>
      <c r="Z36" s="45" t="str">
        <f t="shared" si="2"/>
        <v/>
      </c>
      <c r="AA36" s="44" t="str">
        <f t="shared" si="5"/>
        <v/>
      </c>
      <c r="AB36" s="45" t="str">
        <f>IFERROR(IF(AND(Q35="Impacto",Q36="Impacto"),(AB35-(+AB35*T36)),IF(AND(Q35="Probabilidad",Q36="Impacto"),(AB34-(+AB34*T36)),IF(Q36="Probabilidad",AB35,""))),"")</f>
        <v/>
      </c>
      <c r="AC36" s="46" t="str">
        <f t="shared" si="3"/>
        <v/>
      </c>
      <c r="AD36" s="47"/>
      <c r="AE36" s="48"/>
      <c r="AF36" s="38"/>
      <c r="AG36" s="49"/>
      <c r="AH36" s="49"/>
      <c r="AI36" s="48"/>
      <c r="AJ36" s="3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9"/>
      <c r="B37" s="192"/>
      <c r="C37" s="192"/>
      <c r="D37" s="192"/>
      <c r="E37" s="195"/>
      <c r="F37" s="192"/>
      <c r="G37" s="198"/>
      <c r="H37" s="183"/>
      <c r="I37" s="177"/>
      <c r="J37" s="180"/>
      <c r="K37" s="177">
        <f ca="1">IF(NOT(ISERROR(MATCH(J37,_xlfn.ANCHORARRAY(E48),0))),I50&amp;"Por favor no seleccionar los criterios de impacto",J37)</f>
        <v>0</v>
      </c>
      <c r="L37" s="183"/>
      <c r="M37" s="177"/>
      <c r="N37" s="186"/>
      <c r="O37" s="6">
        <v>4</v>
      </c>
      <c r="P37" s="39"/>
      <c r="Q37" s="41" t="str">
        <f t="shared" si="0"/>
        <v/>
      </c>
      <c r="R37" s="42"/>
      <c r="S37" s="42"/>
      <c r="T37" s="43" t="str">
        <f t="shared" si="1"/>
        <v/>
      </c>
      <c r="U37" s="42"/>
      <c r="V37" s="42"/>
      <c r="W37" s="42"/>
      <c r="X37" s="24" t="str">
        <f>IFERROR(IF(AND(Q36="Probabilidad",Q37="Probabilidad"),(Z36-(+Z36*T37)),IF(AND(Q36="Impacto",Q37="Probabilidad"),(Z35-(+Z35*T37)),IF(Q37="Impacto",Z36,""))),"")</f>
        <v/>
      </c>
      <c r="Y37" s="44" t="str">
        <f t="shared" si="4"/>
        <v/>
      </c>
      <c r="Z37" s="45" t="str">
        <f t="shared" si="2"/>
        <v/>
      </c>
      <c r="AA37" s="44" t="str">
        <f t="shared" si="5"/>
        <v/>
      </c>
      <c r="AB37" s="45" t="str">
        <f>IFERROR(IF(AND(Q36="Impacto",Q37="Impacto"),(AB36-(+AB36*T37)),IF(AND(Q36="Probabilidad",Q37="Impacto"),(AB35-(+AB35*T37)),IF(Q37="Probabilidad",AB36,""))),"")</f>
        <v/>
      </c>
      <c r="AC37" s="46" t="str">
        <f t="shared" si="3"/>
        <v/>
      </c>
      <c r="AD37" s="47"/>
      <c r="AE37" s="48"/>
      <c r="AF37" s="38"/>
      <c r="AG37" s="49"/>
      <c r="AH37" s="49"/>
      <c r="AI37" s="48"/>
      <c r="AJ37" s="3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9"/>
      <c r="B38" s="192"/>
      <c r="C38" s="192"/>
      <c r="D38" s="192"/>
      <c r="E38" s="195"/>
      <c r="F38" s="192"/>
      <c r="G38" s="198"/>
      <c r="H38" s="183"/>
      <c r="I38" s="177"/>
      <c r="J38" s="180"/>
      <c r="K38" s="177">
        <f ca="1">IF(NOT(ISERROR(MATCH(J38,_xlfn.ANCHORARRAY(E49),0))),I51&amp;"Por favor no seleccionar los criterios de impacto",J38)</f>
        <v>0</v>
      </c>
      <c r="L38" s="183"/>
      <c r="M38" s="177"/>
      <c r="N38" s="186"/>
      <c r="O38" s="6">
        <v>5</v>
      </c>
      <c r="P38" s="39"/>
      <c r="Q38" s="41" t="str">
        <f t="shared" si="0"/>
        <v/>
      </c>
      <c r="R38" s="42"/>
      <c r="S38" s="42"/>
      <c r="T38" s="43" t="str">
        <f t="shared" si="1"/>
        <v/>
      </c>
      <c r="U38" s="42"/>
      <c r="V38" s="42"/>
      <c r="W38" s="42"/>
      <c r="X38" s="24" t="str">
        <f>IFERROR(IF(AND(Q37="Probabilidad",Q38="Probabilidad"),(Z37-(+Z37*T38)),IF(AND(Q37="Impacto",Q38="Probabilidad"),(Z36-(+Z36*T38)),IF(Q38="Impacto",Z37,""))),"")</f>
        <v/>
      </c>
      <c r="Y38" s="44" t="str">
        <f t="shared" si="4"/>
        <v/>
      </c>
      <c r="Z38" s="45" t="str">
        <f t="shared" si="2"/>
        <v/>
      </c>
      <c r="AA38" s="44" t="str">
        <f t="shared" si="5"/>
        <v/>
      </c>
      <c r="AB38" s="45" t="str">
        <f>IFERROR(IF(AND(Q37="Impacto",Q38="Impacto"),(AB37-(+AB37*T38)),IF(AND(Q37="Probabilidad",Q38="Impacto"),(AB36-(+AB36*T38)),IF(Q38="Probabilidad",AB37,""))),"")</f>
        <v/>
      </c>
      <c r="AC38" s="46" t="str">
        <f t="shared" si="3"/>
        <v/>
      </c>
      <c r="AD38" s="47"/>
      <c r="AE38" s="48"/>
      <c r="AF38" s="38"/>
      <c r="AG38" s="49"/>
      <c r="AH38" s="49"/>
      <c r="AI38" s="48"/>
      <c r="AJ38" s="3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90"/>
      <c r="B39" s="193"/>
      <c r="C39" s="193"/>
      <c r="D39" s="193"/>
      <c r="E39" s="196"/>
      <c r="F39" s="193"/>
      <c r="G39" s="199"/>
      <c r="H39" s="184"/>
      <c r="I39" s="178"/>
      <c r="J39" s="181"/>
      <c r="K39" s="178">
        <f ca="1">IF(NOT(ISERROR(MATCH(J39,_xlfn.ANCHORARRAY(E50),0))),I52&amp;"Por favor no seleccionar los criterios de impacto",J39)</f>
        <v>0</v>
      </c>
      <c r="L39" s="184"/>
      <c r="M39" s="178"/>
      <c r="N39" s="187"/>
      <c r="O39" s="6">
        <v>6</v>
      </c>
      <c r="P39" s="39"/>
      <c r="Q39" s="41" t="str">
        <f t="shared" si="0"/>
        <v/>
      </c>
      <c r="R39" s="42"/>
      <c r="S39" s="42"/>
      <c r="T39" s="43" t="str">
        <f t="shared" si="1"/>
        <v/>
      </c>
      <c r="U39" s="42"/>
      <c r="V39" s="42"/>
      <c r="W39" s="42"/>
      <c r="X39" s="24" t="str">
        <f>IFERROR(IF(AND(Q38="Probabilidad",Q39="Probabilidad"),(Z38-(+Z38*T39)),IF(AND(Q38="Impacto",Q39="Probabilidad"),(Z37-(+Z37*T39)),IF(Q39="Impacto",Z38,""))),"")</f>
        <v/>
      </c>
      <c r="Y39" s="44" t="str">
        <f t="shared" si="4"/>
        <v/>
      </c>
      <c r="Z39" s="45" t="str">
        <f t="shared" si="2"/>
        <v/>
      </c>
      <c r="AA39" s="44" t="str">
        <f t="shared" si="5"/>
        <v/>
      </c>
      <c r="AB39" s="45" t="str">
        <f>IFERROR(IF(AND(Q38="Impacto",Q39="Impacto"),(AB38-(+AB38*T39)),IF(AND(Q38="Probabilidad",Q39="Impacto"),(AB37-(+AB37*T39)),IF(Q39="Probabilidad",AB38,""))),"")</f>
        <v/>
      </c>
      <c r="AC39" s="46" t="str">
        <f t="shared" si="3"/>
        <v/>
      </c>
      <c r="AD39" s="47"/>
      <c r="AE39" s="48"/>
      <c r="AF39" s="38"/>
      <c r="AG39" s="49"/>
      <c r="AH39" s="49"/>
      <c r="AI39" s="48"/>
      <c r="AJ39" s="3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8">
        <v>6</v>
      </c>
      <c r="B40" s="191"/>
      <c r="C40" s="191"/>
      <c r="D40" s="191"/>
      <c r="E40" s="194"/>
      <c r="F40" s="191"/>
      <c r="G40" s="197"/>
      <c r="H40" s="182" t="str">
        <f>IF(G40&lt;=0,"",IF(G40&lt;=2,"Muy Baja",IF(G40&lt;=24,"Baja",IF(G40&lt;=500,"Media",IF(G40&lt;=5000,"Alta","Muy Alta")))))</f>
        <v/>
      </c>
      <c r="I40" s="176" t="str">
        <f>IF(H40="","",IF(H40="Muy Baja",0.2,IF(H40="Baja",0.4,IF(H40="Media",0.6,IF(H40="Alta",0.8,IF(H40="Muy Alta",1,))))))</f>
        <v/>
      </c>
      <c r="J40" s="179"/>
      <c r="K40" s="176">
        <f>IF(NOT(ISERROR(MATCH(J40,'[1]Tabla Impacto'!$B$221:$B$223,0))),'[1]Tabla Impacto'!$F$223&amp;"Por favor no seleccionar los criterios de impacto(Afectación Económica o presupuestal y Pérdida Reputacional)",J40)</f>
        <v>0</v>
      </c>
      <c r="L40" s="182" t="str">
        <f>IF(OR(K40='[1]Tabla Impacto'!$C$11,K40='[1]Tabla Impacto'!$D$11),"Leve",IF(OR(K40='[1]Tabla Impacto'!$C$12,K40='[1]Tabla Impacto'!$D$12),"Menor",IF(OR(K40='[1]Tabla Impacto'!$C$13,K40='[1]Tabla Impacto'!$D$13),"Moderado",IF(OR(K40='[1]Tabla Impacto'!$C$14,K40='[1]Tabla Impacto'!$D$14),"Mayor",IF(OR(K40='[1]Tabla Impacto'!$C$15,K40='[1]Tabla Impacto'!$D$15),"Catastrófico","")))))</f>
        <v/>
      </c>
      <c r="M40" s="176" t="str">
        <f>IF(L40="","",IF(L40="Leve",0.2,IF(L40="Menor",0.4,IF(L40="Moderado",0.6,IF(L40="Mayor",0.8,IF(L40="Catastrófico",1,))))))</f>
        <v/>
      </c>
      <c r="N40" s="185"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6">
        <v>1</v>
      </c>
      <c r="P40" s="126"/>
      <c r="Q40" s="41" t="str">
        <f t="shared" si="0"/>
        <v/>
      </c>
      <c r="R40" s="42"/>
      <c r="S40" s="42"/>
      <c r="T40" s="43" t="str">
        <f t="shared" si="1"/>
        <v/>
      </c>
      <c r="U40" s="42"/>
      <c r="V40" s="42"/>
      <c r="W40" s="42"/>
      <c r="X40" s="24" t="str">
        <f>IFERROR(IF(Q40="Probabilidad",(I40-(+I40*T40)),IF(Q40="Impacto",I40,"")),"")</f>
        <v/>
      </c>
      <c r="Y40" s="44" t="str">
        <f>IFERROR(IF(X40="","",IF(X40&lt;=0.2,"Muy Baja",IF(X40&lt;=0.4,"Baja",IF(X40&lt;=0.6,"Media",IF(X40&lt;=0.8,"Alta","Muy Alta"))))),"")</f>
        <v/>
      </c>
      <c r="Z40" s="45" t="str">
        <f t="shared" si="2"/>
        <v/>
      </c>
      <c r="AA40" s="44" t="str">
        <f>IFERROR(IF(AB40="","",IF(AB40&lt;=0.2,"Leve",IF(AB40&lt;=0.4,"Menor",IF(AB40&lt;=0.6,"Moderado",IF(AB40&lt;=0.8,"Mayor","Catastrófico"))))),"")</f>
        <v/>
      </c>
      <c r="AB40" s="45" t="str">
        <f>IFERROR(IF(Q40="Impacto",(M40-(+M40*T40)),IF(Q40="Probabilidad",M40,"")),"")</f>
        <v/>
      </c>
      <c r="AC40" s="46" t="str">
        <f t="shared" si="3"/>
        <v/>
      </c>
      <c r="AD40" s="47"/>
      <c r="AE40" s="48"/>
      <c r="AF40" s="48"/>
      <c r="AG40" s="48"/>
      <c r="AH40" s="49"/>
      <c r="AI40" s="48"/>
      <c r="AJ40" s="3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9"/>
      <c r="B41" s="192"/>
      <c r="C41" s="192"/>
      <c r="D41" s="192"/>
      <c r="E41" s="195"/>
      <c r="F41" s="192"/>
      <c r="G41" s="198"/>
      <c r="H41" s="183"/>
      <c r="I41" s="177"/>
      <c r="J41" s="180"/>
      <c r="K41" s="177">
        <f ca="1">IF(NOT(ISERROR(MATCH(J41,_xlfn.ANCHORARRAY(E52),0))),I54&amp;"Por favor no seleccionar los criterios de impacto",J41)</f>
        <v>0</v>
      </c>
      <c r="L41" s="183"/>
      <c r="M41" s="177"/>
      <c r="N41" s="186"/>
      <c r="O41" s="6">
        <v>2</v>
      </c>
      <c r="P41" s="127"/>
      <c r="Q41" s="41" t="str">
        <f t="shared" si="0"/>
        <v/>
      </c>
      <c r="R41" s="42"/>
      <c r="S41" s="42"/>
      <c r="T41" s="43" t="str">
        <f t="shared" si="1"/>
        <v/>
      </c>
      <c r="U41" s="42"/>
      <c r="V41" s="42"/>
      <c r="W41" s="42"/>
      <c r="X41" s="24" t="str">
        <f>IFERROR(IF(AND(Q40="Probabilidad",Q41="Probabilidad"),(Z40-(+Z40*T41)),IF(Q41="Probabilidad",(I40-(+I40*T41)),IF(Q41="Impacto",Z40,""))),"")</f>
        <v/>
      </c>
      <c r="Y41" s="44" t="str">
        <f t="shared" si="4"/>
        <v/>
      </c>
      <c r="Z41" s="45" t="str">
        <f t="shared" si="2"/>
        <v/>
      </c>
      <c r="AA41" s="44" t="str">
        <f t="shared" si="5"/>
        <v/>
      </c>
      <c r="AB41" s="45" t="str">
        <f>IFERROR(IF(AND(Q40="Impacto",Q41="Impacto"),(AB34-(+AB34*T41)),IF(Q41="Impacto",($M$40-(+$M$40*T41)),IF(Q41="Probabilidad",AB34,""))),"")</f>
        <v/>
      </c>
      <c r="AC41" s="46" t="str">
        <f t="shared" si="3"/>
        <v/>
      </c>
      <c r="AD41" s="47"/>
      <c r="AE41" s="48"/>
      <c r="AF41" s="48"/>
      <c r="AG41" s="48"/>
      <c r="AH41" s="49"/>
      <c r="AI41" s="48"/>
      <c r="AJ41" s="3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9"/>
      <c r="B42" s="192"/>
      <c r="C42" s="192"/>
      <c r="D42" s="192"/>
      <c r="E42" s="195"/>
      <c r="F42" s="192"/>
      <c r="G42" s="198"/>
      <c r="H42" s="183"/>
      <c r="I42" s="177"/>
      <c r="J42" s="180"/>
      <c r="K42" s="177">
        <f ca="1">IF(NOT(ISERROR(MATCH(J42,_xlfn.ANCHORARRAY(E53),0))),I55&amp;"Por favor no seleccionar los criterios de impacto",J42)</f>
        <v>0</v>
      </c>
      <c r="L42" s="183"/>
      <c r="M42" s="177"/>
      <c r="N42" s="186"/>
      <c r="O42" s="6">
        <v>3</v>
      </c>
      <c r="P42" s="127"/>
      <c r="Q42" s="41" t="str">
        <f t="shared" si="0"/>
        <v/>
      </c>
      <c r="R42" s="42"/>
      <c r="S42" s="42"/>
      <c r="T42" s="43" t="str">
        <f t="shared" si="1"/>
        <v/>
      </c>
      <c r="U42" s="42"/>
      <c r="V42" s="42"/>
      <c r="W42" s="42"/>
      <c r="X42" s="24" t="str">
        <f>IFERROR(IF(AND(Q41="Probabilidad",Q42="Probabilidad"),(Z41-(+Z41*T42)),IF(AND(Q41="Impacto",Q42="Probabilidad"),(Z40-(+Z40*T42)),IF(Q42="Impacto",Z41,""))),"")</f>
        <v/>
      </c>
      <c r="Y42" s="44" t="str">
        <f t="shared" si="4"/>
        <v/>
      </c>
      <c r="Z42" s="45" t="str">
        <f t="shared" si="2"/>
        <v/>
      </c>
      <c r="AA42" s="44" t="str">
        <f t="shared" si="5"/>
        <v/>
      </c>
      <c r="AB42" s="45" t="str">
        <f>IFERROR(IF(AND(Q41="Impacto",Q42="Impacto"),(AB41-(+AB41*T42)),IF(AND(Q41="Probabilidad",Q42="Impacto"),(AB40-(+AB40*T42)),IF(Q42="Probabilidad",AB41,""))),"")</f>
        <v/>
      </c>
      <c r="AC42" s="46" t="str">
        <f t="shared" si="3"/>
        <v/>
      </c>
      <c r="AD42" s="47"/>
      <c r="AE42" s="48"/>
      <c r="AF42" s="48"/>
      <c r="AG42" s="48"/>
      <c r="AH42" s="49"/>
      <c r="AI42" s="48"/>
      <c r="AJ42" s="3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9"/>
      <c r="B43" s="192"/>
      <c r="C43" s="192"/>
      <c r="D43" s="192"/>
      <c r="E43" s="195"/>
      <c r="F43" s="192"/>
      <c r="G43" s="198"/>
      <c r="H43" s="183"/>
      <c r="I43" s="177"/>
      <c r="J43" s="180"/>
      <c r="K43" s="177">
        <f ca="1">IF(NOT(ISERROR(MATCH(J43,_xlfn.ANCHORARRAY(E54),0))),I56&amp;"Por favor no seleccionar los criterios de impacto",J43)</f>
        <v>0</v>
      </c>
      <c r="L43" s="183"/>
      <c r="M43" s="177"/>
      <c r="N43" s="186"/>
      <c r="O43" s="6">
        <v>4</v>
      </c>
      <c r="P43" s="127"/>
      <c r="Q43" s="41" t="str">
        <f t="shared" si="0"/>
        <v/>
      </c>
      <c r="R43" s="42"/>
      <c r="S43" s="42"/>
      <c r="T43" s="43" t="str">
        <f t="shared" si="1"/>
        <v/>
      </c>
      <c r="U43" s="42"/>
      <c r="V43" s="42"/>
      <c r="W43" s="42"/>
      <c r="X43" s="24" t="str">
        <f>IFERROR(IF(AND(Q42="Probabilidad",Q43="Probabilidad"),(Z42-(+Z42*T43)),IF(AND(Q42="Impacto",Q43="Probabilidad"),(Z41-(+Z41*T43)),IF(Q43="Impacto",Z42,""))),"")</f>
        <v/>
      </c>
      <c r="Y43" s="44" t="str">
        <f t="shared" si="4"/>
        <v/>
      </c>
      <c r="Z43" s="45" t="str">
        <f t="shared" si="2"/>
        <v/>
      </c>
      <c r="AA43" s="44" t="str">
        <f t="shared" si="5"/>
        <v/>
      </c>
      <c r="AB43" s="45" t="str">
        <f>IFERROR(IF(AND(Q42="Impacto",Q43="Impacto"),(AB42-(+AB42*T43)),IF(AND(Q42="Probabilidad",Q43="Impacto"),(AB41-(+AB41*T43)),IF(Q43="Probabilidad",AB42,""))),"")</f>
        <v/>
      </c>
      <c r="AC43" s="46" t="str">
        <f t="shared" si="3"/>
        <v/>
      </c>
      <c r="AD43" s="47"/>
      <c r="AE43" s="48"/>
      <c r="AF43" s="48"/>
      <c r="AG43" s="49"/>
      <c r="AH43" s="49"/>
      <c r="AI43" s="48"/>
      <c r="AJ43" s="3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9"/>
      <c r="B44" s="192"/>
      <c r="C44" s="192"/>
      <c r="D44" s="192"/>
      <c r="E44" s="195"/>
      <c r="F44" s="192"/>
      <c r="G44" s="198"/>
      <c r="H44" s="183"/>
      <c r="I44" s="177"/>
      <c r="J44" s="180"/>
      <c r="K44" s="177">
        <f ca="1">IF(NOT(ISERROR(MATCH(J44,_xlfn.ANCHORARRAY(E55),0))),I57&amp;"Por favor no seleccionar los criterios de impacto",J44)</f>
        <v>0</v>
      </c>
      <c r="L44" s="183"/>
      <c r="M44" s="177"/>
      <c r="N44" s="186"/>
      <c r="O44" s="6">
        <v>5</v>
      </c>
      <c r="P44" s="39"/>
      <c r="Q44" s="41" t="str">
        <f t="shared" si="0"/>
        <v/>
      </c>
      <c r="R44" s="42"/>
      <c r="S44" s="42"/>
      <c r="T44" s="43" t="str">
        <f t="shared" si="1"/>
        <v/>
      </c>
      <c r="U44" s="42"/>
      <c r="V44" s="42"/>
      <c r="W44" s="42"/>
      <c r="X44" s="24" t="str">
        <f>IFERROR(IF(AND(Q43="Probabilidad",Q44="Probabilidad"),(Z43-(+Z43*T44)),IF(AND(Q43="Impacto",Q44="Probabilidad"),(Z42-(+Z42*T44)),IF(Q44="Impacto",Z43,""))),"")</f>
        <v/>
      </c>
      <c r="Y44" s="44" t="str">
        <f t="shared" si="4"/>
        <v/>
      </c>
      <c r="Z44" s="45" t="str">
        <f t="shared" si="2"/>
        <v/>
      </c>
      <c r="AA44" s="44" t="str">
        <f t="shared" si="5"/>
        <v/>
      </c>
      <c r="AB44" s="45" t="str">
        <f>IFERROR(IF(AND(Q43="Impacto",Q44="Impacto"),(AB43-(+AB43*T44)),IF(AND(Q43="Probabilidad",Q44="Impacto"),(AB42-(+AB42*T44)),IF(Q44="Probabilidad",AB43,""))),"")</f>
        <v/>
      </c>
      <c r="AC44" s="46" t="str">
        <f t="shared" si="3"/>
        <v/>
      </c>
      <c r="AD44" s="47"/>
      <c r="AE44" s="48"/>
      <c r="AF44" s="38"/>
      <c r="AG44" s="49"/>
      <c r="AH44" s="49"/>
      <c r="AI44" s="48"/>
      <c r="AJ44" s="3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90"/>
      <c r="B45" s="193"/>
      <c r="C45" s="193"/>
      <c r="D45" s="193"/>
      <c r="E45" s="196"/>
      <c r="F45" s="193"/>
      <c r="G45" s="199"/>
      <c r="H45" s="184"/>
      <c r="I45" s="178"/>
      <c r="J45" s="181"/>
      <c r="K45" s="178">
        <f ca="1">IF(NOT(ISERROR(MATCH(J45,_xlfn.ANCHORARRAY(E56),0))),I58&amp;"Por favor no seleccionar los criterios de impacto",J45)</f>
        <v>0</v>
      </c>
      <c r="L45" s="184"/>
      <c r="M45" s="178"/>
      <c r="N45" s="187"/>
      <c r="O45" s="6">
        <v>6</v>
      </c>
      <c r="P45" s="39"/>
      <c r="Q45" s="41" t="str">
        <f t="shared" si="0"/>
        <v/>
      </c>
      <c r="R45" s="42"/>
      <c r="S45" s="42"/>
      <c r="T45" s="43" t="str">
        <f t="shared" si="1"/>
        <v/>
      </c>
      <c r="U45" s="42"/>
      <c r="V45" s="42"/>
      <c r="W45" s="42"/>
      <c r="X45" s="24" t="str">
        <f>IFERROR(IF(AND(Q44="Probabilidad",Q45="Probabilidad"),(Z44-(+Z44*T45)),IF(AND(Q44="Impacto",Q45="Probabilidad"),(Z43-(+Z43*T45)),IF(Q45="Impacto",Z44,""))),"")</f>
        <v/>
      </c>
      <c r="Y45" s="44" t="str">
        <f t="shared" si="4"/>
        <v/>
      </c>
      <c r="Z45" s="45" t="str">
        <f t="shared" si="2"/>
        <v/>
      </c>
      <c r="AA45" s="44" t="str">
        <f>IFERROR(IF(AB45="","",IF(AB45&lt;=0.2,"Leve",IF(AB45&lt;=0.4,"Menor",IF(AB45&lt;=0.6,"Moderado",IF(AB45&lt;=0.8,"Mayor","Catastrófico"))))),"")</f>
        <v/>
      </c>
      <c r="AB45" s="45" t="str">
        <f>IFERROR(IF(AND(Q44="Impacto",Q45="Impacto"),(AB44-(+AB44*T45)),IF(AND(Q44="Probabilidad",Q45="Impacto"),(AB43-(+AB43*T45)),IF(Q45="Probabilidad",AB44,""))),"")</f>
        <v/>
      </c>
      <c r="AC45" s="46" t="str">
        <f t="shared" si="3"/>
        <v/>
      </c>
      <c r="AD45" s="47"/>
      <c r="AE45" s="48"/>
      <c r="AF45" s="38"/>
      <c r="AG45" s="49"/>
      <c r="AH45" s="49"/>
      <c r="AI45" s="48"/>
      <c r="AJ45" s="3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8">
        <v>7</v>
      </c>
      <c r="B46" s="191"/>
      <c r="C46" s="191"/>
      <c r="D46" s="191"/>
      <c r="E46" s="194"/>
      <c r="F46" s="191"/>
      <c r="G46" s="197"/>
      <c r="H46" s="182" t="str">
        <f>IF(G46&lt;=0,"",IF(G46&lt;=2,"Muy Baja",IF(G46&lt;=24,"Baja",IF(G46&lt;=500,"Media",IF(G46&lt;=5000,"Alta","Muy Alta")))))</f>
        <v/>
      </c>
      <c r="I46" s="176" t="str">
        <f>IF(H46="","",IF(H46="Muy Baja",0.2,IF(H46="Baja",0.4,IF(H46="Media",0.6,IF(H46="Alta",0.8,IF(H46="Muy Alta",1,))))))</f>
        <v/>
      </c>
      <c r="J46" s="179"/>
      <c r="K46" s="176">
        <f>IF(NOT(ISERROR(MATCH(J46,'[1]Tabla Impacto'!$B$221:$B$223,0))),'[1]Tabla Impacto'!$F$223&amp;"Por favor no seleccionar los criterios de impacto(Afectación Económica o presupuestal y Pérdida Reputacional)",J46)</f>
        <v>0</v>
      </c>
      <c r="L46" s="182" t="str">
        <f>IF(OR(K46='[1]Tabla Impacto'!$C$11,K46='[1]Tabla Impacto'!$D$11),"Leve",IF(OR(K46='[1]Tabla Impacto'!$C$12,K46='[1]Tabla Impacto'!$D$12),"Menor",IF(OR(K46='[1]Tabla Impacto'!$C$13,K46='[1]Tabla Impacto'!$D$13),"Moderado",IF(OR(K46='[1]Tabla Impacto'!$C$14,K46='[1]Tabla Impacto'!$D$14),"Mayor",IF(OR(K46='[1]Tabla Impacto'!$C$15,K46='[1]Tabla Impacto'!$D$15),"Catastrófico","")))))</f>
        <v/>
      </c>
      <c r="M46" s="176" t="str">
        <f>IF(L46="","",IF(L46="Leve",0.2,IF(L46="Menor",0.4,IF(L46="Moderado",0.6,IF(L46="Mayor",0.8,IF(L46="Catastrófico",1,))))))</f>
        <v/>
      </c>
      <c r="N46" s="185"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6">
        <v>1</v>
      </c>
      <c r="P46" s="128"/>
      <c r="Q46" s="41" t="str">
        <f t="shared" si="0"/>
        <v/>
      </c>
      <c r="R46" s="42"/>
      <c r="S46" s="42"/>
      <c r="T46" s="43" t="str">
        <f t="shared" si="1"/>
        <v/>
      </c>
      <c r="U46" s="42"/>
      <c r="V46" s="42"/>
      <c r="W46" s="42"/>
      <c r="X46" s="24" t="str">
        <f>IFERROR(IF(Q46="Probabilidad",(I46-(+I46*T46)),IF(Q46="Impacto",I46,"")),"")</f>
        <v/>
      </c>
      <c r="Y46" s="44" t="str">
        <f>IFERROR(IF(X46="","",IF(X46&lt;=0.2,"Muy Baja",IF(X46&lt;=0.4,"Baja",IF(X46&lt;=0.6,"Media",IF(X46&lt;=0.8,"Alta","Muy Alta"))))),"")</f>
        <v/>
      </c>
      <c r="Z46" s="45" t="str">
        <f t="shared" si="2"/>
        <v/>
      </c>
      <c r="AA46" s="44" t="str">
        <f>IFERROR(IF(AB46="","",IF(AB46&lt;=0.2,"Leve",IF(AB46&lt;=0.4,"Menor",IF(AB46&lt;=0.6,"Moderado",IF(AB46&lt;=0.8,"Mayor","Catastrófico"))))),"")</f>
        <v/>
      </c>
      <c r="AB46" s="45" t="str">
        <f>IFERROR(IF(Q46="Impacto",(M46-(+M46*T46)),IF(Q46="Probabilidad",M46,"")),"")</f>
        <v/>
      </c>
      <c r="AC46" s="46" t="str">
        <f t="shared" si="3"/>
        <v/>
      </c>
      <c r="AD46" s="47"/>
      <c r="AE46" s="128"/>
      <c r="AF46" s="38"/>
      <c r="AG46" s="49"/>
      <c r="AH46" s="49"/>
      <c r="AI46" s="48"/>
      <c r="AJ46" s="3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9"/>
      <c r="B47" s="192"/>
      <c r="C47" s="192"/>
      <c r="D47" s="192"/>
      <c r="E47" s="195"/>
      <c r="F47" s="192"/>
      <c r="G47" s="198"/>
      <c r="H47" s="183"/>
      <c r="I47" s="177"/>
      <c r="J47" s="180"/>
      <c r="K47" s="177">
        <f ca="1">IF(NOT(ISERROR(MATCH(J47,_xlfn.ANCHORARRAY(E58),0))),I60&amp;"Por favor no seleccionar los criterios de impacto",J47)</f>
        <v>0</v>
      </c>
      <c r="L47" s="183"/>
      <c r="M47" s="177"/>
      <c r="N47" s="186"/>
      <c r="O47" s="6">
        <v>2</v>
      </c>
      <c r="P47" s="128"/>
      <c r="Q47" s="41" t="str">
        <f t="shared" si="0"/>
        <v/>
      </c>
      <c r="R47" s="42"/>
      <c r="S47" s="42"/>
      <c r="T47" s="43" t="str">
        <f t="shared" si="1"/>
        <v/>
      </c>
      <c r="U47" s="42"/>
      <c r="V47" s="42"/>
      <c r="W47" s="42"/>
      <c r="X47" s="24" t="str">
        <f>IFERROR(IF(AND(Q46="Probabilidad",Q47="Probabilidad"),(Z46-(+Z46*T47)),IF(Q47="Probabilidad",(I46-(+I46*T47)),IF(Q47="Impacto",Z46,""))),"")</f>
        <v/>
      </c>
      <c r="Y47" s="44" t="str">
        <f t="shared" si="4"/>
        <v/>
      </c>
      <c r="Z47" s="45" t="str">
        <f t="shared" si="2"/>
        <v/>
      </c>
      <c r="AA47" s="44" t="str">
        <f t="shared" si="5"/>
        <v/>
      </c>
      <c r="AB47" s="45" t="str">
        <f>IFERROR(IF(AND(Q46="Impacto",Q47="Impacto"),(AB40-(+AB40*T47)),IF(Q47="Impacto",($M$46-(+$M$46*T47)),IF(Q47="Probabilidad",AB40,""))),"")</f>
        <v/>
      </c>
      <c r="AC47" s="46" t="str">
        <f t="shared" si="3"/>
        <v/>
      </c>
      <c r="AD47" s="47"/>
      <c r="AE47" s="128"/>
      <c r="AF47" s="38"/>
      <c r="AG47" s="49"/>
      <c r="AH47" s="49"/>
      <c r="AI47" s="48"/>
      <c r="AJ47" s="3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9"/>
      <c r="B48" s="192"/>
      <c r="C48" s="192"/>
      <c r="D48" s="192"/>
      <c r="E48" s="195"/>
      <c r="F48" s="192"/>
      <c r="G48" s="198"/>
      <c r="H48" s="183"/>
      <c r="I48" s="177"/>
      <c r="J48" s="180"/>
      <c r="K48" s="177">
        <f ca="1">IF(NOT(ISERROR(MATCH(J48,_xlfn.ANCHORARRAY(E59),0))),I61&amp;"Por favor no seleccionar los criterios de impacto",J48)</f>
        <v>0</v>
      </c>
      <c r="L48" s="183"/>
      <c r="M48" s="177"/>
      <c r="N48" s="186"/>
      <c r="O48" s="6">
        <v>3</v>
      </c>
      <c r="P48" s="128"/>
      <c r="Q48" s="41" t="str">
        <f t="shared" si="0"/>
        <v/>
      </c>
      <c r="R48" s="42"/>
      <c r="S48" s="42"/>
      <c r="T48" s="43" t="str">
        <f t="shared" si="1"/>
        <v/>
      </c>
      <c r="U48" s="42"/>
      <c r="V48" s="42"/>
      <c r="W48" s="42"/>
      <c r="X48" s="24" t="str">
        <f>IFERROR(IF(AND(Q47="Probabilidad",Q48="Probabilidad"),(Z47-(+Z47*T48)),IF(AND(Q47="Impacto",Q48="Probabilidad"),(Z46-(+Z46*T48)),IF(Q48="Impacto",Z47,""))),"")</f>
        <v/>
      </c>
      <c r="Y48" s="44" t="str">
        <f t="shared" si="4"/>
        <v/>
      </c>
      <c r="Z48" s="45" t="str">
        <f t="shared" si="2"/>
        <v/>
      </c>
      <c r="AA48" s="44" t="str">
        <f t="shared" si="5"/>
        <v/>
      </c>
      <c r="AB48" s="45" t="str">
        <f>IFERROR(IF(AND(Q47="Impacto",Q48="Impacto"),(AB47-(+AB47*T48)),IF(AND(Q47="Probabilidad",Q48="Impacto"),(AB46-(+AB46*T48)),IF(Q48="Probabilidad",AB47,""))),"")</f>
        <v/>
      </c>
      <c r="AC48" s="46" t="str">
        <f t="shared" si="3"/>
        <v/>
      </c>
      <c r="AD48" s="47"/>
      <c r="AE48" s="128"/>
      <c r="AF48" s="38"/>
      <c r="AG48" s="49"/>
      <c r="AH48" s="49"/>
      <c r="AI48" s="48"/>
      <c r="AJ48" s="3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9"/>
      <c r="B49" s="192"/>
      <c r="C49" s="192"/>
      <c r="D49" s="192"/>
      <c r="E49" s="195"/>
      <c r="F49" s="192"/>
      <c r="G49" s="198"/>
      <c r="H49" s="183"/>
      <c r="I49" s="177"/>
      <c r="J49" s="180"/>
      <c r="K49" s="177">
        <f ca="1">IF(NOT(ISERROR(MATCH(J49,_xlfn.ANCHORARRAY(E60),0))),I62&amp;"Por favor no seleccionar los criterios de impacto",J49)</f>
        <v>0</v>
      </c>
      <c r="L49" s="183"/>
      <c r="M49" s="177"/>
      <c r="N49" s="186"/>
      <c r="O49" s="6">
        <v>4</v>
      </c>
      <c r="P49" s="128"/>
      <c r="Q49" s="41" t="str">
        <f t="shared" si="0"/>
        <v/>
      </c>
      <c r="R49" s="42"/>
      <c r="S49" s="42"/>
      <c r="T49" s="43" t="str">
        <f t="shared" si="1"/>
        <v/>
      </c>
      <c r="U49" s="42"/>
      <c r="V49" s="42"/>
      <c r="W49" s="42"/>
      <c r="X49" s="24" t="str">
        <f>IFERROR(IF(AND(Q48="Probabilidad",Q49="Probabilidad"),(Z48-(+Z48*T49)),IF(AND(Q48="Impacto",Q49="Probabilidad"),(Z47-(+Z47*T49)),IF(Q49="Impacto",Z48,""))),"")</f>
        <v/>
      </c>
      <c r="Y49" s="44" t="str">
        <f t="shared" si="4"/>
        <v/>
      </c>
      <c r="Z49" s="45" t="str">
        <f t="shared" si="2"/>
        <v/>
      </c>
      <c r="AA49" s="44" t="str">
        <f t="shared" si="5"/>
        <v/>
      </c>
      <c r="AB49" s="45" t="str">
        <f>IFERROR(IF(AND(Q48="Impacto",Q49="Impacto"),(AB48-(+AB48*T49)),IF(AND(Q48="Probabilidad",Q49="Impacto"),(AB47-(+AB47*T49)),IF(Q49="Probabilidad",AB48,""))),"")</f>
        <v/>
      </c>
      <c r="AC49" s="46" t="str">
        <f t="shared" si="3"/>
        <v/>
      </c>
      <c r="AD49" s="47"/>
      <c r="AE49" s="128"/>
      <c r="AF49" s="38"/>
      <c r="AG49" s="49"/>
      <c r="AH49" s="49"/>
      <c r="AI49" s="48"/>
      <c r="AJ49" s="3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9"/>
      <c r="B50" s="192"/>
      <c r="C50" s="192"/>
      <c r="D50" s="192"/>
      <c r="E50" s="195"/>
      <c r="F50" s="192"/>
      <c r="G50" s="198"/>
      <c r="H50" s="183"/>
      <c r="I50" s="177"/>
      <c r="J50" s="180"/>
      <c r="K50" s="177">
        <f ca="1">IF(NOT(ISERROR(MATCH(J50,_xlfn.ANCHORARRAY(E61),0))),I63&amp;"Por favor no seleccionar los criterios de impacto",J50)</f>
        <v>0</v>
      </c>
      <c r="L50" s="183"/>
      <c r="M50" s="177"/>
      <c r="N50" s="186"/>
      <c r="O50" s="6">
        <v>5</v>
      </c>
      <c r="P50" s="39"/>
      <c r="Q50" s="41" t="str">
        <f t="shared" si="0"/>
        <v/>
      </c>
      <c r="R50" s="42"/>
      <c r="S50" s="42"/>
      <c r="T50" s="43" t="str">
        <f t="shared" si="1"/>
        <v/>
      </c>
      <c r="U50" s="42"/>
      <c r="V50" s="42"/>
      <c r="W50" s="42"/>
      <c r="X50" s="24" t="str">
        <f>IFERROR(IF(AND(Q49="Probabilidad",Q50="Probabilidad"),(Z49-(+Z49*T50)),IF(AND(Q49="Impacto",Q50="Probabilidad"),(Z48-(+Z48*T50)),IF(Q50="Impacto",Z49,""))),"")</f>
        <v/>
      </c>
      <c r="Y50" s="44" t="str">
        <f t="shared" si="4"/>
        <v/>
      </c>
      <c r="Z50" s="45" t="str">
        <f t="shared" si="2"/>
        <v/>
      </c>
      <c r="AA50" s="44" t="str">
        <f t="shared" si="5"/>
        <v/>
      </c>
      <c r="AB50" s="45" t="str">
        <f>IFERROR(IF(AND(Q49="Impacto",Q50="Impacto"),(AB49-(+AB49*T50)),IF(AND(Q49="Probabilidad",Q50="Impacto"),(AB48-(+AB48*T50)),IF(Q50="Probabilidad",AB49,""))),"")</f>
        <v/>
      </c>
      <c r="AC50" s="46" t="str">
        <f t="shared" si="3"/>
        <v/>
      </c>
      <c r="AD50" s="47"/>
      <c r="AE50" s="48"/>
      <c r="AF50" s="38"/>
      <c r="AG50" s="49"/>
      <c r="AH50" s="49"/>
      <c r="AI50" s="48"/>
      <c r="AJ50" s="3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90"/>
      <c r="B51" s="193"/>
      <c r="C51" s="193"/>
      <c r="D51" s="193"/>
      <c r="E51" s="196"/>
      <c r="F51" s="193"/>
      <c r="G51" s="199"/>
      <c r="H51" s="184"/>
      <c r="I51" s="178"/>
      <c r="J51" s="181"/>
      <c r="K51" s="178">
        <f ca="1">IF(NOT(ISERROR(MATCH(J51,_xlfn.ANCHORARRAY(E62),0))),I64&amp;"Por favor no seleccionar los criterios de impacto",J51)</f>
        <v>0</v>
      </c>
      <c r="L51" s="184"/>
      <c r="M51" s="178"/>
      <c r="N51" s="187"/>
      <c r="O51" s="6">
        <v>6</v>
      </c>
      <c r="P51" s="39"/>
      <c r="Q51" s="41" t="str">
        <f t="shared" si="0"/>
        <v/>
      </c>
      <c r="R51" s="42"/>
      <c r="S51" s="42"/>
      <c r="T51" s="43" t="str">
        <f t="shared" si="1"/>
        <v/>
      </c>
      <c r="U51" s="42"/>
      <c r="V51" s="42"/>
      <c r="W51" s="42"/>
      <c r="X51" s="24" t="str">
        <f>IFERROR(IF(AND(Q50="Probabilidad",Q51="Probabilidad"),(Z50-(+Z50*T51)),IF(AND(Q50="Impacto",Q51="Probabilidad"),(Z49-(+Z49*T51)),IF(Q51="Impacto",Z50,""))),"")</f>
        <v/>
      </c>
      <c r="Y51" s="44" t="str">
        <f t="shared" si="4"/>
        <v/>
      </c>
      <c r="Z51" s="45" t="str">
        <f t="shared" si="2"/>
        <v/>
      </c>
      <c r="AA51" s="44" t="str">
        <f t="shared" si="5"/>
        <v/>
      </c>
      <c r="AB51" s="45" t="str">
        <f>IFERROR(IF(AND(Q50="Impacto",Q51="Impacto"),(AB50-(+AB50*T51)),IF(AND(Q50="Probabilidad",Q51="Impacto"),(AB49-(+AB49*T51)),IF(Q51="Probabilidad",AB50,""))),"")</f>
        <v/>
      </c>
      <c r="AC51" s="46" t="str">
        <f t="shared" si="3"/>
        <v/>
      </c>
      <c r="AD51" s="47"/>
      <c r="AE51" s="48"/>
      <c r="AF51" s="38"/>
      <c r="AG51" s="49"/>
      <c r="AH51" s="49"/>
      <c r="AI51" s="48"/>
      <c r="AJ51" s="3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8">
        <v>8</v>
      </c>
      <c r="B52" s="191"/>
      <c r="C52" s="191"/>
      <c r="D52" s="191"/>
      <c r="E52" s="194"/>
      <c r="F52" s="191"/>
      <c r="G52" s="197"/>
      <c r="H52" s="182" t="str">
        <f>IF(G52&lt;=0,"",IF(G52&lt;=2,"Muy Baja",IF(G52&lt;=24,"Baja",IF(G52&lt;=500,"Media",IF(G52&lt;=5000,"Alta","Muy Alta")))))</f>
        <v/>
      </c>
      <c r="I52" s="176" t="str">
        <f>IF(H52="","",IF(H52="Muy Baja",0.2,IF(H52="Baja",0.4,IF(H52="Media",0.6,IF(H52="Alta",0.8,IF(H52="Muy Alta",1,))))))</f>
        <v/>
      </c>
      <c r="J52" s="179"/>
      <c r="K52" s="176">
        <f>IF(NOT(ISERROR(MATCH(J52,'[1]Tabla Impacto'!$B$221:$B$223,0))),'[1]Tabla Impacto'!$F$223&amp;"Por favor no seleccionar los criterios de impacto(Afectación Económica o presupuestal y Pérdida Reputacional)",J52)</f>
        <v>0</v>
      </c>
      <c r="L52" s="182" t="str">
        <f>IF(OR(K52='[1]Tabla Impacto'!$C$11,K52='[1]Tabla Impacto'!$D$11),"Leve",IF(OR(K52='[1]Tabla Impacto'!$C$12,K52='[1]Tabla Impacto'!$D$12),"Menor",IF(OR(K52='[1]Tabla Impacto'!$C$13,K52='[1]Tabla Impacto'!$D$13),"Moderado",IF(OR(K52='[1]Tabla Impacto'!$C$14,K52='[1]Tabla Impacto'!$D$14),"Mayor",IF(OR(K52='[1]Tabla Impacto'!$C$15,K52='[1]Tabla Impacto'!$D$15),"Catastrófico","")))))</f>
        <v/>
      </c>
      <c r="M52" s="176" t="str">
        <f>IF(L52="","",IF(L52="Leve",0.2,IF(L52="Menor",0.4,IF(L52="Moderado",0.6,IF(L52="Mayor",0.8,IF(L52="Catastrófico",1,))))))</f>
        <v/>
      </c>
      <c r="N52" s="185"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6">
        <v>1</v>
      </c>
      <c r="P52" s="128"/>
      <c r="Q52" s="41" t="str">
        <f t="shared" si="0"/>
        <v/>
      </c>
      <c r="R52" s="42"/>
      <c r="S52" s="42"/>
      <c r="T52" s="43" t="str">
        <f t="shared" si="1"/>
        <v/>
      </c>
      <c r="U52" s="42"/>
      <c r="V52" s="42"/>
      <c r="W52" s="42"/>
      <c r="X52" s="24" t="str">
        <f>IFERROR(IF(Q52="Probabilidad",(I52-(+I52*T52)),IF(Q52="Impacto",I52,"")),"")</f>
        <v/>
      </c>
      <c r="Y52" s="44" t="str">
        <f>IFERROR(IF(X52="","",IF(X52&lt;=0.2,"Muy Baja",IF(X52&lt;=0.4,"Baja",IF(X52&lt;=0.6,"Media",IF(X52&lt;=0.8,"Alta","Muy Alta"))))),"")</f>
        <v/>
      </c>
      <c r="Z52" s="45" t="str">
        <f t="shared" si="2"/>
        <v/>
      </c>
      <c r="AA52" s="44" t="str">
        <f>IFERROR(IF(AB52="","",IF(AB52&lt;=0.2,"Leve",IF(AB52&lt;=0.4,"Menor",IF(AB52&lt;=0.6,"Moderado",IF(AB52&lt;=0.8,"Mayor","Catastrófico"))))),"")</f>
        <v/>
      </c>
      <c r="AB52" s="45" t="str">
        <f>IFERROR(IF(Q52="Impacto",(M52-(+M52*T52)),IF(Q52="Probabilidad",M52,"")),"")</f>
        <v/>
      </c>
      <c r="AC52" s="46" t="str">
        <f t="shared" si="3"/>
        <v/>
      </c>
      <c r="AD52" s="47"/>
      <c r="AE52" s="48"/>
      <c r="AF52" s="38"/>
      <c r="AG52" s="49"/>
      <c r="AH52" s="49"/>
      <c r="AI52" s="48"/>
      <c r="AJ52" s="3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9"/>
      <c r="B53" s="192"/>
      <c r="C53" s="192"/>
      <c r="D53" s="192"/>
      <c r="E53" s="195"/>
      <c r="F53" s="192"/>
      <c r="G53" s="198"/>
      <c r="H53" s="183"/>
      <c r="I53" s="177"/>
      <c r="J53" s="180"/>
      <c r="K53" s="177">
        <f ca="1">IF(NOT(ISERROR(MATCH(J53,_xlfn.ANCHORARRAY(E64),0))),I66&amp;"Por favor no seleccionar los criterios de impacto",J53)</f>
        <v>0</v>
      </c>
      <c r="L53" s="183"/>
      <c r="M53" s="177"/>
      <c r="N53" s="186"/>
      <c r="O53" s="6">
        <v>2</v>
      </c>
      <c r="P53" s="128"/>
      <c r="Q53" s="41" t="str">
        <f t="shared" si="0"/>
        <v/>
      </c>
      <c r="R53" s="42"/>
      <c r="S53" s="42"/>
      <c r="T53" s="43" t="str">
        <f t="shared" si="1"/>
        <v/>
      </c>
      <c r="U53" s="42"/>
      <c r="V53" s="42"/>
      <c r="W53" s="42"/>
      <c r="X53" s="24" t="str">
        <f>IFERROR(IF(AND(Q52="Probabilidad",Q53="Probabilidad"),(Z52-(+Z52*T53)),IF(Q53="Probabilidad",(I52-(+I52*T53)),IF(Q53="Impacto",Z52,""))),"")</f>
        <v/>
      </c>
      <c r="Y53" s="44" t="str">
        <f t="shared" si="4"/>
        <v/>
      </c>
      <c r="Z53" s="45" t="str">
        <f t="shared" si="2"/>
        <v/>
      </c>
      <c r="AA53" s="44" t="str">
        <f t="shared" si="5"/>
        <v/>
      </c>
      <c r="AB53" s="45" t="str">
        <f>IFERROR(IF(AND(Q52="Impacto",Q53="Impacto"),(AB46-(+AB46*T53)),IF(Q53="Impacto",($M$52-(+$M$52*T53)),IF(Q53="Probabilidad",AB46,""))),"")</f>
        <v/>
      </c>
      <c r="AC53" s="46" t="str">
        <f t="shared" si="3"/>
        <v/>
      </c>
      <c r="AD53" s="47"/>
      <c r="AE53" s="48"/>
      <c r="AF53" s="38"/>
      <c r="AG53" s="49"/>
      <c r="AH53" s="49"/>
      <c r="AI53" s="48"/>
      <c r="AJ53" s="3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9"/>
      <c r="B54" s="192"/>
      <c r="C54" s="192"/>
      <c r="D54" s="192"/>
      <c r="E54" s="195"/>
      <c r="F54" s="192"/>
      <c r="G54" s="198"/>
      <c r="H54" s="183"/>
      <c r="I54" s="177"/>
      <c r="J54" s="180"/>
      <c r="K54" s="177">
        <f ca="1">IF(NOT(ISERROR(MATCH(J54,_xlfn.ANCHORARRAY(E65),0))),I67&amp;"Por favor no seleccionar los criterios de impacto",J54)</f>
        <v>0</v>
      </c>
      <c r="L54" s="183"/>
      <c r="M54" s="177"/>
      <c r="N54" s="186"/>
      <c r="O54" s="6">
        <v>3</v>
      </c>
      <c r="P54" s="128"/>
      <c r="Q54" s="41" t="str">
        <f t="shared" si="0"/>
        <v/>
      </c>
      <c r="R54" s="42"/>
      <c r="S54" s="42"/>
      <c r="T54" s="43" t="str">
        <f t="shared" si="1"/>
        <v/>
      </c>
      <c r="U54" s="42"/>
      <c r="V54" s="42"/>
      <c r="W54" s="42"/>
      <c r="X54" s="24" t="str">
        <f>IFERROR(IF(AND(Q53="Probabilidad",Q54="Probabilidad"),(Z53-(+Z53*T54)),IF(AND(Q53="Impacto",Q54="Probabilidad"),(Z52-(+Z52*T54)),IF(Q54="Impacto",Z53,""))),"")</f>
        <v/>
      </c>
      <c r="Y54" s="44" t="str">
        <f t="shared" si="4"/>
        <v/>
      </c>
      <c r="Z54" s="45" t="str">
        <f t="shared" si="2"/>
        <v/>
      </c>
      <c r="AA54" s="44" t="str">
        <f t="shared" si="5"/>
        <v/>
      </c>
      <c r="AB54" s="45" t="str">
        <f>IFERROR(IF(AND(Q53="Impacto",Q54="Impacto"),(AB53-(+AB53*T54)),IF(AND(Q53="Probabilidad",Q54="Impacto"),(AB52-(+AB52*T54)),IF(Q54="Probabilidad",AB53,""))),"")</f>
        <v/>
      </c>
      <c r="AC54" s="46" t="str">
        <f t="shared" si="3"/>
        <v/>
      </c>
      <c r="AD54" s="47"/>
      <c r="AE54" s="48"/>
      <c r="AF54" s="38"/>
      <c r="AG54" s="49"/>
      <c r="AH54" s="49"/>
      <c r="AI54" s="48"/>
      <c r="AJ54" s="3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9"/>
      <c r="B55" s="192"/>
      <c r="C55" s="192"/>
      <c r="D55" s="192"/>
      <c r="E55" s="195"/>
      <c r="F55" s="192"/>
      <c r="G55" s="198"/>
      <c r="H55" s="183"/>
      <c r="I55" s="177"/>
      <c r="J55" s="180"/>
      <c r="K55" s="177">
        <f ca="1">IF(NOT(ISERROR(MATCH(J55,_xlfn.ANCHORARRAY(E66),0))),I68&amp;"Por favor no seleccionar los criterios de impacto",J55)</f>
        <v>0</v>
      </c>
      <c r="L55" s="183"/>
      <c r="M55" s="177"/>
      <c r="N55" s="186"/>
      <c r="O55" s="6">
        <v>4</v>
      </c>
      <c r="P55" s="39"/>
      <c r="Q55" s="41" t="str">
        <f t="shared" si="0"/>
        <v/>
      </c>
      <c r="R55" s="42"/>
      <c r="S55" s="42"/>
      <c r="T55" s="43" t="str">
        <f t="shared" si="1"/>
        <v/>
      </c>
      <c r="U55" s="42"/>
      <c r="V55" s="42"/>
      <c r="W55" s="42"/>
      <c r="X55" s="24" t="str">
        <f>IFERROR(IF(AND(Q54="Probabilidad",Q55="Probabilidad"),(Z54-(+Z54*T55)),IF(AND(Q54="Impacto",Q55="Probabilidad"),(Z53-(+Z53*T55)),IF(Q55="Impacto",Z54,""))),"")</f>
        <v/>
      </c>
      <c r="Y55" s="44" t="str">
        <f t="shared" si="4"/>
        <v/>
      </c>
      <c r="Z55" s="45" t="str">
        <f t="shared" si="2"/>
        <v/>
      </c>
      <c r="AA55" s="44" t="str">
        <f t="shared" si="5"/>
        <v/>
      </c>
      <c r="AB55" s="45" t="str">
        <f>IFERROR(IF(AND(Q54="Impacto",Q55="Impacto"),(AB54-(+AB54*T55)),IF(AND(Q54="Probabilidad",Q55="Impacto"),(AB53-(+AB53*T55)),IF(Q55="Probabilidad",AB54,""))),"")</f>
        <v/>
      </c>
      <c r="AC55" s="46" t="str">
        <f t="shared" si="3"/>
        <v/>
      </c>
      <c r="AD55" s="47"/>
      <c r="AE55" s="48"/>
      <c r="AF55" s="38"/>
      <c r="AG55" s="49"/>
      <c r="AH55" s="49"/>
      <c r="AI55" s="48"/>
      <c r="AJ55" s="3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9"/>
      <c r="B56" s="192"/>
      <c r="C56" s="192"/>
      <c r="D56" s="192"/>
      <c r="E56" s="195"/>
      <c r="F56" s="192"/>
      <c r="G56" s="198"/>
      <c r="H56" s="183"/>
      <c r="I56" s="177"/>
      <c r="J56" s="180"/>
      <c r="K56" s="177">
        <f ca="1">IF(NOT(ISERROR(MATCH(J56,_xlfn.ANCHORARRAY(E67),0))),I69&amp;"Por favor no seleccionar los criterios de impacto",J56)</f>
        <v>0</v>
      </c>
      <c r="L56" s="183"/>
      <c r="M56" s="177"/>
      <c r="N56" s="186"/>
      <c r="O56" s="6">
        <v>5</v>
      </c>
      <c r="P56" s="39"/>
      <c r="Q56" s="41" t="str">
        <f t="shared" si="0"/>
        <v/>
      </c>
      <c r="R56" s="42"/>
      <c r="S56" s="42"/>
      <c r="T56" s="43" t="str">
        <f t="shared" si="1"/>
        <v/>
      </c>
      <c r="U56" s="42"/>
      <c r="V56" s="42"/>
      <c r="W56" s="42"/>
      <c r="X56" s="24" t="str">
        <f>IFERROR(IF(AND(Q55="Probabilidad",Q56="Probabilidad"),(Z55-(+Z55*T56)),IF(AND(Q55="Impacto",Q56="Probabilidad"),(Z54-(+Z54*T56)),IF(Q56="Impacto",Z55,""))),"")</f>
        <v/>
      </c>
      <c r="Y56" s="44" t="str">
        <f t="shared" si="4"/>
        <v/>
      </c>
      <c r="Z56" s="45" t="str">
        <f t="shared" si="2"/>
        <v/>
      </c>
      <c r="AA56" s="44" t="str">
        <f t="shared" si="5"/>
        <v/>
      </c>
      <c r="AB56" s="45" t="str">
        <f>IFERROR(IF(AND(Q55="Impacto",Q56="Impacto"),(AB55-(+AB55*T56)),IF(AND(Q55="Probabilidad",Q56="Impacto"),(AB54-(+AB54*T56)),IF(Q56="Probabilidad",AB55,""))),"")</f>
        <v/>
      </c>
      <c r="AC56" s="46" t="str">
        <f t="shared" si="3"/>
        <v/>
      </c>
      <c r="AD56" s="47"/>
      <c r="AE56" s="48"/>
      <c r="AF56" s="38"/>
      <c r="AG56" s="49"/>
      <c r="AH56" s="49"/>
      <c r="AI56" s="48"/>
      <c r="AJ56" s="3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90"/>
      <c r="B57" s="193"/>
      <c r="C57" s="193"/>
      <c r="D57" s="193"/>
      <c r="E57" s="196"/>
      <c r="F57" s="193"/>
      <c r="G57" s="199"/>
      <c r="H57" s="184"/>
      <c r="I57" s="178"/>
      <c r="J57" s="181"/>
      <c r="K57" s="178">
        <f ca="1">IF(NOT(ISERROR(MATCH(J57,_xlfn.ANCHORARRAY(E68),0))),I70&amp;"Por favor no seleccionar los criterios de impacto",J57)</f>
        <v>0</v>
      </c>
      <c r="L57" s="184"/>
      <c r="M57" s="178"/>
      <c r="N57" s="187"/>
      <c r="O57" s="6">
        <v>6</v>
      </c>
      <c r="P57" s="39"/>
      <c r="Q57" s="41" t="str">
        <f t="shared" si="0"/>
        <v/>
      </c>
      <c r="R57" s="42"/>
      <c r="S57" s="42"/>
      <c r="T57" s="43" t="str">
        <f t="shared" si="1"/>
        <v/>
      </c>
      <c r="U57" s="42"/>
      <c r="V57" s="42"/>
      <c r="W57" s="42"/>
      <c r="X57" s="24" t="str">
        <f>IFERROR(IF(AND(Q56="Probabilidad",Q57="Probabilidad"),(Z56-(+Z56*T57)),IF(AND(Q56="Impacto",Q57="Probabilidad"),(Z55-(+Z55*T57)),IF(Q57="Impacto",Z56,""))),"")</f>
        <v/>
      </c>
      <c r="Y57" s="44" t="str">
        <f t="shared" si="4"/>
        <v/>
      </c>
      <c r="Z57" s="45" t="str">
        <f t="shared" si="2"/>
        <v/>
      </c>
      <c r="AA57" s="44" t="str">
        <f t="shared" si="5"/>
        <v/>
      </c>
      <c r="AB57" s="45" t="str">
        <f>IFERROR(IF(AND(Q56="Impacto",Q57="Impacto"),(AB56-(+AB56*T57)),IF(AND(Q56="Probabilidad",Q57="Impacto"),(AB55-(+AB55*T57)),IF(Q57="Probabilidad",AB56,""))),"")</f>
        <v/>
      </c>
      <c r="AC57" s="46" t="str">
        <f t="shared" si="3"/>
        <v/>
      </c>
      <c r="AD57" s="47"/>
      <c r="AE57" s="48"/>
      <c r="AF57" s="38"/>
      <c r="AG57" s="49"/>
      <c r="AH57" s="49"/>
      <c r="AI57" s="48"/>
      <c r="AJ57" s="3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8">
        <v>9</v>
      </c>
      <c r="B58" s="191"/>
      <c r="C58" s="191"/>
      <c r="D58" s="191"/>
      <c r="E58" s="194"/>
      <c r="F58" s="191"/>
      <c r="G58" s="197"/>
      <c r="H58" s="182" t="str">
        <f>IF(G58&lt;=0,"",IF(G58&lt;=2,"Muy Baja",IF(G58&lt;=24,"Baja",IF(G58&lt;=500,"Media",IF(G58&lt;=5000,"Alta","Muy Alta")))))</f>
        <v/>
      </c>
      <c r="I58" s="176" t="str">
        <f>IF(H58="","",IF(H58="Muy Baja",0.2,IF(H58="Baja",0.4,IF(H58="Media",0.6,IF(H58="Alta",0.8,IF(H58="Muy Alta",1,))))))</f>
        <v/>
      </c>
      <c r="J58" s="179"/>
      <c r="K58" s="176">
        <f>IF(NOT(ISERROR(MATCH(J58,'[1]Tabla Impacto'!$B$221:$B$223,0))),'[1]Tabla Impacto'!$F$223&amp;"Por favor no seleccionar los criterios de impacto(Afectación Económica o presupuestal y Pérdida Reputacional)",J58)</f>
        <v>0</v>
      </c>
      <c r="L58" s="182" t="str">
        <f>IF(OR(K58='[1]Tabla Impacto'!$C$11,K58='[1]Tabla Impacto'!$D$11),"Leve",IF(OR(K58='[1]Tabla Impacto'!$C$12,K58='[1]Tabla Impacto'!$D$12),"Menor",IF(OR(K58='[1]Tabla Impacto'!$C$13,K58='[1]Tabla Impacto'!$D$13),"Moderado",IF(OR(K58='[1]Tabla Impacto'!$C$14,K58='[1]Tabla Impacto'!$D$14),"Mayor",IF(OR(K58='[1]Tabla Impacto'!$C$15,K58='[1]Tabla Impacto'!$D$15),"Catastrófico","")))))</f>
        <v/>
      </c>
      <c r="M58" s="176" t="str">
        <f>IF(L58="","",IF(L58="Leve",0.2,IF(L58="Menor",0.4,IF(L58="Moderado",0.6,IF(L58="Mayor",0.8,IF(L58="Catastrófico",1,))))))</f>
        <v/>
      </c>
      <c r="N58" s="185"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6">
        <v>1</v>
      </c>
      <c r="P58" s="128"/>
      <c r="Q58" s="41" t="str">
        <f t="shared" si="0"/>
        <v/>
      </c>
      <c r="R58" s="42"/>
      <c r="S58" s="42"/>
      <c r="T58" s="43" t="str">
        <f t="shared" si="1"/>
        <v/>
      </c>
      <c r="U58" s="42"/>
      <c r="V58" s="42"/>
      <c r="W58" s="42"/>
      <c r="X58" s="24" t="str">
        <f>IFERROR(IF(Q58="Probabilidad",(I58-(+I58*T58)),IF(Q58="Impacto",I58,"")),"")</f>
        <v/>
      </c>
      <c r="Y58" s="44" t="str">
        <f>IFERROR(IF(X58="","",IF(X58&lt;=0.2,"Muy Baja",IF(X58&lt;=0.4,"Baja",IF(X58&lt;=0.6,"Media",IF(X58&lt;=0.8,"Alta","Muy Alta"))))),"")</f>
        <v/>
      </c>
      <c r="Z58" s="45" t="str">
        <f t="shared" si="2"/>
        <v/>
      </c>
      <c r="AA58" s="44" t="str">
        <f>IFERROR(IF(AB58="","",IF(AB58&lt;=0.2,"Leve",IF(AB58&lt;=0.4,"Menor",IF(AB58&lt;=0.6,"Moderado",IF(AB58&lt;=0.8,"Mayor","Catastrófico"))))),"")</f>
        <v/>
      </c>
      <c r="AB58" s="45" t="str">
        <f>IFERROR(IF(Q58="Impacto",(M58-(+M58*T58)),IF(Q58="Probabilidad",M58,"")),"")</f>
        <v/>
      </c>
      <c r="AC58" s="46" t="str">
        <f t="shared" si="3"/>
        <v/>
      </c>
      <c r="AD58" s="47"/>
      <c r="AE58" s="48"/>
      <c r="AF58" s="38"/>
      <c r="AG58" s="49"/>
      <c r="AH58" s="49"/>
      <c r="AI58" s="48"/>
      <c r="AJ58" s="3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9"/>
      <c r="B59" s="192"/>
      <c r="C59" s="192"/>
      <c r="D59" s="192"/>
      <c r="E59" s="195"/>
      <c r="F59" s="192"/>
      <c r="G59" s="198"/>
      <c r="H59" s="183"/>
      <c r="I59" s="177"/>
      <c r="J59" s="180"/>
      <c r="K59" s="177">
        <f ca="1">IF(NOT(ISERROR(MATCH(J59,_xlfn.ANCHORARRAY(E70),0))),I72&amp;"Por favor no seleccionar los criterios de impacto",J59)</f>
        <v>0</v>
      </c>
      <c r="L59" s="183"/>
      <c r="M59" s="177"/>
      <c r="N59" s="186"/>
      <c r="O59" s="6">
        <v>2</v>
      </c>
      <c r="P59" s="128"/>
      <c r="Q59" s="41" t="str">
        <f t="shared" si="0"/>
        <v/>
      </c>
      <c r="R59" s="42"/>
      <c r="S59" s="42"/>
      <c r="T59" s="43" t="str">
        <f t="shared" si="1"/>
        <v/>
      </c>
      <c r="U59" s="42"/>
      <c r="V59" s="42"/>
      <c r="W59" s="42"/>
      <c r="X59" s="24" t="str">
        <f>IFERROR(IF(AND(Q58="Probabilidad",Q59="Probabilidad"),(Z58-(+Z58*T59)),IF(Q59="Probabilidad",(I58-(+I58*T59)),IF(Q59="Impacto",Z58,""))),"")</f>
        <v/>
      </c>
      <c r="Y59" s="44" t="str">
        <f t="shared" si="4"/>
        <v/>
      </c>
      <c r="Z59" s="45" t="str">
        <f t="shared" si="2"/>
        <v/>
      </c>
      <c r="AA59" s="44" t="str">
        <f t="shared" si="5"/>
        <v/>
      </c>
      <c r="AB59" s="45" t="str">
        <f>IFERROR(IF(AND(Q58="Impacto",Q59="Impacto"),(AB52-(+AB52*T59)),IF(Q59="Impacto",($M$58-(+$M$58*T59)),IF(Q59="Probabilidad",AB52,""))),"")</f>
        <v/>
      </c>
      <c r="AC59" s="46" t="str">
        <f t="shared" si="3"/>
        <v/>
      </c>
      <c r="AD59" s="47"/>
      <c r="AE59" s="48"/>
      <c r="AF59" s="38"/>
      <c r="AG59" s="49"/>
      <c r="AH59" s="49"/>
      <c r="AI59" s="48"/>
      <c r="AJ59" s="3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9"/>
      <c r="B60" s="192"/>
      <c r="C60" s="192"/>
      <c r="D60" s="192"/>
      <c r="E60" s="195"/>
      <c r="F60" s="192"/>
      <c r="G60" s="198"/>
      <c r="H60" s="183"/>
      <c r="I60" s="177"/>
      <c r="J60" s="180"/>
      <c r="K60" s="177">
        <f ca="1">IF(NOT(ISERROR(MATCH(J60,_xlfn.ANCHORARRAY(E71),0))),I73&amp;"Por favor no seleccionar los criterios de impacto",J60)</f>
        <v>0</v>
      </c>
      <c r="L60" s="183"/>
      <c r="M60" s="177"/>
      <c r="N60" s="186"/>
      <c r="O60" s="6">
        <v>3</v>
      </c>
      <c r="P60" s="40"/>
      <c r="Q60" s="41" t="str">
        <f t="shared" si="0"/>
        <v/>
      </c>
      <c r="R60" s="42"/>
      <c r="S60" s="42"/>
      <c r="T60" s="43" t="str">
        <f t="shared" si="1"/>
        <v/>
      </c>
      <c r="U60" s="42"/>
      <c r="V60" s="42"/>
      <c r="W60" s="42"/>
      <c r="X60" s="24" t="str">
        <f>IFERROR(IF(AND(Q59="Probabilidad",Q60="Probabilidad"),(Z59-(+Z59*T60)),IF(AND(Q59="Impacto",Q60="Probabilidad"),(Z58-(+Z58*T60)),IF(Q60="Impacto",Z59,""))),"")</f>
        <v/>
      </c>
      <c r="Y60" s="44" t="str">
        <f t="shared" si="4"/>
        <v/>
      </c>
      <c r="Z60" s="45" t="str">
        <f t="shared" si="2"/>
        <v/>
      </c>
      <c r="AA60" s="44" t="str">
        <f t="shared" si="5"/>
        <v/>
      </c>
      <c r="AB60" s="45" t="str">
        <f>IFERROR(IF(AND(Q59="Impacto",Q60="Impacto"),(AB59-(+AB59*T60)),IF(AND(Q59="Probabilidad",Q60="Impacto"),(AB58-(+AB58*T60)),IF(Q60="Probabilidad",AB59,""))),"")</f>
        <v/>
      </c>
      <c r="AC60" s="46" t="str">
        <f t="shared" si="3"/>
        <v/>
      </c>
      <c r="AD60" s="47"/>
      <c r="AE60" s="48"/>
      <c r="AF60" s="38"/>
      <c r="AG60" s="49"/>
      <c r="AH60" s="49"/>
      <c r="AI60" s="48"/>
      <c r="AJ60" s="3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9"/>
      <c r="B61" s="192"/>
      <c r="C61" s="192"/>
      <c r="D61" s="192"/>
      <c r="E61" s="195"/>
      <c r="F61" s="192"/>
      <c r="G61" s="198"/>
      <c r="H61" s="183"/>
      <c r="I61" s="177"/>
      <c r="J61" s="180"/>
      <c r="K61" s="177">
        <f ca="1">IF(NOT(ISERROR(MATCH(J61,_xlfn.ANCHORARRAY(E72),0))),I74&amp;"Por favor no seleccionar los criterios de impacto",J61)</f>
        <v>0</v>
      </c>
      <c r="L61" s="183"/>
      <c r="M61" s="177"/>
      <c r="N61" s="186"/>
      <c r="O61" s="6">
        <v>4</v>
      </c>
      <c r="P61" s="39"/>
      <c r="Q61" s="41" t="str">
        <f t="shared" si="0"/>
        <v/>
      </c>
      <c r="R61" s="42"/>
      <c r="S61" s="42"/>
      <c r="T61" s="43" t="str">
        <f t="shared" si="1"/>
        <v/>
      </c>
      <c r="U61" s="42"/>
      <c r="V61" s="42"/>
      <c r="W61" s="42"/>
      <c r="X61" s="24" t="str">
        <f>IFERROR(IF(AND(Q60="Probabilidad",Q61="Probabilidad"),(Z60-(+Z60*T61)),IF(AND(Q60="Impacto",Q61="Probabilidad"),(Z59-(+Z59*T61)),IF(Q61="Impacto",Z60,""))),"")</f>
        <v/>
      </c>
      <c r="Y61" s="44" t="str">
        <f t="shared" si="4"/>
        <v/>
      </c>
      <c r="Z61" s="45" t="str">
        <f t="shared" si="2"/>
        <v/>
      </c>
      <c r="AA61" s="44" t="str">
        <f t="shared" si="5"/>
        <v/>
      </c>
      <c r="AB61" s="45" t="str">
        <f>IFERROR(IF(AND(Q60="Impacto",Q61="Impacto"),(AB60-(+AB60*T61)),IF(AND(Q60="Probabilidad",Q61="Impacto"),(AB59-(+AB59*T61)),IF(Q61="Probabilidad",AB60,""))),"")</f>
        <v/>
      </c>
      <c r="AC61" s="46" t="str">
        <f t="shared" si="3"/>
        <v/>
      </c>
      <c r="AD61" s="47"/>
      <c r="AE61" s="48"/>
      <c r="AF61" s="38"/>
      <c r="AG61" s="49"/>
      <c r="AH61" s="49"/>
      <c r="AI61" s="48"/>
      <c r="AJ61" s="3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9"/>
      <c r="B62" s="192"/>
      <c r="C62" s="192"/>
      <c r="D62" s="192"/>
      <c r="E62" s="195"/>
      <c r="F62" s="192"/>
      <c r="G62" s="198"/>
      <c r="H62" s="183"/>
      <c r="I62" s="177"/>
      <c r="J62" s="180"/>
      <c r="K62" s="177">
        <f ca="1">IF(NOT(ISERROR(MATCH(J62,_xlfn.ANCHORARRAY(E73),0))),I75&amp;"Por favor no seleccionar los criterios de impacto",J62)</f>
        <v>0</v>
      </c>
      <c r="L62" s="183"/>
      <c r="M62" s="177"/>
      <c r="N62" s="186"/>
      <c r="O62" s="6">
        <v>5</v>
      </c>
      <c r="P62" s="39"/>
      <c r="Q62" s="41" t="str">
        <f t="shared" si="0"/>
        <v/>
      </c>
      <c r="R62" s="42"/>
      <c r="S62" s="42"/>
      <c r="T62" s="43" t="str">
        <f t="shared" si="1"/>
        <v/>
      </c>
      <c r="U62" s="42"/>
      <c r="V62" s="42"/>
      <c r="W62" s="42"/>
      <c r="X62" s="24" t="str">
        <f>IFERROR(IF(AND(Q61="Probabilidad",Q62="Probabilidad"),(Z61-(+Z61*T62)),IF(AND(Q61="Impacto",Q62="Probabilidad"),(Z60-(+Z60*T62)),IF(Q62="Impacto",Z61,""))),"")</f>
        <v/>
      </c>
      <c r="Y62" s="44" t="str">
        <f t="shared" si="4"/>
        <v/>
      </c>
      <c r="Z62" s="45" t="str">
        <f t="shared" si="2"/>
        <v/>
      </c>
      <c r="AA62" s="44" t="str">
        <f t="shared" si="5"/>
        <v/>
      </c>
      <c r="AB62" s="45" t="str">
        <f>IFERROR(IF(AND(Q61="Impacto",Q62="Impacto"),(AB61-(+AB61*T62)),IF(AND(Q61="Probabilidad",Q62="Impacto"),(AB60-(+AB60*T62)),IF(Q62="Probabilidad",AB61,""))),"")</f>
        <v/>
      </c>
      <c r="AC62" s="46" t="str">
        <f t="shared" si="3"/>
        <v/>
      </c>
      <c r="AD62" s="47"/>
      <c r="AE62" s="48"/>
      <c r="AF62" s="38"/>
      <c r="AG62" s="49"/>
      <c r="AH62" s="49"/>
      <c r="AI62" s="48"/>
      <c r="AJ62" s="3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90"/>
      <c r="B63" s="193"/>
      <c r="C63" s="193"/>
      <c r="D63" s="193"/>
      <c r="E63" s="196"/>
      <c r="F63" s="193"/>
      <c r="G63" s="199"/>
      <c r="H63" s="184"/>
      <c r="I63" s="178"/>
      <c r="J63" s="181"/>
      <c r="K63" s="178">
        <f ca="1">IF(NOT(ISERROR(MATCH(J63,_xlfn.ANCHORARRAY(E74),0))),I76&amp;"Por favor no seleccionar los criterios de impacto",J63)</f>
        <v>0</v>
      </c>
      <c r="L63" s="184"/>
      <c r="M63" s="178"/>
      <c r="N63" s="187"/>
      <c r="O63" s="6">
        <v>6</v>
      </c>
      <c r="P63" s="39"/>
      <c r="Q63" s="41" t="str">
        <f t="shared" si="0"/>
        <v/>
      </c>
      <c r="R63" s="42"/>
      <c r="S63" s="42"/>
      <c r="T63" s="43" t="str">
        <f t="shared" si="1"/>
        <v/>
      </c>
      <c r="U63" s="42"/>
      <c r="V63" s="42"/>
      <c r="W63" s="42"/>
      <c r="X63" s="24" t="str">
        <f>IFERROR(IF(AND(Q62="Probabilidad",Q63="Probabilidad"),(Z62-(+Z62*T63)),IF(AND(Q62="Impacto",Q63="Probabilidad"),(Z61-(+Z61*T63)),IF(Q63="Impacto",Z62,""))),"")</f>
        <v/>
      </c>
      <c r="Y63" s="44" t="str">
        <f t="shared" si="4"/>
        <v/>
      </c>
      <c r="Z63" s="45" t="str">
        <f t="shared" si="2"/>
        <v/>
      </c>
      <c r="AA63" s="44" t="str">
        <f t="shared" si="5"/>
        <v/>
      </c>
      <c r="AB63" s="45" t="str">
        <f>IFERROR(IF(AND(Q62="Impacto",Q63="Impacto"),(AB62-(+AB62*T63)),IF(AND(Q62="Probabilidad",Q63="Impacto"),(AB61-(+AB61*T63)),IF(Q63="Probabilidad",AB62,""))),"")</f>
        <v/>
      </c>
      <c r="AC63" s="46" t="str">
        <f t="shared" si="3"/>
        <v/>
      </c>
      <c r="AD63" s="47"/>
      <c r="AE63" s="48"/>
      <c r="AF63" s="38"/>
      <c r="AG63" s="49"/>
      <c r="AH63" s="49"/>
      <c r="AI63" s="48"/>
      <c r="AJ63" s="3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8">
        <v>10</v>
      </c>
      <c r="B64" s="191"/>
      <c r="C64" s="191"/>
      <c r="D64" s="191"/>
      <c r="E64" s="194"/>
      <c r="F64" s="191"/>
      <c r="G64" s="197"/>
      <c r="H64" s="182" t="str">
        <f>IF(G64&lt;=0,"",IF(G64&lt;=2,"Muy Baja",IF(G64&lt;=24,"Baja",IF(G64&lt;=500,"Media",IF(G64&lt;=5000,"Alta","Muy Alta")))))</f>
        <v/>
      </c>
      <c r="I64" s="176" t="str">
        <f>IF(H64="","",IF(H64="Muy Baja",0.2,IF(H64="Baja",0.4,IF(H64="Media",0.6,IF(H64="Alta",0.8,IF(H64="Muy Alta",1,))))))</f>
        <v/>
      </c>
      <c r="J64" s="179"/>
      <c r="K64" s="176">
        <f>IF(NOT(ISERROR(MATCH(J64,'[1]Tabla Impacto'!$B$221:$B$223,0))),'[1]Tabla Impacto'!$F$223&amp;"Por favor no seleccionar los criterios de impacto(Afectación Económica o presupuestal y Pérdida Reputacional)",J64)</f>
        <v>0</v>
      </c>
      <c r="L64" s="182" t="str">
        <f>IF(OR(K64='[1]Tabla Impacto'!$C$11,K64='[1]Tabla Impacto'!$D$11),"Leve",IF(OR(K64='[1]Tabla Impacto'!$C$12,K64='[1]Tabla Impacto'!$D$12),"Menor",IF(OR(K64='[1]Tabla Impacto'!$C$13,K64='[1]Tabla Impacto'!$D$13),"Moderado",IF(OR(K64='[1]Tabla Impacto'!$C$14,K64='[1]Tabla Impacto'!$D$14),"Mayor",IF(OR(K64='[1]Tabla Impacto'!$C$15,K64='[1]Tabla Impacto'!$D$15),"Catastrófico","")))))</f>
        <v/>
      </c>
      <c r="M64" s="176" t="str">
        <f>IF(L64="","",IF(L64="Leve",0.2,IF(L64="Menor",0.4,IF(L64="Moderado",0.6,IF(L64="Mayor",0.8,IF(L64="Catastrófico",1,))))))</f>
        <v/>
      </c>
      <c r="N64" s="185"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6">
        <v>1</v>
      </c>
      <c r="P64" s="128"/>
      <c r="Q64" s="41" t="str">
        <f t="shared" si="0"/>
        <v/>
      </c>
      <c r="R64" s="42"/>
      <c r="S64" s="42"/>
      <c r="T64" s="43" t="str">
        <f t="shared" si="1"/>
        <v/>
      </c>
      <c r="U64" s="42"/>
      <c r="V64" s="42"/>
      <c r="W64" s="42"/>
      <c r="X64" s="24" t="str">
        <f>IFERROR(IF(Q64="Probabilidad",(I64-(+I64*T64)),IF(Q64="Impacto",I64,"")),"")</f>
        <v/>
      </c>
      <c r="Y64" s="44" t="str">
        <f>IFERROR(IF(X64="","",IF(X64&lt;=0.2,"Muy Baja",IF(X64&lt;=0.4,"Baja",IF(X64&lt;=0.6,"Media",IF(X64&lt;=0.8,"Alta","Muy Alta"))))),"")</f>
        <v/>
      </c>
      <c r="Z64" s="45" t="str">
        <f t="shared" si="2"/>
        <v/>
      </c>
      <c r="AA64" s="44" t="str">
        <f>IFERROR(IF(AB64="","",IF(AB64&lt;=0.2,"Leve",IF(AB64&lt;=0.4,"Menor",IF(AB64&lt;=0.6,"Moderado",IF(AB64&lt;=0.8,"Mayor","Catastrófico"))))),"")</f>
        <v/>
      </c>
      <c r="AB64" s="45" t="str">
        <f>IFERROR(IF(Q64="Impacto",(M64-(+M64*T64)),IF(Q64="Probabilidad",M64,"")),"")</f>
        <v/>
      </c>
      <c r="AC64" s="46" t="str">
        <f t="shared" si="3"/>
        <v/>
      </c>
      <c r="AD64" s="47"/>
      <c r="AE64" s="48"/>
      <c r="AF64" s="38"/>
      <c r="AG64" s="49"/>
      <c r="AH64" s="49"/>
      <c r="AI64" s="48"/>
      <c r="AJ64" s="3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9"/>
      <c r="B65" s="192"/>
      <c r="C65" s="192"/>
      <c r="D65" s="192"/>
      <c r="E65" s="195"/>
      <c r="F65" s="192"/>
      <c r="G65" s="198"/>
      <c r="H65" s="183"/>
      <c r="I65" s="177"/>
      <c r="J65" s="180"/>
      <c r="K65" s="177">
        <f ca="1">IF(NOT(ISERROR(MATCH(J65,_xlfn.ANCHORARRAY(E76),0))),I78&amp;"Por favor no seleccionar los criterios de impacto",J65)</f>
        <v>0</v>
      </c>
      <c r="L65" s="183"/>
      <c r="M65" s="177"/>
      <c r="N65" s="186"/>
      <c r="O65" s="6">
        <v>2</v>
      </c>
      <c r="P65" s="128"/>
      <c r="Q65" s="41" t="str">
        <f t="shared" si="0"/>
        <v/>
      </c>
      <c r="R65" s="42"/>
      <c r="S65" s="42"/>
      <c r="T65" s="43" t="str">
        <f t="shared" si="1"/>
        <v/>
      </c>
      <c r="U65" s="42"/>
      <c r="V65" s="42"/>
      <c r="W65" s="42"/>
      <c r="X65" s="24" t="str">
        <f>IFERROR(IF(AND(Q64="Probabilidad",Q65="Probabilidad"),(Z64-(+Z64*T65)),IF(Q65="Probabilidad",(I64-(+I64*T65)),IF(Q65="Impacto",Z64,""))),"")</f>
        <v/>
      </c>
      <c r="Y65" s="44" t="str">
        <f t="shared" si="4"/>
        <v/>
      </c>
      <c r="Z65" s="45" t="str">
        <f t="shared" si="2"/>
        <v/>
      </c>
      <c r="AA65" s="44" t="str">
        <f t="shared" si="5"/>
        <v/>
      </c>
      <c r="AB65" s="45" t="str">
        <f>IFERROR(IF(AND(Q64="Impacto",Q65="Impacto"),(AB58-(+AB58*T65)),IF(Q65="Impacto",($M$64-(+$M$64*T65)),IF(Q65="Probabilidad",AB58,""))),"")</f>
        <v/>
      </c>
      <c r="AC65" s="46" t="str">
        <f t="shared" si="3"/>
        <v/>
      </c>
      <c r="AD65" s="47"/>
      <c r="AE65" s="48"/>
      <c r="AF65" s="38"/>
      <c r="AG65" s="49"/>
      <c r="AH65" s="49"/>
      <c r="AI65" s="48"/>
      <c r="AJ65" s="38"/>
    </row>
    <row r="66" spans="1:36" ht="151.5" customHeight="1" x14ac:dyDescent="0.3">
      <c r="A66" s="189"/>
      <c r="B66" s="192"/>
      <c r="C66" s="192"/>
      <c r="D66" s="192"/>
      <c r="E66" s="195"/>
      <c r="F66" s="192"/>
      <c r="G66" s="198"/>
      <c r="H66" s="183"/>
      <c r="I66" s="177"/>
      <c r="J66" s="180"/>
      <c r="K66" s="177">
        <f ca="1">IF(NOT(ISERROR(MATCH(J66,_xlfn.ANCHORARRAY(E77),0))),I79&amp;"Por favor no seleccionar los criterios de impacto",J66)</f>
        <v>0</v>
      </c>
      <c r="L66" s="183"/>
      <c r="M66" s="177"/>
      <c r="N66" s="186"/>
      <c r="O66" s="6">
        <v>3</v>
      </c>
      <c r="P66" s="128"/>
      <c r="Q66" s="41" t="str">
        <f t="shared" si="0"/>
        <v/>
      </c>
      <c r="R66" s="42"/>
      <c r="S66" s="42"/>
      <c r="T66" s="43" t="str">
        <f t="shared" si="1"/>
        <v/>
      </c>
      <c r="U66" s="42"/>
      <c r="V66" s="42"/>
      <c r="W66" s="42"/>
      <c r="X66" s="24" t="str">
        <f>IFERROR(IF(AND(Q65="Probabilidad",Q66="Probabilidad"),(Z65-(+Z65*T66)),IF(AND(Q65="Impacto",Q66="Probabilidad"),(Z64-(+Z64*T66)),IF(Q66="Impacto",Z65,""))),"")</f>
        <v/>
      </c>
      <c r="Y66" s="44" t="str">
        <f t="shared" si="4"/>
        <v/>
      </c>
      <c r="Z66" s="45" t="str">
        <f t="shared" si="2"/>
        <v/>
      </c>
      <c r="AA66" s="44" t="str">
        <f t="shared" si="5"/>
        <v/>
      </c>
      <c r="AB66" s="45" t="str">
        <f>IFERROR(IF(AND(Q65="Impacto",Q66="Impacto"),(AB65-(+AB65*T66)),IF(AND(Q65="Probabilidad",Q66="Impacto"),(AB64-(+AB64*T66)),IF(Q66="Probabilidad",AB65,""))),"")</f>
        <v/>
      </c>
      <c r="AC66" s="46" t="str">
        <f t="shared" si="3"/>
        <v/>
      </c>
      <c r="AD66" s="47"/>
      <c r="AE66" s="48"/>
      <c r="AF66" s="38"/>
      <c r="AG66" s="49"/>
      <c r="AH66" s="49"/>
      <c r="AI66" s="48"/>
      <c r="AJ66" s="38"/>
    </row>
    <row r="67" spans="1:36" ht="151.5" customHeight="1" x14ac:dyDescent="0.3">
      <c r="A67" s="189"/>
      <c r="B67" s="192"/>
      <c r="C67" s="192"/>
      <c r="D67" s="192"/>
      <c r="E67" s="195"/>
      <c r="F67" s="192"/>
      <c r="G67" s="198"/>
      <c r="H67" s="183"/>
      <c r="I67" s="177"/>
      <c r="J67" s="180"/>
      <c r="K67" s="177">
        <f ca="1">IF(NOT(ISERROR(MATCH(J67,_xlfn.ANCHORARRAY(E78),0))),I80&amp;"Por favor no seleccionar los criterios de impacto",J67)</f>
        <v>0</v>
      </c>
      <c r="L67" s="183"/>
      <c r="M67" s="177"/>
      <c r="N67" s="186"/>
      <c r="O67" s="6">
        <v>4</v>
      </c>
      <c r="P67" s="128"/>
      <c r="Q67" s="41" t="str">
        <f t="shared" si="0"/>
        <v/>
      </c>
      <c r="R67" s="42"/>
      <c r="S67" s="42"/>
      <c r="T67" s="43" t="str">
        <f t="shared" si="1"/>
        <v/>
      </c>
      <c r="U67" s="42"/>
      <c r="V67" s="42"/>
      <c r="W67" s="42"/>
      <c r="X67" s="24" t="str">
        <f>IFERROR(IF(AND(Q66="Probabilidad",Q67="Probabilidad"),(Z66-(+Z66*T67)),IF(AND(Q66="Impacto",Q67="Probabilidad"),(Z65-(+Z65*T67)),IF(Q67="Impacto",Z66,""))),"")</f>
        <v/>
      </c>
      <c r="Y67" s="44" t="str">
        <f t="shared" si="4"/>
        <v/>
      </c>
      <c r="Z67" s="45" t="str">
        <f t="shared" si="2"/>
        <v/>
      </c>
      <c r="AA67" s="44" t="str">
        <f t="shared" si="5"/>
        <v/>
      </c>
      <c r="AB67" s="45" t="str">
        <f>IFERROR(IF(AND(Q66="Impacto",Q67="Impacto"),(AB66-(+AB66*T67)),IF(AND(Q66="Probabilidad",Q67="Impacto"),(AB65-(+AB65*T67)),IF(Q67="Probabilidad",AB66,""))),"")</f>
        <v/>
      </c>
      <c r="AC67" s="46" t="str">
        <f t="shared" si="3"/>
        <v/>
      </c>
      <c r="AD67" s="47"/>
      <c r="AE67" s="48"/>
      <c r="AF67" s="38"/>
      <c r="AG67" s="49"/>
      <c r="AH67" s="49"/>
      <c r="AI67" s="48"/>
      <c r="AJ67" s="38"/>
    </row>
    <row r="68" spans="1:36" ht="151.5" customHeight="1" x14ac:dyDescent="0.3">
      <c r="A68" s="189"/>
      <c r="B68" s="192"/>
      <c r="C68" s="192"/>
      <c r="D68" s="192"/>
      <c r="E68" s="195"/>
      <c r="F68" s="192"/>
      <c r="G68" s="198"/>
      <c r="H68" s="183"/>
      <c r="I68" s="177"/>
      <c r="J68" s="180"/>
      <c r="K68" s="177">
        <f ca="1">IF(NOT(ISERROR(MATCH(J68,_xlfn.ANCHORARRAY(E79),0))),I81&amp;"Por favor no seleccionar los criterios de impacto",J68)</f>
        <v>0</v>
      </c>
      <c r="L68" s="183"/>
      <c r="M68" s="177"/>
      <c r="N68" s="186"/>
      <c r="O68" s="6">
        <v>5</v>
      </c>
      <c r="P68" s="39"/>
      <c r="Q68" s="41" t="str">
        <f t="shared" si="0"/>
        <v/>
      </c>
      <c r="R68" s="42"/>
      <c r="S68" s="42"/>
      <c r="T68" s="43" t="str">
        <f t="shared" si="1"/>
        <v/>
      </c>
      <c r="U68" s="42"/>
      <c r="V68" s="42"/>
      <c r="W68" s="42"/>
      <c r="X68" s="24" t="str">
        <f>IFERROR(IF(AND(Q67="Probabilidad",Q68="Probabilidad"),(Z67-(+Z67*T68)),IF(AND(Q67="Impacto",Q68="Probabilidad"),(Z66-(+Z66*T68)),IF(Q68="Impacto",Z67,""))),"")</f>
        <v/>
      </c>
      <c r="Y68" s="44" t="str">
        <f t="shared" si="4"/>
        <v/>
      </c>
      <c r="Z68" s="45" t="str">
        <f t="shared" si="2"/>
        <v/>
      </c>
      <c r="AA68" s="44" t="str">
        <f t="shared" si="5"/>
        <v/>
      </c>
      <c r="AB68" s="45" t="str">
        <f>IFERROR(IF(AND(Q67="Impacto",Q68="Impacto"),(AB67-(+AB67*T68)),IF(AND(Q67="Probabilidad",Q68="Impacto"),(AB66-(+AB66*T68)),IF(Q68="Probabilidad",AB67,""))),"")</f>
        <v/>
      </c>
      <c r="AC68" s="46" t="str">
        <f t="shared" si="3"/>
        <v/>
      </c>
      <c r="AD68" s="47"/>
      <c r="AE68" s="48"/>
      <c r="AF68" s="38"/>
      <c r="AG68" s="49"/>
      <c r="AH68" s="49"/>
      <c r="AI68" s="48"/>
      <c r="AJ68" s="38"/>
    </row>
    <row r="69" spans="1:36" ht="151.5" customHeight="1" x14ac:dyDescent="0.3">
      <c r="A69" s="190"/>
      <c r="B69" s="193"/>
      <c r="C69" s="193"/>
      <c r="D69" s="193"/>
      <c r="E69" s="196"/>
      <c r="F69" s="193"/>
      <c r="G69" s="199"/>
      <c r="H69" s="184"/>
      <c r="I69" s="178"/>
      <c r="J69" s="181"/>
      <c r="K69" s="178">
        <f ca="1">IF(NOT(ISERROR(MATCH(J69,_xlfn.ANCHORARRAY(E80),0))),I82&amp;"Por favor no seleccionar los criterios de impacto",J69)</f>
        <v>0</v>
      </c>
      <c r="L69" s="184"/>
      <c r="M69" s="178"/>
      <c r="N69" s="187"/>
      <c r="O69" s="6">
        <v>6</v>
      </c>
      <c r="P69" s="39"/>
      <c r="Q69" s="41" t="str">
        <f t="shared" si="0"/>
        <v/>
      </c>
      <c r="R69" s="42"/>
      <c r="S69" s="42"/>
      <c r="T69" s="43" t="str">
        <f t="shared" si="1"/>
        <v/>
      </c>
      <c r="U69" s="42"/>
      <c r="V69" s="42"/>
      <c r="W69" s="42"/>
      <c r="X69" s="24" t="str">
        <f>IFERROR(IF(AND(Q68="Probabilidad",Q69="Probabilidad"),(Z68-(+Z68*T69)),IF(AND(Q68="Impacto",Q69="Probabilidad"),(Z67-(+Z67*T69)),IF(Q69="Impacto",Z68,""))),"")</f>
        <v/>
      </c>
      <c r="Y69" s="44" t="str">
        <f t="shared" si="4"/>
        <v/>
      </c>
      <c r="Z69" s="45" t="str">
        <f t="shared" si="2"/>
        <v/>
      </c>
      <c r="AA69" s="44" t="str">
        <f t="shared" si="5"/>
        <v/>
      </c>
      <c r="AB69" s="45" t="str">
        <f>IFERROR(IF(AND(Q68="Impacto",Q69="Impacto"),(AB68-(+AB68*T69)),IF(AND(Q68="Probabilidad",Q69="Impacto"),(AB67-(+AB67*T69)),IF(Q69="Probabilidad",AB68,""))),"")</f>
        <v/>
      </c>
      <c r="AC69" s="46" t="str">
        <f t="shared" si="3"/>
        <v/>
      </c>
      <c r="AD69" s="47"/>
      <c r="AE69" s="48"/>
      <c r="AF69" s="38"/>
      <c r="AG69" s="49"/>
      <c r="AH69" s="49"/>
      <c r="AI69" s="48"/>
      <c r="AJ69" s="38"/>
    </row>
    <row r="70" spans="1:36" ht="49.5" customHeight="1" x14ac:dyDescent="0.3">
      <c r="A70" s="6"/>
      <c r="B70" s="173" t="s">
        <v>111</v>
      </c>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5"/>
    </row>
    <row r="72" spans="1:36" x14ac:dyDescent="0.3">
      <c r="A72" s="1"/>
      <c r="B72" s="25" t="s">
        <v>112</v>
      </c>
      <c r="C72" s="1"/>
      <c r="D72" s="1"/>
      <c r="F72" s="1"/>
    </row>
  </sheetData>
  <mergeCells count="185">
    <mergeCell ref="A6:B6"/>
    <mergeCell ref="C6:N6"/>
    <mergeCell ref="A7:G7"/>
    <mergeCell ref="H7:N7"/>
    <mergeCell ref="O7:W7"/>
    <mergeCell ref="X7:AD7"/>
    <mergeCell ref="A1:AJ2"/>
    <mergeCell ref="A4:B4"/>
    <mergeCell ref="C4:N4"/>
    <mergeCell ref="O4:Q4"/>
    <mergeCell ref="A5:B5"/>
    <mergeCell ref="C5:N5"/>
    <mergeCell ref="J8:J9"/>
    <mergeCell ref="K8:K9"/>
    <mergeCell ref="L8:L9"/>
    <mergeCell ref="M8:M9"/>
    <mergeCell ref="N8:N9"/>
    <mergeCell ref="O8:O9"/>
    <mergeCell ref="AE7:AJ7"/>
    <mergeCell ref="A8:A9"/>
    <mergeCell ref="B8:B9"/>
    <mergeCell ref="C8:C9"/>
    <mergeCell ref="D8:D9"/>
    <mergeCell ref="E8:E9"/>
    <mergeCell ref="F8:F9"/>
    <mergeCell ref="G8:G9"/>
    <mergeCell ref="H8:H9"/>
    <mergeCell ref="I8:I9"/>
    <mergeCell ref="AG8:AG9"/>
    <mergeCell ref="AH8:AH9"/>
    <mergeCell ref="AI8:AI9"/>
    <mergeCell ref="AJ8:AJ9"/>
    <mergeCell ref="AD8:AD9"/>
    <mergeCell ref="AE8:AE9"/>
    <mergeCell ref="AF8:AF9"/>
    <mergeCell ref="AA8:AA9"/>
    <mergeCell ref="AB8:AB9"/>
    <mergeCell ref="AC8:AC9"/>
    <mergeCell ref="P8:P9"/>
    <mergeCell ref="Q8:Q9"/>
    <mergeCell ref="R8:W8"/>
    <mergeCell ref="X8:X9"/>
    <mergeCell ref="Y8:Y9"/>
    <mergeCell ref="Z8:Z9"/>
    <mergeCell ref="N16:N21"/>
    <mergeCell ref="M10:M15"/>
    <mergeCell ref="N10:N15"/>
    <mergeCell ref="A16:A21"/>
    <mergeCell ref="B16:B21"/>
    <mergeCell ref="C16:C21"/>
    <mergeCell ref="D16:D21"/>
    <mergeCell ref="E16:E21"/>
    <mergeCell ref="F16:F21"/>
    <mergeCell ref="G16:G21"/>
    <mergeCell ref="H16:H21"/>
    <mergeCell ref="G10:G15"/>
    <mergeCell ref="H10:H15"/>
    <mergeCell ref="I10:I15"/>
    <mergeCell ref="J10:J15"/>
    <mergeCell ref="K10:K15"/>
    <mergeCell ref="L10:L15"/>
    <mergeCell ref="A10:A15"/>
    <mergeCell ref="B10:B15"/>
    <mergeCell ref="C10:C15"/>
    <mergeCell ref="D10:D15"/>
    <mergeCell ref="E10:E15"/>
    <mergeCell ref="F10:F15"/>
    <mergeCell ref="C22:C27"/>
    <mergeCell ref="D22:D27"/>
    <mergeCell ref="E22:E27"/>
    <mergeCell ref="F22:F27"/>
    <mergeCell ref="I16:I21"/>
    <mergeCell ref="J16:J21"/>
    <mergeCell ref="K16:K21"/>
    <mergeCell ref="L16:L21"/>
    <mergeCell ref="M16:M21"/>
    <mergeCell ref="I28:I33"/>
    <mergeCell ref="J28:J33"/>
    <mergeCell ref="K28:K33"/>
    <mergeCell ref="L28:L33"/>
    <mergeCell ref="M28:M33"/>
    <mergeCell ref="N28:N33"/>
    <mergeCell ref="M22:M27"/>
    <mergeCell ref="N22:N27"/>
    <mergeCell ref="A28:A33"/>
    <mergeCell ref="B28:B33"/>
    <mergeCell ref="C28:C33"/>
    <mergeCell ref="D28:D33"/>
    <mergeCell ref="E28:E33"/>
    <mergeCell ref="F28:F33"/>
    <mergeCell ref="G28:G33"/>
    <mergeCell ref="H28:H33"/>
    <mergeCell ref="G22:G27"/>
    <mergeCell ref="H22:H27"/>
    <mergeCell ref="I22:I27"/>
    <mergeCell ref="J22:J27"/>
    <mergeCell ref="K22:K27"/>
    <mergeCell ref="L22:L27"/>
    <mergeCell ref="A22:A27"/>
    <mergeCell ref="B22:B27"/>
    <mergeCell ref="N40:N45"/>
    <mergeCell ref="M34:M39"/>
    <mergeCell ref="N34:N39"/>
    <mergeCell ref="A40:A45"/>
    <mergeCell ref="B40:B45"/>
    <mergeCell ref="C40:C45"/>
    <mergeCell ref="D40:D45"/>
    <mergeCell ref="E40:E45"/>
    <mergeCell ref="F40:F45"/>
    <mergeCell ref="G40:G45"/>
    <mergeCell ref="H40:H45"/>
    <mergeCell ref="G34:G39"/>
    <mergeCell ref="H34:H39"/>
    <mergeCell ref="I34:I39"/>
    <mergeCell ref="J34:J39"/>
    <mergeCell ref="K34:K39"/>
    <mergeCell ref="L34:L39"/>
    <mergeCell ref="A34:A39"/>
    <mergeCell ref="B34:B39"/>
    <mergeCell ref="C34:C39"/>
    <mergeCell ref="D34:D39"/>
    <mergeCell ref="E34:E39"/>
    <mergeCell ref="F34:F39"/>
    <mergeCell ref="C46:C51"/>
    <mergeCell ref="D46:D51"/>
    <mergeCell ref="E46:E51"/>
    <mergeCell ref="F46:F51"/>
    <mergeCell ref="I40:I45"/>
    <mergeCell ref="J40:J45"/>
    <mergeCell ref="K40:K45"/>
    <mergeCell ref="L40:L45"/>
    <mergeCell ref="M40:M45"/>
    <mergeCell ref="I52:I57"/>
    <mergeCell ref="J52:J57"/>
    <mergeCell ref="K52:K57"/>
    <mergeCell ref="L52:L57"/>
    <mergeCell ref="M52:M57"/>
    <mergeCell ref="N52:N57"/>
    <mergeCell ref="M46:M51"/>
    <mergeCell ref="N46:N51"/>
    <mergeCell ref="A52:A57"/>
    <mergeCell ref="B52:B57"/>
    <mergeCell ref="C52:C57"/>
    <mergeCell ref="D52:D57"/>
    <mergeCell ref="E52:E57"/>
    <mergeCell ref="F52:F57"/>
    <mergeCell ref="G52:G57"/>
    <mergeCell ref="H52:H57"/>
    <mergeCell ref="G46:G51"/>
    <mergeCell ref="H46:H51"/>
    <mergeCell ref="I46:I51"/>
    <mergeCell ref="J46:J51"/>
    <mergeCell ref="K46:K51"/>
    <mergeCell ref="L46:L51"/>
    <mergeCell ref="A46:A51"/>
    <mergeCell ref="B46:B51"/>
    <mergeCell ref="A64:A69"/>
    <mergeCell ref="B64:B69"/>
    <mergeCell ref="C64:C69"/>
    <mergeCell ref="D64:D69"/>
    <mergeCell ref="E64:E69"/>
    <mergeCell ref="F64:F69"/>
    <mergeCell ref="G64:G69"/>
    <mergeCell ref="H64:H69"/>
    <mergeCell ref="G58:G63"/>
    <mergeCell ref="H58:H63"/>
    <mergeCell ref="A58:A63"/>
    <mergeCell ref="B58:B63"/>
    <mergeCell ref="C58:C63"/>
    <mergeCell ref="D58:D63"/>
    <mergeCell ref="E58:E63"/>
    <mergeCell ref="F58:F63"/>
    <mergeCell ref="B70:AJ70"/>
    <mergeCell ref="I64:I69"/>
    <mergeCell ref="J64:J69"/>
    <mergeCell ref="K64:K69"/>
    <mergeCell ref="L64:L69"/>
    <mergeCell ref="M64:M69"/>
    <mergeCell ref="N64:N69"/>
    <mergeCell ref="M58:M63"/>
    <mergeCell ref="N58:N63"/>
    <mergeCell ref="I58:I63"/>
    <mergeCell ref="J58:J63"/>
    <mergeCell ref="K58:K63"/>
    <mergeCell ref="L58:L63"/>
  </mergeCells>
  <conditionalFormatting sqref="H10 H16">
    <cfRule type="cellIs" dxfId="2797" priority="231" operator="equal">
      <formula>"Muy Baja"</formula>
    </cfRule>
    <cfRule type="cellIs" dxfId="2796" priority="230" operator="equal">
      <formula>"Baja"</formula>
    </cfRule>
    <cfRule type="cellIs" dxfId="2795" priority="227" operator="equal">
      <formula>"Muy Alta"</formula>
    </cfRule>
    <cfRule type="cellIs" dxfId="2794" priority="228" operator="equal">
      <formula>"Alta"</formula>
    </cfRule>
    <cfRule type="cellIs" dxfId="2793" priority="229" operator="equal">
      <formula>"Media"</formula>
    </cfRule>
  </conditionalFormatting>
  <conditionalFormatting sqref="H22">
    <cfRule type="cellIs" dxfId="2792" priority="182" operator="equal">
      <formula>"Alta"</formula>
    </cfRule>
    <cfRule type="cellIs" dxfId="2791" priority="183" operator="equal">
      <formula>"Media"</formula>
    </cfRule>
    <cfRule type="cellIs" dxfId="2790" priority="184" operator="equal">
      <formula>"Baja"</formula>
    </cfRule>
    <cfRule type="cellIs" dxfId="2789" priority="185" operator="equal">
      <formula>"Muy Baja"</formula>
    </cfRule>
    <cfRule type="cellIs" dxfId="2788" priority="181" operator="equal">
      <formula>"Muy Alta"</formula>
    </cfRule>
  </conditionalFormatting>
  <conditionalFormatting sqref="H28">
    <cfRule type="cellIs" dxfId="2787" priority="159" operator="equal">
      <formula>"Alta"</formula>
    </cfRule>
    <cfRule type="cellIs" dxfId="2786" priority="162" operator="equal">
      <formula>"Muy Baja"</formula>
    </cfRule>
    <cfRule type="cellIs" dxfId="2785" priority="161" operator="equal">
      <formula>"Baja"</formula>
    </cfRule>
    <cfRule type="cellIs" dxfId="2784" priority="160" operator="equal">
      <formula>"Media"</formula>
    </cfRule>
    <cfRule type="cellIs" dxfId="2783" priority="158" operator="equal">
      <formula>"Muy Alta"</formula>
    </cfRule>
  </conditionalFormatting>
  <conditionalFormatting sqref="H34">
    <cfRule type="cellIs" dxfId="2782" priority="139" operator="equal">
      <formula>"Muy Baja"</formula>
    </cfRule>
    <cfRule type="cellIs" dxfId="2781" priority="138" operator="equal">
      <formula>"Baja"</formula>
    </cfRule>
    <cfRule type="cellIs" dxfId="2780" priority="137" operator="equal">
      <formula>"Media"</formula>
    </cfRule>
    <cfRule type="cellIs" dxfId="2779" priority="136" operator="equal">
      <formula>"Alta"</formula>
    </cfRule>
    <cfRule type="cellIs" dxfId="2778" priority="135" operator="equal">
      <formula>"Muy Alta"</formula>
    </cfRule>
  </conditionalFormatting>
  <conditionalFormatting sqref="H40">
    <cfRule type="cellIs" dxfId="2777" priority="113" operator="equal">
      <formula>"Alta"</formula>
    </cfRule>
    <cfRule type="cellIs" dxfId="2776" priority="114" operator="equal">
      <formula>"Media"</formula>
    </cfRule>
    <cfRule type="cellIs" dxfId="2775" priority="115" operator="equal">
      <formula>"Baja"</formula>
    </cfRule>
    <cfRule type="cellIs" dxfId="2774" priority="116" operator="equal">
      <formula>"Muy Baja"</formula>
    </cfRule>
    <cfRule type="cellIs" dxfId="2773" priority="112" operator="equal">
      <formula>"Muy Alta"</formula>
    </cfRule>
  </conditionalFormatting>
  <conditionalFormatting sqref="H46">
    <cfRule type="cellIs" dxfId="2772" priority="93" operator="equal">
      <formula>"Muy Baja"</formula>
    </cfRule>
    <cfRule type="cellIs" dxfId="2771" priority="89" operator="equal">
      <formula>"Muy Alta"</formula>
    </cfRule>
    <cfRule type="cellIs" dxfId="2770" priority="90" operator="equal">
      <formula>"Alta"</formula>
    </cfRule>
    <cfRule type="cellIs" dxfId="2769" priority="91" operator="equal">
      <formula>"Media"</formula>
    </cfRule>
    <cfRule type="cellIs" dxfId="2768" priority="92" operator="equal">
      <formula>"Baja"</formula>
    </cfRule>
  </conditionalFormatting>
  <conditionalFormatting sqref="H52">
    <cfRule type="cellIs" dxfId="2767" priority="69" operator="equal">
      <formula>"Baja"</formula>
    </cfRule>
    <cfRule type="cellIs" dxfId="2766" priority="70" operator="equal">
      <formula>"Muy Baja"</formula>
    </cfRule>
    <cfRule type="cellIs" dxfId="2765" priority="66" operator="equal">
      <formula>"Muy Alta"</formula>
    </cfRule>
    <cfRule type="cellIs" dxfId="2764" priority="67" operator="equal">
      <formula>"Alta"</formula>
    </cfRule>
    <cfRule type="cellIs" dxfId="2763" priority="68" operator="equal">
      <formula>"Media"</formula>
    </cfRule>
  </conditionalFormatting>
  <conditionalFormatting sqref="H58">
    <cfRule type="cellIs" dxfId="2762" priority="47" operator="equal">
      <formula>"Muy Baja"</formula>
    </cfRule>
    <cfRule type="cellIs" dxfId="2761" priority="43" operator="equal">
      <formula>"Muy Alta"</formula>
    </cfRule>
    <cfRule type="cellIs" dxfId="2760" priority="44" operator="equal">
      <formula>"Alta"</formula>
    </cfRule>
    <cfRule type="cellIs" dxfId="2759" priority="45" operator="equal">
      <formula>"Media"</formula>
    </cfRule>
    <cfRule type="cellIs" dxfId="2758" priority="46" operator="equal">
      <formula>"Baja"</formula>
    </cfRule>
  </conditionalFormatting>
  <conditionalFormatting sqref="H64">
    <cfRule type="cellIs" dxfId="2757" priority="23" operator="equal">
      <formula>"Baja"</formula>
    </cfRule>
    <cfRule type="cellIs" dxfId="2756" priority="24" operator="equal">
      <formula>"Muy Baja"</formula>
    </cfRule>
    <cfRule type="cellIs" dxfId="2755" priority="22" operator="equal">
      <formula>"Media"</formula>
    </cfRule>
    <cfRule type="cellIs" dxfId="2754" priority="20" operator="equal">
      <formula>"Muy Alta"</formula>
    </cfRule>
    <cfRule type="cellIs" dxfId="2753" priority="21" operator="equal">
      <formula>"Alta"</formula>
    </cfRule>
  </conditionalFormatting>
  <conditionalFormatting sqref="K10:K69">
    <cfRule type="containsText" dxfId="2752" priority="1" operator="containsText" text="❌">
      <formula>NOT(ISERROR(SEARCH("❌",K10)))</formula>
    </cfRule>
  </conditionalFormatting>
  <conditionalFormatting sqref="L10 L16 L22 L28 L34 L40 L46 L52 L58 L64">
    <cfRule type="cellIs" dxfId="2751" priority="224" operator="equal">
      <formula>"Moderado"</formula>
    </cfRule>
    <cfRule type="cellIs" dxfId="2750" priority="223" operator="equal">
      <formula>"Mayor"</formula>
    </cfRule>
    <cfRule type="cellIs" dxfId="2749" priority="222" operator="equal">
      <formula>"Catastrófico"</formula>
    </cfRule>
    <cfRule type="cellIs" dxfId="2748" priority="226" operator="equal">
      <formula>"Leve"</formula>
    </cfRule>
    <cfRule type="cellIs" dxfId="2747" priority="225" operator="equal">
      <formula>"Menor"</formula>
    </cfRule>
  </conditionalFormatting>
  <conditionalFormatting sqref="N10">
    <cfRule type="cellIs" dxfId="2746" priority="221" operator="equal">
      <formula>"Bajo"</formula>
    </cfRule>
    <cfRule type="cellIs" dxfId="2745" priority="220" operator="equal">
      <formula>"Moderado"</formula>
    </cfRule>
    <cfRule type="cellIs" dxfId="2744" priority="219" operator="equal">
      <formula>"Alto"</formula>
    </cfRule>
    <cfRule type="cellIs" dxfId="2743" priority="218" operator="equal">
      <formula>"Extremo"</formula>
    </cfRule>
  </conditionalFormatting>
  <conditionalFormatting sqref="N16">
    <cfRule type="cellIs" dxfId="2742" priority="202" operator="equal">
      <formula>"Moderado"</formula>
    </cfRule>
    <cfRule type="cellIs" dxfId="2741" priority="201" operator="equal">
      <formula>"Alto"</formula>
    </cfRule>
    <cfRule type="cellIs" dxfId="2740" priority="200" operator="equal">
      <formula>"Extremo"</formula>
    </cfRule>
    <cfRule type="cellIs" dxfId="2739" priority="203" operator="equal">
      <formula>"Bajo"</formula>
    </cfRule>
  </conditionalFormatting>
  <conditionalFormatting sqref="N22">
    <cfRule type="cellIs" dxfId="2738" priority="179" operator="equal">
      <formula>"Moderado"</formula>
    </cfRule>
    <cfRule type="cellIs" dxfId="2737" priority="178" operator="equal">
      <formula>"Alto"</formula>
    </cfRule>
    <cfRule type="cellIs" dxfId="2736" priority="177" operator="equal">
      <formula>"Extremo"</formula>
    </cfRule>
    <cfRule type="cellIs" dxfId="2735" priority="180" operator="equal">
      <formula>"Bajo"</formula>
    </cfRule>
  </conditionalFormatting>
  <conditionalFormatting sqref="N28">
    <cfRule type="cellIs" dxfId="2734" priority="156" operator="equal">
      <formula>"Moderado"</formula>
    </cfRule>
    <cfRule type="cellIs" dxfId="2733" priority="157" operator="equal">
      <formula>"Bajo"</formula>
    </cfRule>
    <cfRule type="cellIs" dxfId="2732" priority="155" operator="equal">
      <formula>"Alto"</formula>
    </cfRule>
    <cfRule type="cellIs" dxfId="2731" priority="154" operator="equal">
      <formula>"Extremo"</formula>
    </cfRule>
  </conditionalFormatting>
  <conditionalFormatting sqref="N34">
    <cfRule type="cellIs" dxfId="2730" priority="132" operator="equal">
      <formula>"Alto"</formula>
    </cfRule>
    <cfRule type="cellIs" dxfId="2729" priority="133" operator="equal">
      <formula>"Moderado"</formula>
    </cfRule>
    <cfRule type="cellIs" dxfId="2728" priority="131" operator="equal">
      <formula>"Extremo"</formula>
    </cfRule>
    <cfRule type="cellIs" dxfId="2727" priority="134" operator="equal">
      <formula>"Bajo"</formula>
    </cfRule>
  </conditionalFormatting>
  <conditionalFormatting sqref="N40">
    <cfRule type="cellIs" dxfId="2726" priority="111" operator="equal">
      <formula>"Bajo"</formula>
    </cfRule>
    <cfRule type="cellIs" dxfId="2725" priority="108" operator="equal">
      <formula>"Extremo"</formula>
    </cfRule>
    <cfRule type="cellIs" dxfId="2724" priority="109" operator="equal">
      <formula>"Alto"</formula>
    </cfRule>
    <cfRule type="cellIs" dxfId="2723" priority="110" operator="equal">
      <formula>"Moderado"</formula>
    </cfRule>
  </conditionalFormatting>
  <conditionalFormatting sqref="N46">
    <cfRule type="cellIs" dxfId="2722" priority="88" operator="equal">
      <formula>"Bajo"</formula>
    </cfRule>
    <cfRule type="cellIs" dxfId="2721" priority="85" operator="equal">
      <formula>"Extremo"</formula>
    </cfRule>
    <cfRule type="cellIs" dxfId="2720" priority="86" operator="equal">
      <formula>"Alto"</formula>
    </cfRule>
    <cfRule type="cellIs" dxfId="2719" priority="87" operator="equal">
      <formula>"Moderado"</formula>
    </cfRule>
  </conditionalFormatting>
  <conditionalFormatting sqref="N52">
    <cfRule type="cellIs" dxfId="2718" priority="65" operator="equal">
      <formula>"Bajo"</formula>
    </cfRule>
    <cfRule type="cellIs" dxfId="2717" priority="64" operator="equal">
      <formula>"Moderado"</formula>
    </cfRule>
    <cfRule type="cellIs" dxfId="2716" priority="63" operator="equal">
      <formula>"Alto"</formula>
    </cfRule>
    <cfRule type="cellIs" dxfId="2715" priority="62" operator="equal">
      <formula>"Extremo"</formula>
    </cfRule>
  </conditionalFormatting>
  <conditionalFormatting sqref="N58">
    <cfRule type="cellIs" dxfId="2714" priority="42" operator="equal">
      <formula>"Bajo"</formula>
    </cfRule>
    <cfRule type="cellIs" dxfId="2713" priority="39" operator="equal">
      <formula>"Extremo"</formula>
    </cfRule>
    <cfRule type="cellIs" dxfId="2712" priority="40" operator="equal">
      <formula>"Alto"</formula>
    </cfRule>
    <cfRule type="cellIs" dxfId="2711" priority="41" operator="equal">
      <formula>"Moderado"</formula>
    </cfRule>
  </conditionalFormatting>
  <conditionalFormatting sqref="N64">
    <cfRule type="cellIs" dxfId="2710" priority="16" operator="equal">
      <formula>"Extremo"</formula>
    </cfRule>
    <cfRule type="cellIs" dxfId="2709" priority="17" operator="equal">
      <formula>"Alto"</formula>
    </cfRule>
    <cfRule type="cellIs" dxfId="2708" priority="18" operator="equal">
      <formula>"Moderado"</formula>
    </cfRule>
    <cfRule type="cellIs" dxfId="2707" priority="19" operator="equal">
      <formula>"Bajo"</formula>
    </cfRule>
  </conditionalFormatting>
  <conditionalFormatting sqref="Y10:Y69">
    <cfRule type="cellIs" dxfId="2706" priority="11" operator="equal">
      <formula>"Muy Alta"</formula>
    </cfRule>
    <cfRule type="cellIs" dxfId="2705" priority="12" operator="equal">
      <formula>"Alta"</formula>
    </cfRule>
    <cfRule type="cellIs" dxfId="2704" priority="13" operator="equal">
      <formula>"Media"</formula>
    </cfRule>
    <cfRule type="cellIs" dxfId="2703" priority="14" operator="equal">
      <formula>"Baja"</formula>
    </cfRule>
    <cfRule type="cellIs" dxfId="2702" priority="15" operator="equal">
      <formula>"Muy Baja"</formula>
    </cfRule>
  </conditionalFormatting>
  <conditionalFormatting sqref="AA10:AA69">
    <cfRule type="cellIs" dxfId="2701" priority="6" operator="equal">
      <formula>"Catastrófico"</formula>
    </cfRule>
    <cfRule type="cellIs" dxfId="2700" priority="7" operator="equal">
      <formula>"Mayor"</formula>
    </cfRule>
    <cfRule type="cellIs" dxfId="2699" priority="8" operator="equal">
      <formula>"Moderado"</formula>
    </cfRule>
    <cfRule type="cellIs" dxfId="2698" priority="9" operator="equal">
      <formula>"Menor"</formula>
    </cfRule>
    <cfRule type="cellIs" dxfId="2697" priority="10" operator="equal">
      <formula>"Leve"</formula>
    </cfRule>
  </conditionalFormatting>
  <conditionalFormatting sqref="AC10:AC69">
    <cfRule type="cellIs" dxfId="2696" priority="2" operator="equal">
      <formula>"Extremo"</formula>
    </cfRule>
    <cfRule type="cellIs" dxfId="2695" priority="3" operator="equal">
      <formula>"Alto"</formula>
    </cfRule>
    <cfRule type="cellIs" dxfId="2694" priority="4" operator="equal">
      <formula>"Moderado"</formula>
    </cfRule>
    <cfRule type="cellIs" dxfId="2693" priority="5" operator="equal">
      <formula>"Bajo"</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2060"/>
  </sheetPr>
  <dimension ref="A1:BP72"/>
  <sheetViews>
    <sheetView zoomScale="60" zoomScaleNormal="60" workbookViewId="0">
      <pane xSplit="16" ySplit="2" topLeftCell="Q3" activePane="bottomRight" state="frozen"/>
      <selection pane="topRight" activeCell="Q1" sqref="Q1"/>
      <selection pane="bottomLeft" activeCell="A3" sqref="A3"/>
      <selection pane="bottomRight" activeCell="P10" sqref="P10"/>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140625" style="1" customWidth="1"/>
    <col min="10" max="10" width="27.140625" style="1" customWidth="1"/>
    <col min="11" max="11" width="30.5703125" style="1" customWidth="1"/>
    <col min="12" max="12" width="17.5703125" style="1" customWidth="1"/>
    <col min="13" max="13" width="6.140625" style="1" bestFit="1" customWidth="1"/>
    <col min="14" max="14" width="16" style="1" customWidth="1"/>
    <col min="15" max="15" width="5.85546875" style="1" customWidth="1"/>
    <col min="16" max="16" width="64.85546875"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85546875" style="1" customWidth="1"/>
    <col min="23" max="23" width="7.5703125" style="1" customWidth="1"/>
    <col min="24" max="24" width="38.140625" style="1" customWidth="1"/>
    <col min="25" max="25" width="8.85546875" style="1" customWidth="1"/>
    <col min="26" max="26" width="10.42578125" style="1" customWidth="1"/>
    <col min="27" max="28" width="9.140625" style="1" customWidth="1"/>
    <col min="29" max="29" width="8.42578125" style="1" customWidth="1"/>
    <col min="30" max="30" width="7.140625" style="1" customWidth="1"/>
    <col min="31" max="31" width="23" style="1" customWidth="1"/>
    <col min="32" max="32" width="20.7109375" style="1" customWidth="1"/>
    <col min="33" max="33" width="16.85546875" style="1" customWidth="1"/>
    <col min="34" max="34" width="14.85546875" style="1" customWidth="1"/>
    <col min="35" max="35" width="21.42578125" style="1" customWidth="1"/>
    <col min="36" max="36" width="21" style="1" customWidth="1"/>
    <col min="37" max="16384" width="11.42578125" style="1"/>
  </cols>
  <sheetData>
    <row r="1" spans="1:68" ht="16.5" customHeight="1" x14ac:dyDescent="0.3">
      <c r="A1" s="244" t="s">
        <v>60</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6"/>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47"/>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9"/>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9"/>
      <c r="B3" s="30"/>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39" t="s">
        <v>61</v>
      </c>
      <c r="B4" s="240"/>
      <c r="C4" s="250" t="s">
        <v>235</v>
      </c>
      <c r="D4" s="251"/>
      <c r="E4" s="251"/>
      <c r="F4" s="251"/>
      <c r="G4" s="251"/>
      <c r="H4" s="251"/>
      <c r="I4" s="251"/>
      <c r="J4" s="251"/>
      <c r="K4" s="251"/>
      <c r="L4" s="251"/>
      <c r="M4" s="251"/>
      <c r="N4" s="252"/>
      <c r="O4" s="253"/>
      <c r="P4" s="253"/>
      <c r="Q4" s="253"/>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39" t="s">
        <v>62</v>
      </c>
      <c r="B5" s="240"/>
      <c r="C5" s="250" t="s">
        <v>234</v>
      </c>
      <c r="D5" s="251"/>
      <c r="E5" s="251"/>
      <c r="F5" s="251"/>
      <c r="G5" s="251"/>
      <c r="H5" s="251"/>
      <c r="I5" s="251"/>
      <c r="J5" s="251"/>
      <c r="K5" s="251"/>
      <c r="L5" s="251"/>
      <c r="M5" s="251"/>
      <c r="N5" s="252"/>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39" t="s">
        <v>63</v>
      </c>
      <c r="B6" s="240"/>
      <c r="C6" s="241" t="s">
        <v>233</v>
      </c>
      <c r="D6" s="242"/>
      <c r="E6" s="242"/>
      <c r="F6" s="242"/>
      <c r="G6" s="242"/>
      <c r="H6" s="242"/>
      <c r="I6" s="242"/>
      <c r="J6" s="242"/>
      <c r="K6" s="242"/>
      <c r="L6" s="242"/>
      <c r="M6" s="242"/>
      <c r="N6" s="243"/>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1" t="s">
        <v>64</v>
      </c>
      <c r="B7" s="232"/>
      <c r="C7" s="232"/>
      <c r="D7" s="232"/>
      <c r="E7" s="232"/>
      <c r="F7" s="232"/>
      <c r="G7" s="233"/>
      <c r="H7" s="231" t="s">
        <v>65</v>
      </c>
      <c r="I7" s="232"/>
      <c r="J7" s="232"/>
      <c r="K7" s="232"/>
      <c r="L7" s="232"/>
      <c r="M7" s="232"/>
      <c r="N7" s="233"/>
      <c r="O7" s="231" t="s">
        <v>66</v>
      </c>
      <c r="P7" s="232"/>
      <c r="Q7" s="232"/>
      <c r="R7" s="232"/>
      <c r="S7" s="232"/>
      <c r="T7" s="232"/>
      <c r="U7" s="232"/>
      <c r="V7" s="232"/>
      <c r="W7" s="233"/>
      <c r="X7" s="231" t="s">
        <v>67</v>
      </c>
      <c r="Y7" s="232"/>
      <c r="Z7" s="232"/>
      <c r="AA7" s="232"/>
      <c r="AB7" s="232"/>
      <c r="AC7" s="232"/>
      <c r="AD7" s="233"/>
      <c r="AE7" s="231" t="s">
        <v>68</v>
      </c>
      <c r="AF7" s="232"/>
      <c r="AG7" s="232"/>
      <c r="AH7" s="232"/>
      <c r="AI7" s="232"/>
      <c r="AJ7" s="233"/>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34" t="s">
        <v>69</v>
      </c>
      <c r="B8" s="236" t="s">
        <v>15</v>
      </c>
      <c r="C8" s="224" t="s">
        <v>17</v>
      </c>
      <c r="D8" s="224" t="s">
        <v>19</v>
      </c>
      <c r="E8" s="237" t="s">
        <v>21</v>
      </c>
      <c r="F8" s="223" t="s">
        <v>23</v>
      </c>
      <c r="G8" s="224" t="s">
        <v>70</v>
      </c>
      <c r="H8" s="238" t="s">
        <v>71</v>
      </c>
      <c r="I8" s="228" t="s">
        <v>72</v>
      </c>
      <c r="J8" s="223" t="s">
        <v>73</v>
      </c>
      <c r="K8" s="223" t="s">
        <v>74</v>
      </c>
      <c r="L8" s="226" t="s">
        <v>75</v>
      </c>
      <c r="M8" s="228" t="s">
        <v>72</v>
      </c>
      <c r="N8" s="224" t="s">
        <v>29</v>
      </c>
      <c r="O8" s="229" t="s">
        <v>76</v>
      </c>
      <c r="P8" s="222" t="s">
        <v>31</v>
      </c>
      <c r="Q8" s="223" t="s">
        <v>33</v>
      </c>
      <c r="R8" s="225" t="s">
        <v>77</v>
      </c>
      <c r="S8" s="225"/>
      <c r="T8" s="225"/>
      <c r="U8" s="225"/>
      <c r="V8" s="225"/>
      <c r="W8" s="225"/>
      <c r="X8" s="221" t="s">
        <v>78</v>
      </c>
      <c r="Y8" s="221" t="s">
        <v>79</v>
      </c>
      <c r="Z8" s="221" t="s">
        <v>72</v>
      </c>
      <c r="AA8" s="221" t="s">
        <v>80</v>
      </c>
      <c r="AB8" s="221" t="s">
        <v>72</v>
      </c>
      <c r="AC8" s="221" t="s">
        <v>81</v>
      </c>
      <c r="AD8" s="229" t="s">
        <v>49</v>
      </c>
      <c r="AE8" s="222" t="s">
        <v>68</v>
      </c>
      <c r="AF8" s="225" t="s">
        <v>82</v>
      </c>
      <c r="AG8" s="222" t="s">
        <v>327</v>
      </c>
      <c r="AH8" s="222" t="s">
        <v>328</v>
      </c>
      <c r="AI8" s="222" t="s">
        <v>325</v>
      </c>
      <c r="AJ8" s="222" t="s">
        <v>326</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35"/>
      <c r="B9" s="236"/>
      <c r="C9" s="225"/>
      <c r="D9" s="225"/>
      <c r="E9" s="236"/>
      <c r="F9" s="224"/>
      <c r="G9" s="225"/>
      <c r="H9" s="224"/>
      <c r="I9" s="227"/>
      <c r="J9" s="224"/>
      <c r="K9" s="224"/>
      <c r="L9" s="227"/>
      <c r="M9" s="227"/>
      <c r="N9" s="225"/>
      <c r="O9" s="230"/>
      <c r="P9" s="222"/>
      <c r="Q9" s="224"/>
      <c r="R9" s="142" t="s">
        <v>83</v>
      </c>
      <c r="S9" s="142" t="s">
        <v>84</v>
      </c>
      <c r="T9" s="142" t="s">
        <v>85</v>
      </c>
      <c r="U9" s="142" t="s">
        <v>86</v>
      </c>
      <c r="V9" s="142" t="s">
        <v>87</v>
      </c>
      <c r="W9" s="142" t="s">
        <v>88</v>
      </c>
      <c r="X9" s="221"/>
      <c r="Y9" s="221"/>
      <c r="Z9" s="221"/>
      <c r="AA9" s="221"/>
      <c r="AB9" s="221"/>
      <c r="AC9" s="221"/>
      <c r="AD9" s="230"/>
      <c r="AE9" s="222"/>
      <c r="AF9" s="225"/>
      <c r="AG9" s="222"/>
      <c r="AH9" s="222"/>
      <c r="AI9" s="222"/>
      <c r="AJ9" s="222"/>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25">
      <c r="A10" s="254">
        <v>1</v>
      </c>
      <c r="B10" s="215" t="s">
        <v>89</v>
      </c>
      <c r="C10" s="215" t="s">
        <v>232</v>
      </c>
      <c r="D10" s="215" t="s">
        <v>231</v>
      </c>
      <c r="E10" s="218" t="s">
        <v>230</v>
      </c>
      <c r="F10" s="215" t="s">
        <v>365</v>
      </c>
      <c r="G10" s="206">
        <v>20</v>
      </c>
      <c r="H10" s="209" t="str">
        <f>IF(G10&lt;=0,"",IF(G10&lt;=2,"Muy Baja",IF(G10&lt;=24,"Baja",IF(G10&lt;=500,"Media",IF(G10&lt;=5000,"Alta","Muy Alta")))))</f>
        <v>Baja</v>
      </c>
      <c r="I10" s="200">
        <f>IF(H10="","",IF(H10="Muy Baja",0.2,IF(H10="Baja",0.4,IF(H10="Media",0.6,IF(H10="Alta",0.8,IF(H10="Muy Alta",1,))))))</f>
        <v>0.4</v>
      </c>
      <c r="J10" s="212" t="s">
        <v>91</v>
      </c>
      <c r="K10" s="200" t="str">
        <f>IF(NOT(ISERROR(MATCH(J10,'[2]Tabla Impacto'!$B$221:$B$223,0))),'[2]Tabla Impacto'!$F$223&amp;"Por favor no seleccionar los criterios de impacto(Afectación Económica o presupuestal y Pérdida Reputacional)",J10)</f>
        <v xml:space="preserve">     El riesgo afecta la imagen de la entidad con algunos usuarios de relevancia frente al logro de los objetivos</v>
      </c>
      <c r="L10" s="209" t="str">
        <f>IF(OR(K10='[2]Tabla Impacto'!$C$11,K10='[2]Tabla Impacto'!$D$11),"Leve",IF(OR(K10='[2]Tabla Impacto'!$C$12,K10='[2]Tabla Impacto'!$D$12),"Menor",IF(OR(K10='[2]Tabla Impacto'!$C$13,K10='[2]Tabla Impacto'!$D$13),"Moderado",IF(OR(K10='[2]Tabla Impacto'!$C$14,K10='[2]Tabla Impacto'!$D$14),"Mayor",IF(OR(K10='[2]Tabla Impacto'!$C$15,K10='[2]Tabla Impacto'!$D$15),"Catastrófico","")))))</f>
        <v>Moderado</v>
      </c>
      <c r="M10" s="200">
        <f>IF(L10="","",IF(L10="Leve",0.2,IF(L10="Menor",0.4,IF(L10="Moderado",0.6,IF(L10="Mayor",0.8,IF(L10="Catastrófico",1,))))))</f>
        <v>0.6</v>
      </c>
      <c r="N10" s="203"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56">
        <v>1</v>
      </c>
      <c r="P10" s="152" t="s">
        <v>422</v>
      </c>
      <c r="Q10" s="144" t="str">
        <f t="shared" ref="Q10:Q41" si="0">IF(OR(R10="Preventivo",R10="Detectivo"),"Probabilidad",IF(R10="Correctivo","Impacto",""))</f>
        <v>Probabilidad</v>
      </c>
      <c r="R10" s="145" t="s">
        <v>92</v>
      </c>
      <c r="S10" s="145" t="s">
        <v>93</v>
      </c>
      <c r="T10" s="146" t="str">
        <f t="shared" ref="T10:T41" si="1">IF(AND(R10="Preventivo",S10="Automático"),"50%",IF(AND(R10="Preventivo",S10="Manual"),"40%",IF(AND(R10="Detectivo",S10="Automático"),"40%",IF(AND(R10="Detectivo",S10="Manual"),"30%",IF(AND(R10="Correctivo",S10="Automático"),"35%",IF(AND(R10="Correctivo",S10="Manual"),"25%",""))))))</f>
        <v>40%</v>
      </c>
      <c r="U10" s="145" t="s">
        <v>94</v>
      </c>
      <c r="V10" s="145" t="s">
        <v>95</v>
      </c>
      <c r="W10" s="145" t="s">
        <v>96</v>
      </c>
      <c r="X10" s="147">
        <f>IFERROR(IF(Q10="Probabilidad",(I10-(+I10*T10)),IF(Q10="Impacto",I10,"")),"")</f>
        <v>0.24</v>
      </c>
      <c r="Y10" s="148" t="str">
        <f t="shared" ref="Y10:Y41" si="2">IFERROR(IF(X10="","",IF(X10&lt;=0.2,"Muy Baja",IF(X10&lt;=0.4,"Baja",IF(X10&lt;=0.6,"Media",IF(X10&lt;=0.8,"Alta","Muy Alta"))))),"")</f>
        <v>Baja</v>
      </c>
      <c r="Z10" s="149">
        <f t="shared" ref="Z10:Z41" si="3">+X10</f>
        <v>0.24</v>
      </c>
      <c r="AA10" s="148" t="str">
        <f t="shared" ref="AA10:AA41" si="4">IFERROR(IF(AB10="","",IF(AB10&lt;=0.2,"Leve",IF(AB10&lt;=0.4,"Menor",IF(AB10&lt;=0.6,"Moderado",IF(AB10&lt;=0.8,"Mayor","Catastrófico"))))),"")</f>
        <v>Moderado</v>
      </c>
      <c r="AB10" s="149">
        <f>IFERROR(IF(Q10="Impacto",(M10-(+M10*T10)),IF(Q10="Probabilidad",M10,"")),"")</f>
        <v>0.6</v>
      </c>
      <c r="AC10" s="150" t="str">
        <f t="shared" ref="AC10:AC41" si="5">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51" t="s">
        <v>97</v>
      </c>
      <c r="AE10" s="152" t="s">
        <v>409</v>
      </c>
      <c r="AF10" s="152" t="s">
        <v>336</v>
      </c>
      <c r="AG10" s="155" t="s">
        <v>407</v>
      </c>
      <c r="AH10" s="153" t="s">
        <v>349</v>
      </c>
      <c r="AI10" s="153" t="s">
        <v>455</v>
      </c>
      <c r="AJ10" s="157" t="s">
        <v>408</v>
      </c>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3">
      <c r="A11" s="255"/>
      <c r="B11" s="216"/>
      <c r="C11" s="216"/>
      <c r="D11" s="216"/>
      <c r="E11" s="219"/>
      <c r="F11" s="216"/>
      <c r="G11" s="207"/>
      <c r="H11" s="210"/>
      <c r="I11" s="201"/>
      <c r="J11" s="213"/>
      <c r="K11" s="201">
        <f ca="1">IF(NOT(ISERROR(MATCH(J11,_xlfn.ANCHORARRAY(E22),0))),I24&amp;"Por favor no seleccionar los criterios de impacto",J11)</f>
        <v>0</v>
      </c>
      <c r="L11" s="210"/>
      <c r="M11" s="201"/>
      <c r="N11" s="204"/>
      <c r="O11" s="156">
        <v>2</v>
      </c>
      <c r="P11" s="152" t="s">
        <v>334</v>
      </c>
      <c r="Q11" s="144" t="str">
        <f t="shared" si="0"/>
        <v>Probabilidad</v>
      </c>
      <c r="R11" s="145" t="s">
        <v>92</v>
      </c>
      <c r="S11" s="145" t="s">
        <v>93</v>
      </c>
      <c r="T11" s="146" t="str">
        <f t="shared" si="1"/>
        <v>40%</v>
      </c>
      <c r="U11" s="145" t="s">
        <v>94</v>
      </c>
      <c r="V11" s="145" t="s">
        <v>95</v>
      </c>
      <c r="W11" s="145" t="s">
        <v>96</v>
      </c>
      <c r="X11" s="147">
        <f>IFERROR(IF(AND(Q10="Probabilidad",Q11="Probabilidad"),(Z10-(+Z10*T11)),IF(Q11="Probabilidad",(I10-(+I10*T11)),IF(Q11="Impacto",Z10,""))),"")</f>
        <v>0.14399999999999999</v>
      </c>
      <c r="Y11" s="148" t="str">
        <f t="shared" si="2"/>
        <v>Muy Baja</v>
      </c>
      <c r="Z11" s="149">
        <f t="shared" si="3"/>
        <v>0.14399999999999999</v>
      </c>
      <c r="AA11" s="148" t="str">
        <f t="shared" si="4"/>
        <v>Moderado</v>
      </c>
      <c r="AB11" s="149">
        <f>IFERROR(IF(AND(Q10="Impacto",Q11="Impacto"),(AB10-(+AB10*T11)),IF(Q11="Impacto",($M$10-(+$M$10*T11)),IF(Q11="Probabilidad",AB10,""))),"")</f>
        <v>0.6</v>
      </c>
      <c r="AC11" s="150" t="str">
        <f t="shared" si="5"/>
        <v>Moderado</v>
      </c>
      <c r="AD11" s="151" t="s">
        <v>97</v>
      </c>
      <c r="AE11" s="157" t="s">
        <v>333</v>
      </c>
      <c r="AF11" s="152" t="s">
        <v>330</v>
      </c>
      <c r="AG11" s="152" t="s">
        <v>335</v>
      </c>
      <c r="AH11" s="153" t="s">
        <v>333</v>
      </c>
      <c r="AI11" s="152" t="s">
        <v>337</v>
      </c>
      <c r="AJ11" s="157" t="s">
        <v>333</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55"/>
      <c r="B12" s="216"/>
      <c r="C12" s="216"/>
      <c r="D12" s="216"/>
      <c r="E12" s="219"/>
      <c r="F12" s="216"/>
      <c r="G12" s="207"/>
      <c r="H12" s="210"/>
      <c r="I12" s="201"/>
      <c r="J12" s="213"/>
      <c r="K12" s="201">
        <f ca="1">IF(NOT(ISERROR(MATCH(J12,_xlfn.ANCHORARRAY(E23),0))),I25&amp;"Por favor no seleccionar los criterios de impacto",J12)</f>
        <v>0</v>
      </c>
      <c r="L12" s="210"/>
      <c r="M12" s="201"/>
      <c r="N12" s="204"/>
      <c r="O12" s="156">
        <v>3</v>
      </c>
      <c r="P12" s="143"/>
      <c r="Q12" s="144" t="str">
        <f t="shared" si="0"/>
        <v/>
      </c>
      <c r="R12" s="145"/>
      <c r="S12" s="145"/>
      <c r="T12" s="146" t="str">
        <f t="shared" si="1"/>
        <v/>
      </c>
      <c r="U12" s="145"/>
      <c r="V12" s="145"/>
      <c r="W12" s="145"/>
      <c r="X12" s="147" t="str">
        <f>IFERROR(IF(AND(Q11="Probabilidad",Q12="Probabilidad"),(Z11-(+Z11*T12)),IF(AND(Q11="Impacto",Q12="Probabilidad"),(Z10-(+Z10*T12)),IF(Q12="Impacto",Z11,""))),"")</f>
        <v/>
      </c>
      <c r="Y12" s="148" t="str">
        <f t="shared" si="2"/>
        <v/>
      </c>
      <c r="Z12" s="149" t="str">
        <f t="shared" si="3"/>
        <v/>
      </c>
      <c r="AA12" s="148" t="str">
        <f t="shared" si="4"/>
        <v/>
      </c>
      <c r="AB12" s="149" t="str">
        <f>IFERROR(IF(AND(Q11="Impacto",Q12="Impacto"),(AB11-(+AB11*T12)),IF(AND(Q11="Probabilidad",Q12="Impacto"),(AB10-(+AB10*T12)),IF(Q12="Probabilidad",AB11,""))),"")</f>
        <v/>
      </c>
      <c r="AC12" s="150" t="str">
        <f t="shared" si="5"/>
        <v/>
      </c>
      <c r="AD12" s="151"/>
      <c r="AE12" s="143"/>
      <c r="AF12" s="152"/>
      <c r="AG12" s="152"/>
      <c r="AH12" s="154"/>
      <c r="AI12" s="152"/>
      <c r="AJ12" s="157"/>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55"/>
      <c r="B13" s="216"/>
      <c r="C13" s="216"/>
      <c r="D13" s="216"/>
      <c r="E13" s="219"/>
      <c r="F13" s="216"/>
      <c r="G13" s="207"/>
      <c r="H13" s="210"/>
      <c r="I13" s="201"/>
      <c r="J13" s="213"/>
      <c r="K13" s="201">
        <f ca="1">IF(NOT(ISERROR(MATCH(J13,_xlfn.ANCHORARRAY(E24),0))),I26&amp;"Por favor no seleccionar los criterios de impacto",J13)</f>
        <v>0</v>
      </c>
      <c r="L13" s="210"/>
      <c r="M13" s="201"/>
      <c r="N13" s="204"/>
      <c r="O13" s="156">
        <v>4</v>
      </c>
      <c r="P13" s="158"/>
      <c r="Q13" s="144" t="str">
        <f t="shared" si="0"/>
        <v/>
      </c>
      <c r="R13" s="145"/>
      <c r="S13" s="145"/>
      <c r="T13" s="146" t="str">
        <f t="shared" si="1"/>
        <v/>
      </c>
      <c r="U13" s="145"/>
      <c r="V13" s="145"/>
      <c r="W13" s="145"/>
      <c r="X13" s="147" t="str">
        <f>IFERROR(IF(AND(Q12="Probabilidad",Q13="Probabilidad"),(Z12-(+Z12*T13)),IF(AND(Q12="Impacto",Q13="Probabilidad"),(Z11-(+Z11*T13)),IF(Q13="Impacto",Z12,""))),"")</f>
        <v/>
      </c>
      <c r="Y13" s="148" t="str">
        <f t="shared" si="2"/>
        <v/>
      </c>
      <c r="Z13" s="149" t="str">
        <f t="shared" si="3"/>
        <v/>
      </c>
      <c r="AA13" s="148" t="str">
        <f t="shared" si="4"/>
        <v/>
      </c>
      <c r="AB13" s="149" t="str">
        <f>IFERROR(IF(AND(Q12="Impacto",Q13="Impacto"),(AB12-(+AB12*T13)),IF(AND(Q12="Probabilidad",Q13="Impacto"),(AB11-(+AB11*T13)),IF(Q13="Probabilidad",AB12,""))),"")</f>
        <v/>
      </c>
      <c r="AC13" s="150" t="str">
        <f t="shared" si="5"/>
        <v/>
      </c>
      <c r="AD13" s="151"/>
      <c r="AE13" s="158"/>
      <c r="AF13" s="157"/>
      <c r="AG13" s="154"/>
      <c r="AH13" s="154"/>
      <c r="AI13" s="152"/>
      <c r="AJ13" s="157"/>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55"/>
      <c r="B14" s="216"/>
      <c r="C14" s="216"/>
      <c r="D14" s="216"/>
      <c r="E14" s="219"/>
      <c r="F14" s="216"/>
      <c r="G14" s="207"/>
      <c r="H14" s="210"/>
      <c r="I14" s="201"/>
      <c r="J14" s="213"/>
      <c r="K14" s="201">
        <f ca="1">IF(NOT(ISERROR(MATCH(J14,_xlfn.ANCHORARRAY(E25),0))),I27&amp;"Por favor no seleccionar los criterios de impacto",J14)</f>
        <v>0</v>
      </c>
      <c r="L14" s="210"/>
      <c r="M14" s="201"/>
      <c r="N14" s="204"/>
      <c r="O14" s="156">
        <v>5</v>
      </c>
      <c r="P14" s="158"/>
      <c r="Q14" s="144" t="str">
        <f t="shared" si="0"/>
        <v/>
      </c>
      <c r="R14" s="145"/>
      <c r="S14" s="145"/>
      <c r="T14" s="146" t="str">
        <f t="shared" si="1"/>
        <v/>
      </c>
      <c r="U14" s="145"/>
      <c r="V14" s="145"/>
      <c r="W14" s="145"/>
      <c r="X14" s="147" t="str">
        <f>IFERROR(IF(AND(Q13="Probabilidad",Q14="Probabilidad"),(Z13-(+Z13*T14)),IF(AND(Q13="Impacto",Q14="Probabilidad"),(Z12-(+Z12*T14)),IF(Q14="Impacto",Z13,""))),"")</f>
        <v/>
      </c>
      <c r="Y14" s="148" t="str">
        <f t="shared" si="2"/>
        <v/>
      </c>
      <c r="Z14" s="149" t="str">
        <f t="shared" si="3"/>
        <v/>
      </c>
      <c r="AA14" s="148" t="str">
        <f t="shared" si="4"/>
        <v/>
      </c>
      <c r="AB14" s="149" t="str">
        <f>IFERROR(IF(AND(Q13="Impacto",Q14="Impacto"),(AB13-(+AB13*T14)),IF(AND(Q13="Probabilidad",Q14="Impacto"),(AB12-(+AB12*T14)),IF(Q14="Probabilidad",AB13,""))),"")</f>
        <v/>
      </c>
      <c r="AC14" s="150" t="str">
        <f t="shared" si="5"/>
        <v/>
      </c>
      <c r="AD14" s="151"/>
      <c r="AE14" s="152"/>
      <c r="AF14" s="157"/>
      <c r="AG14" s="154"/>
      <c r="AH14" s="154"/>
      <c r="AI14" s="152"/>
      <c r="AJ14" s="157"/>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56"/>
      <c r="B15" s="217"/>
      <c r="C15" s="217"/>
      <c r="D15" s="217"/>
      <c r="E15" s="220"/>
      <c r="F15" s="217"/>
      <c r="G15" s="208"/>
      <c r="H15" s="211"/>
      <c r="I15" s="202"/>
      <c r="J15" s="214"/>
      <c r="K15" s="202">
        <f ca="1">IF(NOT(ISERROR(MATCH(J15,_xlfn.ANCHORARRAY(E26),0))),I28&amp;"Por favor no seleccionar los criterios de impacto",J15)</f>
        <v>0</v>
      </c>
      <c r="L15" s="211"/>
      <c r="M15" s="202"/>
      <c r="N15" s="205"/>
      <c r="O15" s="156">
        <v>6</v>
      </c>
      <c r="P15" s="158"/>
      <c r="Q15" s="144" t="str">
        <f t="shared" si="0"/>
        <v/>
      </c>
      <c r="R15" s="145"/>
      <c r="S15" s="145"/>
      <c r="T15" s="146" t="str">
        <f t="shared" si="1"/>
        <v/>
      </c>
      <c r="U15" s="145"/>
      <c r="V15" s="145"/>
      <c r="W15" s="145"/>
      <c r="X15" s="147" t="str">
        <f>IFERROR(IF(AND(Q14="Probabilidad",Q15="Probabilidad"),(Z14-(+Z14*T15)),IF(AND(Q14="Impacto",Q15="Probabilidad"),(Z13-(+Z13*T15)),IF(Q15="Impacto",Z14,""))),"")</f>
        <v/>
      </c>
      <c r="Y15" s="148" t="str">
        <f t="shared" si="2"/>
        <v/>
      </c>
      <c r="Z15" s="149" t="str">
        <f t="shared" si="3"/>
        <v/>
      </c>
      <c r="AA15" s="148" t="str">
        <f t="shared" si="4"/>
        <v/>
      </c>
      <c r="AB15" s="149" t="str">
        <f>IFERROR(IF(AND(Q14="Impacto",Q15="Impacto"),(AB14-(+AB14*T15)),IF(AND(Q14="Probabilidad",Q15="Impacto"),(AB13-(+AB13*T15)),IF(Q15="Probabilidad",AB14,""))),"")</f>
        <v/>
      </c>
      <c r="AC15" s="150" t="str">
        <f t="shared" si="5"/>
        <v/>
      </c>
      <c r="AD15" s="151"/>
      <c r="AE15" s="152"/>
      <c r="AF15" s="157"/>
      <c r="AG15" s="154"/>
      <c r="AH15" s="154"/>
      <c r="AI15" s="152"/>
      <c r="AJ15" s="157"/>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8">
        <v>2</v>
      </c>
      <c r="B16" s="191"/>
      <c r="C16" s="191"/>
      <c r="D16" s="191"/>
      <c r="E16" s="194"/>
      <c r="F16" s="191"/>
      <c r="G16" s="197"/>
      <c r="H16" s="182" t="str">
        <f>IF(G16&lt;=0,"",IF(G16&lt;=2,"Muy Baja",IF(G16&lt;=24,"Baja",IF(G16&lt;=500,"Media",IF(G16&lt;=5000,"Alta","Muy Alta")))))</f>
        <v/>
      </c>
      <c r="I16" s="176" t="str">
        <f>IF(H16="","",IF(H16="Muy Baja",0.2,IF(H16="Baja",0.4,IF(H16="Media",0.6,IF(H16="Alta",0.8,IF(H16="Muy Alta",1,))))))</f>
        <v/>
      </c>
      <c r="J16" s="179"/>
      <c r="K16" s="176">
        <f>IF(NOT(ISERROR(MATCH(J16,'[2]Tabla Impacto'!$B$221:$B$223,0))),'[2]Tabla Impacto'!$F$223&amp;"Por favor no seleccionar los criterios de impacto(Afectación Económica o presupuestal y Pérdida Reputacional)",J16)</f>
        <v>0</v>
      </c>
      <c r="L16" s="182" t="str">
        <f>IF(OR(K16='[2]Tabla Impacto'!$C$11,K16='[2]Tabla Impacto'!$D$11),"Leve",IF(OR(K16='[2]Tabla Impacto'!$C$12,K16='[2]Tabla Impacto'!$D$12),"Menor",IF(OR(K16='[2]Tabla Impacto'!$C$13,K16='[2]Tabla Impacto'!$D$13),"Moderado",IF(OR(K16='[2]Tabla Impacto'!$C$14,K16='[2]Tabla Impacto'!$D$14),"Mayor",IF(OR(K16='[2]Tabla Impacto'!$C$15,K16='[2]Tabla Impacto'!$D$15),"Catastrófico","")))))</f>
        <v/>
      </c>
      <c r="M16" s="176" t="str">
        <f>IF(L16="","",IF(L16="Leve",0.2,IF(L16="Menor",0.4,IF(L16="Moderado",0.6,IF(L16="Mayor",0.8,IF(L16="Catastrófico",1,))))))</f>
        <v/>
      </c>
      <c r="N16" s="185"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6">
        <v>1</v>
      </c>
      <c r="P16" s="48"/>
      <c r="Q16" s="41" t="str">
        <f t="shared" si="0"/>
        <v/>
      </c>
      <c r="R16" s="42"/>
      <c r="S16" s="42"/>
      <c r="T16" s="43" t="str">
        <f t="shared" si="1"/>
        <v/>
      </c>
      <c r="U16" s="42"/>
      <c r="V16" s="42"/>
      <c r="W16" s="42"/>
      <c r="X16" s="24" t="str">
        <f>IFERROR(IF(Q16="Probabilidad",(I16-(+I16*T16)),IF(Q16="Impacto",I16,"")),"")</f>
        <v/>
      </c>
      <c r="Y16" s="44" t="str">
        <f t="shared" si="2"/>
        <v/>
      </c>
      <c r="Z16" s="45" t="str">
        <f t="shared" si="3"/>
        <v/>
      </c>
      <c r="AA16" s="44" t="str">
        <f t="shared" si="4"/>
        <v/>
      </c>
      <c r="AB16" s="45" t="str">
        <f>IFERROR(IF(Q16="Impacto",(M16-(+M16*T16)),IF(Q16="Probabilidad",M16,"")),"")</f>
        <v/>
      </c>
      <c r="AC16" s="46" t="str">
        <f t="shared" si="5"/>
        <v/>
      </c>
      <c r="AD16" s="47"/>
      <c r="AE16" s="48"/>
      <c r="AF16" s="48"/>
      <c r="AG16" s="48"/>
      <c r="AH16" s="49"/>
      <c r="AI16" s="48"/>
      <c r="AJ16" s="3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9"/>
      <c r="B17" s="192"/>
      <c r="C17" s="192"/>
      <c r="D17" s="192"/>
      <c r="E17" s="195"/>
      <c r="F17" s="192"/>
      <c r="G17" s="198"/>
      <c r="H17" s="183"/>
      <c r="I17" s="177"/>
      <c r="J17" s="180"/>
      <c r="K17" s="177">
        <f ca="1">IF(NOT(ISERROR(MATCH(J17,_xlfn.ANCHORARRAY(E28),0))),I30&amp;"Por favor no seleccionar los criterios de impacto",J17)</f>
        <v>0</v>
      </c>
      <c r="L17" s="183"/>
      <c r="M17" s="177"/>
      <c r="N17" s="186"/>
      <c r="O17" s="6">
        <v>2</v>
      </c>
      <c r="P17" s="48"/>
      <c r="Q17" s="41" t="str">
        <f t="shared" si="0"/>
        <v/>
      </c>
      <c r="R17" s="42"/>
      <c r="S17" s="42"/>
      <c r="T17" s="43" t="str">
        <f t="shared" si="1"/>
        <v/>
      </c>
      <c r="U17" s="42"/>
      <c r="V17" s="42"/>
      <c r="W17" s="42"/>
      <c r="X17" s="24" t="str">
        <f>IFERROR(IF(AND(Q16="Probabilidad",Q17="Probabilidad"),(Z16-(+Z16*T17)),IF(Q17="Probabilidad",(I16-(+I16*T17)),IF(Q17="Impacto",Z16,""))),"")</f>
        <v/>
      </c>
      <c r="Y17" s="44" t="str">
        <f t="shared" si="2"/>
        <v/>
      </c>
      <c r="Z17" s="45" t="str">
        <f t="shared" si="3"/>
        <v/>
      </c>
      <c r="AA17" s="44" t="str">
        <f t="shared" si="4"/>
        <v/>
      </c>
      <c r="AB17" s="45" t="str">
        <f>IFERROR(IF(AND(Q16="Impacto",Q17="Impacto"),(AB10-(+AB10*T17)),IF(Q17="Impacto",($M$16-(+$M$16*T17)),IF(Q17="Probabilidad",AB10,""))),"")</f>
        <v/>
      </c>
      <c r="AC17" s="46" t="str">
        <f t="shared" si="5"/>
        <v/>
      </c>
      <c r="AD17" s="47"/>
      <c r="AE17" s="48"/>
      <c r="AF17" s="48"/>
      <c r="AG17" s="48"/>
      <c r="AH17" s="49"/>
      <c r="AI17" s="48"/>
      <c r="AJ17" s="3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9"/>
      <c r="B18" s="192"/>
      <c r="C18" s="192"/>
      <c r="D18" s="192"/>
      <c r="E18" s="195"/>
      <c r="F18" s="192"/>
      <c r="G18" s="198"/>
      <c r="H18" s="183"/>
      <c r="I18" s="177"/>
      <c r="J18" s="180"/>
      <c r="K18" s="177">
        <f ca="1">IF(NOT(ISERROR(MATCH(J18,_xlfn.ANCHORARRAY(E29),0))),I31&amp;"Por favor no seleccionar los criterios de impacto",J18)</f>
        <v>0</v>
      </c>
      <c r="L18" s="183"/>
      <c r="M18" s="177"/>
      <c r="N18" s="186"/>
      <c r="O18" s="6">
        <v>3</v>
      </c>
      <c r="P18" s="40"/>
      <c r="Q18" s="41" t="str">
        <f t="shared" si="0"/>
        <v/>
      </c>
      <c r="R18" s="42"/>
      <c r="S18" s="42"/>
      <c r="T18" s="43" t="str">
        <f t="shared" si="1"/>
        <v/>
      </c>
      <c r="U18" s="42"/>
      <c r="V18" s="42"/>
      <c r="W18" s="42"/>
      <c r="X18" s="24" t="str">
        <f>IFERROR(IF(AND(Q17="Probabilidad",Q18="Probabilidad"),(Z17-(+Z17*T18)),IF(AND(Q17="Impacto",Q18="Probabilidad"),(Z16-(+Z16*T18)),IF(Q18="Impacto",Z17,""))),"")</f>
        <v/>
      </c>
      <c r="Y18" s="44" t="str">
        <f t="shared" si="2"/>
        <v/>
      </c>
      <c r="Z18" s="45" t="str">
        <f t="shared" si="3"/>
        <v/>
      </c>
      <c r="AA18" s="44" t="str">
        <f t="shared" si="4"/>
        <v/>
      </c>
      <c r="AB18" s="45" t="str">
        <f>IFERROR(IF(AND(Q17="Impacto",Q18="Impacto"),(AB17-(+AB17*T18)),IF(AND(Q17="Probabilidad",Q18="Impacto"),(AB16-(+AB16*T18)),IF(Q18="Probabilidad",AB17,""))),"")</f>
        <v/>
      </c>
      <c r="AC18" s="46" t="str">
        <f t="shared" si="5"/>
        <v/>
      </c>
      <c r="AD18" s="47"/>
      <c r="AE18" s="48"/>
      <c r="AF18" s="38"/>
      <c r="AG18" s="49"/>
      <c r="AH18" s="49"/>
      <c r="AI18" s="48"/>
      <c r="AJ18" s="3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9"/>
      <c r="B19" s="192"/>
      <c r="C19" s="192"/>
      <c r="D19" s="192"/>
      <c r="E19" s="195"/>
      <c r="F19" s="192"/>
      <c r="G19" s="198"/>
      <c r="H19" s="183"/>
      <c r="I19" s="177"/>
      <c r="J19" s="180"/>
      <c r="K19" s="177">
        <f ca="1">IF(NOT(ISERROR(MATCH(J19,_xlfn.ANCHORARRAY(E30),0))),I32&amp;"Por favor no seleccionar los criterios de impacto",J19)</f>
        <v>0</v>
      </c>
      <c r="L19" s="183"/>
      <c r="M19" s="177"/>
      <c r="N19" s="186"/>
      <c r="O19" s="6">
        <v>4</v>
      </c>
      <c r="P19" s="39"/>
      <c r="Q19" s="41" t="str">
        <f t="shared" si="0"/>
        <v/>
      </c>
      <c r="R19" s="42"/>
      <c r="S19" s="42"/>
      <c r="T19" s="43" t="str">
        <f t="shared" si="1"/>
        <v/>
      </c>
      <c r="U19" s="42"/>
      <c r="V19" s="42"/>
      <c r="W19" s="42"/>
      <c r="X19" s="24" t="str">
        <f>IFERROR(IF(AND(Q18="Probabilidad",Q19="Probabilidad"),(Z18-(+Z18*T19)),IF(AND(Q18="Impacto",Q19="Probabilidad"),(Z17-(+Z17*T19)),IF(Q19="Impacto",Z18,""))),"")</f>
        <v/>
      </c>
      <c r="Y19" s="44" t="str">
        <f t="shared" si="2"/>
        <v/>
      </c>
      <c r="Z19" s="45" t="str">
        <f t="shared" si="3"/>
        <v/>
      </c>
      <c r="AA19" s="44" t="str">
        <f t="shared" si="4"/>
        <v/>
      </c>
      <c r="AB19" s="45" t="str">
        <f>IFERROR(IF(AND(Q18="Impacto",Q19="Impacto"),(AB18-(+AB18*T19)),IF(AND(Q18="Probabilidad",Q19="Impacto"),(AB17-(+AB17*T19)),IF(Q19="Probabilidad",AB18,""))),"")</f>
        <v/>
      </c>
      <c r="AC19" s="46" t="str">
        <f t="shared" si="5"/>
        <v/>
      </c>
      <c r="AD19" s="47"/>
      <c r="AE19" s="48"/>
      <c r="AF19" s="38"/>
      <c r="AG19" s="49"/>
      <c r="AH19" s="49"/>
      <c r="AI19" s="48"/>
      <c r="AJ19" s="3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9"/>
      <c r="B20" s="192"/>
      <c r="C20" s="192"/>
      <c r="D20" s="192"/>
      <c r="E20" s="195"/>
      <c r="F20" s="192"/>
      <c r="G20" s="198"/>
      <c r="H20" s="183"/>
      <c r="I20" s="177"/>
      <c r="J20" s="180"/>
      <c r="K20" s="177">
        <f ca="1">IF(NOT(ISERROR(MATCH(J20,_xlfn.ANCHORARRAY(E31),0))),I33&amp;"Por favor no seleccionar los criterios de impacto",J20)</f>
        <v>0</v>
      </c>
      <c r="L20" s="183"/>
      <c r="M20" s="177"/>
      <c r="N20" s="186"/>
      <c r="O20" s="6">
        <v>5</v>
      </c>
      <c r="P20" s="39"/>
      <c r="Q20" s="41" t="str">
        <f t="shared" si="0"/>
        <v/>
      </c>
      <c r="R20" s="42"/>
      <c r="S20" s="42"/>
      <c r="T20" s="43" t="str">
        <f t="shared" si="1"/>
        <v/>
      </c>
      <c r="U20" s="42"/>
      <c r="V20" s="42"/>
      <c r="W20" s="42"/>
      <c r="X20" s="24" t="str">
        <f>IFERROR(IF(AND(Q19="Probabilidad",Q20="Probabilidad"),(Z19-(+Z19*T20)),IF(AND(Q19="Impacto",Q20="Probabilidad"),(Z18-(+Z18*T20)),IF(Q20="Impacto",Z19,""))),"")</f>
        <v/>
      </c>
      <c r="Y20" s="44" t="str">
        <f t="shared" si="2"/>
        <v/>
      </c>
      <c r="Z20" s="45" t="str">
        <f t="shared" si="3"/>
        <v/>
      </c>
      <c r="AA20" s="44" t="str">
        <f t="shared" si="4"/>
        <v/>
      </c>
      <c r="AB20" s="45" t="str">
        <f>IFERROR(IF(AND(Q19="Impacto",Q20="Impacto"),(AB19-(+AB19*T20)),IF(AND(Q19="Probabilidad",Q20="Impacto"),(AB18-(+AB18*T20)),IF(Q20="Probabilidad",AB19,""))),"")</f>
        <v/>
      </c>
      <c r="AC20" s="46" t="str">
        <f t="shared" si="5"/>
        <v/>
      </c>
      <c r="AD20" s="47"/>
      <c r="AE20" s="48"/>
      <c r="AF20" s="38"/>
      <c r="AG20" s="49"/>
      <c r="AH20" s="49"/>
      <c r="AI20" s="48"/>
      <c r="AJ20" s="3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90"/>
      <c r="B21" s="193"/>
      <c r="C21" s="193"/>
      <c r="D21" s="193"/>
      <c r="E21" s="196"/>
      <c r="F21" s="193"/>
      <c r="G21" s="199"/>
      <c r="H21" s="184"/>
      <c r="I21" s="178"/>
      <c r="J21" s="181"/>
      <c r="K21" s="178">
        <f ca="1">IF(NOT(ISERROR(MATCH(J21,_xlfn.ANCHORARRAY(E32),0))),I34&amp;"Por favor no seleccionar los criterios de impacto",J21)</f>
        <v>0</v>
      </c>
      <c r="L21" s="184"/>
      <c r="M21" s="178"/>
      <c r="N21" s="187"/>
      <c r="O21" s="6">
        <v>6</v>
      </c>
      <c r="P21" s="39"/>
      <c r="Q21" s="41" t="str">
        <f t="shared" si="0"/>
        <v/>
      </c>
      <c r="R21" s="42"/>
      <c r="S21" s="42"/>
      <c r="T21" s="43" t="str">
        <f t="shared" si="1"/>
        <v/>
      </c>
      <c r="U21" s="42"/>
      <c r="V21" s="42"/>
      <c r="W21" s="42"/>
      <c r="X21" s="24" t="str">
        <f>IFERROR(IF(AND(Q20="Probabilidad",Q21="Probabilidad"),(Z20-(+Z20*T21)),IF(AND(Q20="Impacto",Q21="Probabilidad"),(Z19-(+Z19*T21)),IF(Q21="Impacto",Z20,""))),"")</f>
        <v/>
      </c>
      <c r="Y21" s="44" t="str">
        <f t="shared" si="2"/>
        <v/>
      </c>
      <c r="Z21" s="45" t="str">
        <f t="shared" si="3"/>
        <v/>
      </c>
      <c r="AA21" s="44" t="str">
        <f t="shared" si="4"/>
        <v/>
      </c>
      <c r="AB21" s="45" t="str">
        <f>IFERROR(IF(AND(Q20="Impacto",Q21="Impacto"),(AB20-(+AB20*T21)),IF(AND(Q20="Probabilidad",Q21="Impacto"),(AB19-(+AB19*T21)),IF(Q21="Probabilidad",AB20,""))),"")</f>
        <v/>
      </c>
      <c r="AC21" s="46" t="str">
        <f t="shared" si="5"/>
        <v/>
      </c>
      <c r="AD21" s="47"/>
      <c r="AE21" s="48"/>
      <c r="AF21" s="38"/>
      <c r="AG21" s="49"/>
      <c r="AH21" s="49"/>
      <c r="AI21" s="48"/>
      <c r="AJ21" s="3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8">
        <v>3</v>
      </c>
      <c r="B22" s="191"/>
      <c r="C22" s="191"/>
      <c r="D22" s="191"/>
      <c r="E22" s="194"/>
      <c r="F22" s="191"/>
      <c r="G22" s="197"/>
      <c r="H22" s="182" t="str">
        <f>IF(G22&lt;=0,"",IF(G22&lt;=2,"Muy Baja",IF(G22&lt;=24,"Baja",IF(G22&lt;=500,"Media",IF(G22&lt;=5000,"Alta","Muy Alta")))))</f>
        <v/>
      </c>
      <c r="I22" s="176" t="str">
        <f>IF(H22="","",IF(H22="Muy Baja",0.2,IF(H22="Baja",0.4,IF(H22="Media",0.6,IF(H22="Alta",0.8,IF(H22="Muy Alta",1,))))))</f>
        <v/>
      </c>
      <c r="J22" s="179"/>
      <c r="K22" s="176">
        <f>IF(NOT(ISERROR(MATCH(J22,'[2]Tabla Impacto'!$B$221:$B$223,0))),'[2]Tabla Impacto'!$F$223&amp;"Por favor no seleccionar los criterios de impacto(Afectación Económica o presupuestal y Pérdida Reputacional)",J22)</f>
        <v>0</v>
      </c>
      <c r="L22" s="182" t="str">
        <f>IF(OR(K22='[2]Tabla Impacto'!$C$11,K22='[2]Tabla Impacto'!$D$11),"Leve",IF(OR(K22='[2]Tabla Impacto'!$C$12,K22='[2]Tabla Impacto'!$D$12),"Menor",IF(OR(K22='[2]Tabla Impacto'!$C$13,K22='[2]Tabla Impacto'!$D$13),"Moderado",IF(OR(K22='[2]Tabla Impacto'!$C$14,K22='[2]Tabla Impacto'!$D$14),"Mayor",IF(OR(K22='[2]Tabla Impacto'!$C$15,K22='[2]Tabla Impacto'!$D$15),"Catastrófico","")))))</f>
        <v/>
      </c>
      <c r="M22" s="176" t="str">
        <f>IF(L22="","",IF(L22="Leve",0.2,IF(L22="Menor",0.4,IF(L22="Moderado",0.6,IF(L22="Mayor",0.8,IF(L22="Catastrófico",1,))))))</f>
        <v/>
      </c>
      <c r="N22" s="185"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6">
        <v>1</v>
      </c>
      <c r="P22" s="48"/>
      <c r="Q22" s="41" t="str">
        <f t="shared" si="0"/>
        <v/>
      </c>
      <c r="R22" s="42"/>
      <c r="S22" s="42"/>
      <c r="T22" s="43" t="str">
        <f t="shared" si="1"/>
        <v/>
      </c>
      <c r="U22" s="42"/>
      <c r="V22" s="42"/>
      <c r="W22" s="42"/>
      <c r="X22" s="24" t="str">
        <f>IFERROR(IF(Q22="Probabilidad",(I22-(+I22*T22)),IF(Q22="Impacto",I22,"")),"")</f>
        <v/>
      </c>
      <c r="Y22" s="44" t="str">
        <f t="shared" si="2"/>
        <v/>
      </c>
      <c r="Z22" s="45" t="str">
        <f t="shared" si="3"/>
        <v/>
      </c>
      <c r="AA22" s="44" t="str">
        <f t="shared" si="4"/>
        <v/>
      </c>
      <c r="AB22" s="45" t="str">
        <f>IFERROR(IF(Q22="Impacto",(M22-(+M22*T22)),IF(Q22="Probabilidad",M22,"")),"")</f>
        <v/>
      </c>
      <c r="AC22" s="46" t="str">
        <f t="shared" si="5"/>
        <v/>
      </c>
      <c r="AD22" s="47"/>
      <c r="AE22" s="48"/>
      <c r="AF22" s="48"/>
      <c r="AG22" s="48"/>
      <c r="AH22" s="49"/>
      <c r="AI22" s="48"/>
      <c r="AJ22" s="3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9"/>
      <c r="B23" s="192"/>
      <c r="C23" s="192"/>
      <c r="D23" s="192"/>
      <c r="E23" s="195"/>
      <c r="F23" s="192"/>
      <c r="G23" s="198"/>
      <c r="H23" s="183"/>
      <c r="I23" s="177"/>
      <c r="J23" s="180"/>
      <c r="K23" s="177">
        <f ca="1">IF(NOT(ISERROR(MATCH(J23,_xlfn.ANCHORARRAY(E34),0))),I36&amp;"Por favor no seleccionar los criterios de impacto",J23)</f>
        <v>0</v>
      </c>
      <c r="L23" s="183"/>
      <c r="M23" s="177"/>
      <c r="N23" s="186"/>
      <c r="O23" s="6">
        <v>2</v>
      </c>
      <c r="P23" s="48"/>
      <c r="Q23" s="41" t="str">
        <f t="shared" si="0"/>
        <v/>
      </c>
      <c r="R23" s="42"/>
      <c r="S23" s="42"/>
      <c r="T23" s="43" t="str">
        <f t="shared" si="1"/>
        <v/>
      </c>
      <c r="U23" s="42"/>
      <c r="V23" s="42"/>
      <c r="W23" s="42"/>
      <c r="X23" s="31" t="str">
        <f>IFERROR(IF(AND(Q22="Probabilidad",Q23="Probabilidad"),(Z22-(+Z22*T23)),IF(Q23="Probabilidad",(I22-(+I22*T23)),IF(Q23="Impacto",Z22,""))),"")</f>
        <v/>
      </c>
      <c r="Y23" s="44" t="str">
        <f t="shared" si="2"/>
        <v/>
      </c>
      <c r="Z23" s="45" t="str">
        <f t="shared" si="3"/>
        <v/>
      </c>
      <c r="AA23" s="44" t="str">
        <f t="shared" si="4"/>
        <v/>
      </c>
      <c r="AB23" s="45" t="str">
        <f>IFERROR(IF(AND(Q22="Impacto",Q23="Impacto"),(AB16-(+AB16*T23)),IF(Q23="Impacto",($M$22-(+$M$22*T23)),IF(Q23="Probabilidad",AB16,""))),"")</f>
        <v/>
      </c>
      <c r="AC23" s="46" t="str">
        <f t="shared" si="5"/>
        <v/>
      </c>
      <c r="AD23" s="47"/>
      <c r="AE23" s="48"/>
      <c r="AF23" s="48"/>
      <c r="AG23" s="48"/>
      <c r="AH23" s="49"/>
      <c r="AI23" s="48"/>
      <c r="AJ23" s="3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9"/>
      <c r="B24" s="192"/>
      <c r="C24" s="192"/>
      <c r="D24" s="192"/>
      <c r="E24" s="195"/>
      <c r="F24" s="192"/>
      <c r="G24" s="198"/>
      <c r="H24" s="183"/>
      <c r="I24" s="177"/>
      <c r="J24" s="180"/>
      <c r="K24" s="177">
        <f ca="1">IF(NOT(ISERROR(MATCH(J24,_xlfn.ANCHORARRAY(E35),0))),I37&amp;"Por favor no seleccionar los criterios de impacto",J24)</f>
        <v>0</v>
      </c>
      <c r="L24" s="183"/>
      <c r="M24" s="177"/>
      <c r="N24" s="186"/>
      <c r="O24" s="6">
        <v>3</v>
      </c>
      <c r="P24" s="40"/>
      <c r="Q24" s="41" t="str">
        <f t="shared" si="0"/>
        <v/>
      </c>
      <c r="R24" s="42"/>
      <c r="S24" s="42"/>
      <c r="T24" s="43" t="str">
        <f t="shared" si="1"/>
        <v/>
      </c>
      <c r="U24" s="42"/>
      <c r="V24" s="42"/>
      <c r="W24" s="42"/>
      <c r="X24" s="24" t="str">
        <f>IFERROR(IF(AND(Q23="Probabilidad",Q24="Probabilidad"),(Z23-(+Z23*T24)),IF(AND(Q23="Impacto",Q24="Probabilidad"),(Z22-(+Z22*T24)),IF(Q24="Impacto",Z23,""))),"")</f>
        <v/>
      </c>
      <c r="Y24" s="44" t="str">
        <f t="shared" si="2"/>
        <v/>
      </c>
      <c r="Z24" s="45" t="str">
        <f t="shared" si="3"/>
        <v/>
      </c>
      <c r="AA24" s="44" t="str">
        <f t="shared" si="4"/>
        <v/>
      </c>
      <c r="AB24" s="45" t="str">
        <f>IFERROR(IF(AND(Q23="Impacto",Q24="Impacto"),(AB23-(+AB23*T24)),IF(AND(Q23="Probabilidad",Q24="Impacto"),(AB22-(+AB22*T24)),IF(Q24="Probabilidad",AB23,""))),"")</f>
        <v/>
      </c>
      <c r="AC24" s="46" t="str">
        <f t="shared" si="5"/>
        <v/>
      </c>
      <c r="AD24" s="47"/>
      <c r="AE24" s="48"/>
      <c r="AF24" s="38"/>
      <c r="AG24" s="49"/>
      <c r="AH24" s="49"/>
      <c r="AI24" s="48"/>
      <c r="AJ24" s="3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9"/>
      <c r="B25" s="192"/>
      <c r="C25" s="192"/>
      <c r="D25" s="192"/>
      <c r="E25" s="195"/>
      <c r="F25" s="192"/>
      <c r="G25" s="198"/>
      <c r="H25" s="183"/>
      <c r="I25" s="177"/>
      <c r="J25" s="180"/>
      <c r="K25" s="177">
        <f ca="1">IF(NOT(ISERROR(MATCH(J25,_xlfn.ANCHORARRAY(E36),0))),I38&amp;"Por favor no seleccionar los criterios de impacto",J25)</f>
        <v>0</v>
      </c>
      <c r="L25" s="183"/>
      <c r="M25" s="177"/>
      <c r="N25" s="186"/>
      <c r="O25" s="6">
        <v>4</v>
      </c>
      <c r="P25" s="40"/>
      <c r="Q25" s="41" t="str">
        <f t="shared" si="0"/>
        <v/>
      </c>
      <c r="R25" s="42"/>
      <c r="S25" s="42"/>
      <c r="T25" s="43" t="str">
        <f t="shared" si="1"/>
        <v/>
      </c>
      <c r="U25" s="42"/>
      <c r="V25" s="42"/>
      <c r="W25" s="42"/>
      <c r="X25" s="24" t="str">
        <f>IFERROR(IF(AND(Q24="Probabilidad",Q25="Probabilidad"),(Z24-(+Z24*T25)),IF(AND(Q24="Impacto",Q25="Probabilidad"),(Z23-(+Z23*T25)),IF(Q25="Impacto",Z24,""))),"")</f>
        <v/>
      </c>
      <c r="Y25" s="44" t="str">
        <f t="shared" si="2"/>
        <v/>
      </c>
      <c r="Z25" s="45" t="str">
        <f t="shared" si="3"/>
        <v/>
      </c>
      <c r="AA25" s="44" t="str">
        <f t="shared" si="4"/>
        <v/>
      </c>
      <c r="AB25" s="45" t="str">
        <f>IFERROR(IF(AND(Q24="Impacto",Q25="Impacto"),(AB24-(+AB24*T25)),IF(AND(Q24="Probabilidad",Q25="Impacto"),(AB23-(+AB23*T25)),IF(Q25="Probabilidad",AB24,""))),"")</f>
        <v/>
      </c>
      <c r="AC25" s="46" t="str">
        <f t="shared" si="5"/>
        <v/>
      </c>
      <c r="AD25" s="47"/>
      <c r="AE25" s="48"/>
      <c r="AF25" s="38"/>
      <c r="AG25" s="49"/>
      <c r="AH25" s="49"/>
      <c r="AI25" s="48"/>
      <c r="AJ25" s="3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9"/>
      <c r="B26" s="192"/>
      <c r="C26" s="192"/>
      <c r="D26" s="192"/>
      <c r="E26" s="195"/>
      <c r="F26" s="192"/>
      <c r="G26" s="198"/>
      <c r="H26" s="183"/>
      <c r="I26" s="177"/>
      <c r="J26" s="180"/>
      <c r="K26" s="177">
        <f ca="1">IF(NOT(ISERROR(MATCH(J26,_xlfn.ANCHORARRAY(E37),0))),I39&amp;"Por favor no seleccionar los criterios de impacto",J26)</f>
        <v>0</v>
      </c>
      <c r="L26" s="183"/>
      <c r="M26" s="177"/>
      <c r="N26" s="186"/>
      <c r="O26" s="6">
        <v>5</v>
      </c>
      <c r="P26" s="39"/>
      <c r="Q26" s="41" t="str">
        <f t="shared" si="0"/>
        <v/>
      </c>
      <c r="R26" s="42"/>
      <c r="S26" s="42"/>
      <c r="T26" s="43" t="str">
        <f t="shared" si="1"/>
        <v/>
      </c>
      <c r="U26" s="42"/>
      <c r="V26" s="42"/>
      <c r="W26" s="42"/>
      <c r="X26" s="24" t="str">
        <f>IFERROR(IF(AND(Q25="Probabilidad",Q26="Probabilidad"),(Z25-(+Z25*T26)),IF(AND(Q25="Impacto",Q26="Probabilidad"),(Z24-(+Z24*T26)),IF(Q26="Impacto",Z25,""))),"")</f>
        <v/>
      </c>
      <c r="Y26" s="44" t="str">
        <f t="shared" si="2"/>
        <v/>
      </c>
      <c r="Z26" s="45" t="str">
        <f t="shared" si="3"/>
        <v/>
      </c>
      <c r="AA26" s="44" t="str">
        <f t="shared" si="4"/>
        <v/>
      </c>
      <c r="AB26" s="45" t="str">
        <f>IFERROR(IF(AND(Q25="Impacto",Q26="Impacto"),(AB25-(+AB25*T26)),IF(AND(Q25="Probabilidad",Q26="Impacto"),(AB24-(+AB24*T26)),IF(Q26="Probabilidad",AB25,""))),"")</f>
        <v/>
      </c>
      <c r="AC26" s="46" t="str">
        <f t="shared" si="5"/>
        <v/>
      </c>
      <c r="AD26" s="47"/>
      <c r="AE26" s="48"/>
      <c r="AF26" s="38"/>
      <c r="AG26" s="49"/>
      <c r="AH26" s="49"/>
      <c r="AI26" s="48"/>
      <c r="AJ26" s="3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90"/>
      <c r="B27" s="193"/>
      <c r="C27" s="193"/>
      <c r="D27" s="193"/>
      <c r="E27" s="196"/>
      <c r="F27" s="193"/>
      <c r="G27" s="199"/>
      <c r="H27" s="184"/>
      <c r="I27" s="178"/>
      <c r="J27" s="181"/>
      <c r="K27" s="178">
        <f ca="1">IF(NOT(ISERROR(MATCH(J27,_xlfn.ANCHORARRAY(E38),0))),I40&amp;"Por favor no seleccionar los criterios de impacto",J27)</f>
        <v>0</v>
      </c>
      <c r="L27" s="184"/>
      <c r="M27" s="178"/>
      <c r="N27" s="187"/>
      <c r="O27" s="6">
        <v>6</v>
      </c>
      <c r="P27" s="39"/>
      <c r="Q27" s="41" t="str">
        <f t="shared" si="0"/>
        <v/>
      </c>
      <c r="R27" s="42"/>
      <c r="S27" s="42"/>
      <c r="T27" s="43" t="str">
        <f t="shared" si="1"/>
        <v/>
      </c>
      <c r="U27" s="42"/>
      <c r="V27" s="42"/>
      <c r="W27" s="42"/>
      <c r="X27" s="24" t="str">
        <f>IFERROR(IF(AND(Q26="Probabilidad",Q27="Probabilidad"),(Z26-(+Z26*T27)),IF(AND(Q26="Impacto",Q27="Probabilidad"),(Z25-(+Z25*T27)),IF(Q27="Impacto",Z26,""))),"")</f>
        <v/>
      </c>
      <c r="Y27" s="44" t="str">
        <f t="shared" si="2"/>
        <v/>
      </c>
      <c r="Z27" s="45" t="str">
        <f t="shared" si="3"/>
        <v/>
      </c>
      <c r="AA27" s="44" t="str">
        <f t="shared" si="4"/>
        <v/>
      </c>
      <c r="AB27" s="45" t="str">
        <f>IFERROR(IF(AND(Q26="Impacto",Q27="Impacto"),(AB26-(+AB26*T27)),IF(AND(Q26="Probabilidad",Q27="Impacto"),(AB25-(+AB25*T27)),IF(Q27="Probabilidad",AB26,""))),"")</f>
        <v/>
      </c>
      <c r="AC27" s="46" t="str">
        <f t="shared" si="5"/>
        <v/>
      </c>
      <c r="AD27" s="47"/>
      <c r="AE27" s="48"/>
      <c r="AF27" s="38"/>
      <c r="AG27" s="49"/>
      <c r="AH27" s="49"/>
      <c r="AI27" s="48"/>
      <c r="AJ27" s="3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8">
        <v>4</v>
      </c>
      <c r="B28" s="191"/>
      <c r="C28" s="191"/>
      <c r="D28" s="191"/>
      <c r="E28" s="194"/>
      <c r="F28" s="191"/>
      <c r="G28" s="197"/>
      <c r="H28" s="182" t="str">
        <f>IF(G28&lt;=0,"",IF(G28&lt;=2,"Muy Baja",IF(G28&lt;=24,"Baja",IF(G28&lt;=500,"Media",IF(G28&lt;=5000,"Alta","Muy Alta")))))</f>
        <v/>
      </c>
      <c r="I28" s="176" t="str">
        <f>IF(H28="","",IF(H28="Muy Baja",0.2,IF(H28="Baja",0.4,IF(H28="Media",0.6,IF(H28="Alta",0.8,IF(H28="Muy Alta",1,))))))</f>
        <v/>
      </c>
      <c r="J28" s="179"/>
      <c r="K28" s="176">
        <f>IF(NOT(ISERROR(MATCH(J28,'[2]Tabla Impacto'!$B$221:$B$223,0))),'[2]Tabla Impacto'!$F$223&amp;"Por favor no seleccionar los criterios de impacto(Afectación Económica o presupuestal y Pérdida Reputacional)",J28)</f>
        <v>0</v>
      </c>
      <c r="L28" s="182" t="str">
        <f>IF(OR(K28='[2]Tabla Impacto'!$C$11,K28='[2]Tabla Impacto'!$D$11),"Leve",IF(OR(K28='[2]Tabla Impacto'!$C$12,K28='[2]Tabla Impacto'!$D$12),"Menor",IF(OR(K28='[2]Tabla Impacto'!$C$13,K28='[2]Tabla Impacto'!$D$13),"Moderado",IF(OR(K28='[2]Tabla Impacto'!$C$14,K28='[2]Tabla Impacto'!$D$14),"Mayor",IF(OR(K28='[2]Tabla Impacto'!$C$15,K28='[2]Tabla Impacto'!$D$15),"Catastrófico","")))))</f>
        <v/>
      </c>
      <c r="M28" s="176" t="str">
        <f>IF(L28="","",IF(L28="Leve",0.2,IF(L28="Menor",0.4,IF(L28="Moderado",0.6,IF(L28="Mayor",0.8,IF(L28="Catastrófico",1,))))))</f>
        <v/>
      </c>
      <c r="N28" s="185"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6">
        <v>1</v>
      </c>
      <c r="P28" s="40"/>
      <c r="Q28" s="41" t="str">
        <f t="shared" si="0"/>
        <v/>
      </c>
      <c r="R28" s="42"/>
      <c r="S28" s="42"/>
      <c r="T28" s="43" t="str">
        <f t="shared" si="1"/>
        <v/>
      </c>
      <c r="U28" s="42"/>
      <c r="V28" s="42"/>
      <c r="W28" s="42"/>
      <c r="X28" s="24" t="str">
        <f>IFERROR(IF(Q28="Probabilidad",(I28-(+I28*T28)),IF(Q28="Impacto",I28,"")),"")</f>
        <v/>
      </c>
      <c r="Y28" s="44" t="str">
        <f t="shared" si="2"/>
        <v/>
      </c>
      <c r="Z28" s="45" t="str">
        <f t="shared" si="3"/>
        <v/>
      </c>
      <c r="AA28" s="44" t="str">
        <f t="shared" si="4"/>
        <v/>
      </c>
      <c r="AB28" s="45" t="str">
        <f>IFERROR(IF(Q28="Impacto",(M28-(+M28*T28)),IF(Q28="Probabilidad",M28,"")),"")</f>
        <v/>
      </c>
      <c r="AC28" s="46" t="str">
        <f t="shared" si="5"/>
        <v/>
      </c>
      <c r="AD28" s="47"/>
      <c r="AE28" s="48"/>
      <c r="AF28" s="48"/>
      <c r="AG28" s="48"/>
      <c r="AH28" s="49"/>
      <c r="AI28" s="48"/>
      <c r="AJ28" s="3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9"/>
      <c r="B29" s="192"/>
      <c r="C29" s="192"/>
      <c r="D29" s="192"/>
      <c r="E29" s="195"/>
      <c r="F29" s="192"/>
      <c r="G29" s="198"/>
      <c r="H29" s="183"/>
      <c r="I29" s="177"/>
      <c r="J29" s="180"/>
      <c r="K29" s="177">
        <f ca="1">IF(NOT(ISERROR(MATCH(J29,_xlfn.ANCHORARRAY(E40),0))),I42&amp;"Por favor no seleccionar los criterios de impacto",J29)</f>
        <v>0</v>
      </c>
      <c r="L29" s="183"/>
      <c r="M29" s="177"/>
      <c r="N29" s="186"/>
      <c r="O29" s="6">
        <v>2</v>
      </c>
      <c r="P29" s="40"/>
      <c r="Q29" s="41" t="str">
        <f t="shared" si="0"/>
        <v/>
      </c>
      <c r="R29" s="42"/>
      <c r="S29" s="42"/>
      <c r="T29" s="43" t="str">
        <f t="shared" si="1"/>
        <v/>
      </c>
      <c r="U29" s="42"/>
      <c r="V29" s="42"/>
      <c r="W29" s="42"/>
      <c r="X29" s="24" t="str">
        <f>IFERROR(IF(AND(Q28="Probabilidad",Q29="Probabilidad"),(Z28-(+Z28*T29)),IF(Q29="Probabilidad",(I28-(+I28*T29)),IF(Q29="Impacto",Z28,""))),"")</f>
        <v/>
      </c>
      <c r="Y29" s="44" t="str">
        <f t="shared" si="2"/>
        <v/>
      </c>
      <c r="Z29" s="45" t="str">
        <f t="shared" si="3"/>
        <v/>
      </c>
      <c r="AA29" s="44" t="str">
        <f t="shared" si="4"/>
        <v/>
      </c>
      <c r="AB29" s="45" t="str">
        <f>IFERROR(IF(AND(Q28="Impacto",Q29="Impacto"),(AB22-(+AB22*T29)),IF(Q29="Impacto",($M$28-(+$M$28*T29)),IF(Q29="Probabilidad",AB22,""))),"")</f>
        <v/>
      </c>
      <c r="AC29" s="46" t="str">
        <f t="shared" si="5"/>
        <v/>
      </c>
      <c r="AD29" s="47"/>
      <c r="AE29" s="48"/>
      <c r="AF29" s="48"/>
      <c r="AG29" s="48"/>
      <c r="AH29" s="49"/>
      <c r="AI29" s="48"/>
      <c r="AJ29" s="3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9"/>
      <c r="B30" s="192"/>
      <c r="C30" s="192"/>
      <c r="D30" s="192"/>
      <c r="E30" s="195"/>
      <c r="F30" s="192"/>
      <c r="G30" s="198"/>
      <c r="H30" s="183"/>
      <c r="I30" s="177"/>
      <c r="J30" s="180"/>
      <c r="K30" s="177">
        <f ca="1">IF(NOT(ISERROR(MATCH(J30,_xlfn.ANCHORARRAY(E41),0))),I43&amp;"Por favor no seleccionar los criterios de impacto",J30)</f>
        <v>0</v>
      </c>
      <c r="L30" s="183"/>
      <c r="M30" s="177"/>
      <c r="N30" s="186"/>
      <c r="O30" s="6">
        <v>3</v>
      </c>
      <c r="P30" s="40"/>
      <c r="Q30" s="41" t="str">
        <f t="shared" si="0"/>
        <v/>
      </c>
      <c r="R30" s="42"/>
      <c r="S30" s="42"/>
      <c r="T30" s="43" t="str">
        <f t="shared" si="1"/>
        <v/>
      </c>
      <c r="U30" s="42"/>
      <c r="V30" s="42"/>
      <c r="W30" s="42"/>
      <c r="X30" s="24" t="str">
        <f>IFERROR(IF(AND(Q29="Probabilidad",Q30="Probabilidad"),(Z29-(+Z29*T30)),IF(AND(Q29="Impacto",Q30="Probabilidad"),(Z28-(+Z28*T30)),IF(Q30="Impacto",Z29,""))),"")</f>
        <v/>
      </c>
      <c r="Y30" s="44" t="str">
        <f t="shared" si="2"/>
        <v/>
      </c>
      <c r="Z30" s="45" t="str">
        <f t="shared" si="3"/>
        <v/>
      </c>
      <c r="AA30" s="44" t="str">
        <f t="shared" si="4"/>
        <v/>
      </c>
      <c r="AB30" s="45" t="str">
        <f>IFERROR(IF(AND(Q29="Impacto",Q30="Impacto"),(AB29-(+AB29*T30)),IF(AND(Q29="Probabilidad",Q30="Impacto"),(AB28-(+AB28*T30)),IF(Q30="Probabilidad",AB29,""))),"")</f>
        <v/>
      </c>
      <c r="AC30" s="46" t="str">
        <f t="shared" si="5"/>
        <v/>
      </c>
      <c r="AD30" s="47"/>
      <c r="AE30" s="48"/>
      <c r="AF30" s="38"/>
      <c r="AG30" s="49"/>
      <c r="AH30" s="49"/>
      <c r="AI30" s="48"/>
      <c r="AJ30" s="3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9"/>
      <c r="B31" s="192"/>
      <c r="C31" s="192"/>
      <c r="D31" s="192"/>
      <c r="E31" s="195"/>
      <c r="F31" s="192"/>
      <c r="G31" s="198"/>
      <c r="H31" s="183"/>
      <c r="I31" s="177"/>
      <c r="J31" s="180"/>
      <c r="K31" s="177">
        <f ca="1">IF(NOT(ISERROR(MATCH(J31,_xlfn.ANCHORARRAY(E42),0))),I44&amp;"Por favor no seleccionar los criterios de impacto",J31)</f>
        <v>0</v>
      </c>
      <c r="L31" s="183"/>
      <c r="M31" s="177"/>
      <c r="N31" s="186"/>
      <c r="O31" s="6">
        <v>4</v>
      </c>
      <c r="P31" s="39"/>
      <c r="Q31" s="41" t="str">
        <f t="shared" si="0"/>
        <v/>
      </c>
      <c r="R31" s="42"/>
      <c r="S31" s="42"/>
      <c r="T31" s="43" t="str">
        <f t="shared" si="1"/>
        <v/>
      </c>
      <c r="U31" s="42"/>
      <c r="V31" s="42"/>
      <c r="W31" s="42"/>
      <c r="X31" s="24" t="str">
        <f>IFERROR(IF(AND(Q30="Probabilidad",Q31="Probabilidad"),(Z30-(+Z30*T31)),IF(AND(Q30="Impacto",Q31="Probabilidad"),(Z29-(+Z29*T31)),IF(Q31="Impacto",Z30,""))),"")</f>
        <v/>
      </c>
      <c r="Y31" s="44" t="str">
        <f t="shared" si="2"/>
        <v/>
      </c>
      <c r="Z31" s="45" t="str">
        <f t="shared" si="3"/>
        <v/>
      </c>
      <c r="AA31" s="44" t="str">
        <f t="shared" si="4"/>
        <v/>
      </c>
      <c r="AB31" s="45" t="str">
        <f>IFERROR(IF(AND(Q30="Impacto",Q31="Impacto"),(AB30-(+AB30*T31)),IF(AND(Q30="Probabilidad",Q31="Impacto"),(AB29-(+AB29*T31)),IF(Q31="Probabilidad",AB30,""))),"")</f>
        <v/>
      </c>
      <c r="AC31" s="46" t="str">
        <f t="shared" si="5"/>
        <v/>
      </c>
      <c r="AD31" s="47"/>
      <c r="AE31" s="48"/>
      <c r="AF31" s="38"/>
      <c r="AG31" s="49"/>
      <c r="AH31" s="49"/>
      <c r="AI31" s="48"/>
      <c r="AJ31" s="3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9"/>
      <c r="B32" s="192"/>
      <c r="C32" s="192"/>
      <c r="D32" s="192"/>
      <c r="E32" s="195"/>
      <c r="F32" s="192"/>
      <c r="G32" s="198"/>
      <c r="H32" s="183"/>
      <c r="I32" s="177"/>
      <c r="J32" s="180"/>
      <c r="K32" s="177">
        <f ca="1">IF(NOT(ISERROR(MATCH(J32,_xlfn.ANCHORARRAY(E43),0))),I45&amp;"Por favor no seleccionar los criterios de impacto",J32)</f>
        <v>0</v>
      </c>
      <c r="L32" s="183"/>
      <c r="M32" s="177"/>
      <c r="N32" s="186"/>
      <c r="O32" s="6">
        <v>5</v>
      </c>
      <c r="P32" s="39"/>
      <c r="Q32" s="41" t="str">
        <f t="shared" si="0"/>
        <v/>
      </c>
      <c r="R32" s="42"/>
      <c r="S32" s="42"/>
      <c r="T32" s="43" t="str">
        <f t="shared" si="1"/>
        <v/>
      </c>
      <c r="U32" s="42"/>
      <c r="V32" s="42"/>
      <c r="W32" s="42"/>
      <c r="X32" s="31" t="str">
        <f>IFERROR(IF(AND(Q31="Probabilidad",Q32="Probabilidad"),(Z31-(+Z31*T32)),IF(AND(Q31="Impacto",Q32="Probabilidad"),(Z30-(+Z30*T32)),IF(Q32="Impacto",Z31,""))),"")</f>
        <v/>
      </c>
      <c r="Y32" s="44" t="str">
        <f t="shared" si="2"/>
        <v/>
      </c>
      <c r="Z32" s="45" t="str">
        <f t="shared" si="3"/>
        <v/>
      </c>
      <c r="AA32" s="44" t="str">
        <f t="shared" si="4"/>
        <v/>
      </c>
      <c r="AB32" s="45" t="str">
        <f>IFERROR(IF(AND(Q31="Impacto",Q32="Impacto"),(AB31-(+AB31*T32)),IF(AND(Q31="Probabilidad",Q32="Impacto"),(AB30-(+AB30*T32)),IF(Q32="Probabilidad",AB31,""))),"")</f>
        <v/>
      </c>
      <c r="AC32" s="46" t="str">
        <f t="shared" si="5"/>
        <v/>
      </c>
      <c r="AD32" s="47"/>
      <c r="AE32" s="48"/>
      <c r="AF32" s="38"/>
      <c r="AG32" s="49"/>
      <c r="AH32" s="49"/>
      <c r="AI32" s="48"/>
      <c r="AJ32" s="3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90"/>
      <c r="B33" s="193"/>
      <c r="C33" s="193"/>
      <c r="D33" s="193"/>
      <c r="E33" s="196"/>
      <c r="F33" s="193"/>
      <c r="G33" s="199"/>
      <c r="H33" s="184"/>
      <c r="I33" s="178"/>
      <c r="J33" s="181"/>
      <c r="K33" s="178">
        <f ca="1">IF(NOT(ISERROR(MATCH(J33,_xlfn.ANCHORARRAY(E44),0))),I46&amp;"Por favor no seleccionar los criterios de impacto",J33)</f>
        <v>0</v>
      </c>
      <c r="L33" s="184"/>
      <c r="M33" s="178"/>
      <c r="N33" s="187"/>
      <c r="O33" s="6">
        <v>6</v>
      </c>
      <c r="P33" s="39"/>
      <c r="Q33" s="41" t="str">
        <f t="shared" si="0"/>
        <v/>
      </c>
      <c r="R33" s="42"/>
      <c r="S33" s="42"/>
      <c r="T33" s="43" t="str">
        <f t="shared" si="1"/>
        <v/>
      </c>
      <c r="U33" s="42"/>
      <c r="V33" s="42"/>
      <c r="W33" s="42"/>
      <c r="X33" s="24" t="str">
        <f>IFERROR(IF(AND(Q32="Probabilidad",Q33="Probabilidad"),(Z32-(+Z32*T33)),IF(AND(Q32="Impacto",Q33="Probabilidad"),(Z31-(+Z31*T33)),IF(Q33="Impacto",Z32,""))),"")</f>
        <v/>
      </c>
      <c r="Y33" s="44" t="str">
        <f t="shared" si="2"/>
        <v/>
      </c>
      <c r="Z33" s="45" t="str">
        <f t="shared" si="3"/>
        <v/>
      </c>
      <c r="AA33" s="44" t="str">
        <f t="shared" si="4"/>
        <v/>
      </c>
      <c r="AB33" s="45" t="str">
        <f>IFERROR(IF(AND(Q32="Impacto",Q33="Impacto"),(AB32-(+AB32*T33)),IF(AND(Q32="Probabilidad",Q33="Impacto"),(AB31-(+AB31*T33)),IF(Q33="Probabilidad",AB32,""))),"")</f>
        <v/>
      </c>
      <c r="AC33" s="46" t="str">
        <f t="shared" si="5"/>
        <v/>
      </c>
      <c r="AD33" s="47"/>
      <c r="AE33" s="48"/>
      <c r="AF33" s="38"/>
      <c r="AG33" s="49"/>
      <c r="AH33" s="49"/>
      <c r="AI33" s="48"/>
      <c r="AJ33" s="3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8">
        <v>5</v>
      </c>
      <c r="B34" s="191"/>
      <c r="C34" s="191"/>
      <c r="D34" s="191"/>
      <c r="E34" s="194"/>
      <c r="F34" s="191"/>
      <c r="G34" s="197"/>
      <c r="H34" s="182" t="str">
        <f>IF(G34&lt;=0,"",IF(G34&lt;=2,"Muy Baja",IF(G34&lt;=24,"Baja",IF(G34&lt;=500,"Media",IF(G34&lt;=5000,"Alta","Muy Alta")))))</f>
        <v/>
      </c>
      <c r="I34" s="176" t="str">
        <f>IF(H34="","",IF(H34="Muy Baja",0.2,IF(H34="Baja",0.4,IF(H34="Media",0.6,IF(H34="Alta",0.8,IF(H34="Muy Alta",1,))))))</f>
        <v/>
      </c>
      <c r="J34" s="179"/>
      <c r="K34" s="176">
        <f>IF(NOT(ISERROR(MATCH(J34,'[2]Tabla Impacto'!$B$221:$B$223,0))),'[2]Tabla Impacto'!$F$223&amp;"Por favor no seleccionar los criterios de impacto(Afectación Económica o presupuestal y Pérdida Reputacional)",J34)</f>
        <v>0</v>
      </c>
      <c r="L34" s="182" t="str">
        <f>IF(OR(K34='[2]Tabla Impacto'!$C$11,K34='[2]Tabla Impacto'!$D$11),"Leve",IF(OR(K34='[2]Tabla Impacto'!$C$12,K34='[2]Tabla Impacto'!$D$12),"Menor",IF(OR(K34='[2]Tabla Impacto'!$C$13,K34='[2]Tabla Impacto'!$D$13),"Moderado",IF(OR(K34='[2]Tabla Impacto'!$C$14,K34='[2]Tabla Impacto'!$D$14),"Mayor",IF(OR(K34='[2]Tabla Impacto'!$C$15,K34='[2]Tabla Impacto'!$D$15),"Catastrófico","")))))</f>
        <v/>
      </c>
      <c r="M34" s="176" t="str">
        <f>IF(L34="","",IF(L34="Leve",0.2,IF(L34="Menor",0.4,IF(L34="Moderado",0.6,IF(L34="Mayor",0.8,IF(L34="Catastrófico",1,))))))</f>
        <v/>
      </c>
      <c r="N34" s="185"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6">
        <v>1</v>
      </c>
      <c r="P34" s="39"/>
      <c r="Q34" s="41" t="str">
        <f t="shared" si="0"/>
        <v/>
      </c>
      <c r="R34" s="42"/>
      <c r="S34" s="42"/>
      <c r="T34" s="43" t="str">
        <f t="shared" si="1"/>
        <v/>
      </c>
      <c r="U34" s="42"/>
      <c r="V34" s="42"/>
      <c r="W34" s="42"/>
      <c r="X34" s="24" t="str">
        <f>IFERROR(IF(Q34="Probabilidad",(I34-(+I34*T34)),IF(Q34="Impacto",I34,"")),"")</f>
        <v/>
      </c>
      <c r="Y34" s="44" t="str">
        <f t="shared" si="2"/>
        <v/>
      </c>
      <c r="Z34" s="45" t="str">
        <f t="shared" si="3"/>
        <v/>
      </c>
      <c r="AA34" s="44" t="str">
        <f t="shared" si="4"/>
        <v/>
      </c>
      <c r="AB34" s="45" t="str">
        <f>IFERROR(IF(Q34="Impacto",(M34-(+M34*T34)),IF(Q34="Probabilidad",M34,"")),"")</f>
        <v/>
      </c>
      <c r="AC34" s="46" t="str">
        <f t="shared" si="5"/>
        <v/>
      </c>
      <c r="AD34" s="47"/>
      <c r="AE34" s="48"/>
      <c r="AF34" s="48"/>
      <c r="AG34" s="48"/>
      <c r="AH34" s="49"/>
      <c r="AI34" s="48"/>
      <c r="AJ34" s="3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9"/>
      <c r="B35" s="192"/>
      <c r="C35" s="192"/>
      <c r="D35" s="192"/>
      <c r="E35" s="195"/>
      <c r="F35" s="192"/>
      <c r="G35" s="198"/>
      <c r="H35" s="183"/>
      <c r="I35" s="177"/>
      <c r="J35" s="180"/>
      <c r="K35" s="177">
        <f ca="1">IF(NOT(ISERROR(MATCH(J35,_xlfn.ANCHORARRAY(E46),0))),I48&amp;"Por favor no seleccionar los criterios de impacto",J35)</f>
        <v>0</v>
      </c>
      <c r="L35" s="183"/>
      <c r="M35" s="177"/>
      <c r="N35" s="186"/>
      <c r="O35" s="6">
        <v>2</v>
      </c>
      <c r="P35" s="40"/>
      <c r="Q35" s="41" t="str">
        <f t="shared" si="0"/>
        <v/>
      </c>
      <c r="R35" s="42"/>
      <c r="S35" s="42"/>
      <c r="T35" s="43" t="str">
        <f t="shared" si="1"/>
        <v/>
      </c>
      <c r="U35" s="42"/>
      <c r="V35" s="42"/>
      <c r="W35" s="42"/>
      <c r="X35" s="24" t="str">
        <f>IFERROR(IF(AND(Q34="Probabilidad",Q35="Probabilidad"),(Z34-(+Z34*T35)),IF(Q35="Probabilidad",(I34-(+I34*T35)),IF(Q35="Impacto",Z34,""))),"")</f>
        <v/>
      </c>
      <c r="Y35" s="44" t="str">
        <f t="shared" si="2"/>
        <v/>
      </c>
      <c r="Z35" s="45" t="str">
        <f t="shared" si="3"/>
        <v/>
      </c>
      <c r="AA35" s="44" t="str">
        <f t="shared" si="4"/>
        <v/>
      </c>
      <c r="AB35" s="45" t="str">
        <f>IFERROR(IF(AND(Q34="Impacto",Q35="Impacto"),(AB28-(+AB28*T35)),IF(Q35="Impacto",($M$34-(+$M$34*T35)),IF(Q35="Probabilidad",AB28,""))),"")</f>
        <v/>
      </c>
      <c r="AC35" s="46" t="str">
        <f t="shared" si="5"/>
        <v/>
      </c>
      <c r="AD35" s="47"/>
      <c r="AE35" s="48"/>
      <c r="AF35" s="38"/>
      <c r="AG35" s="49"/>
      <c r="AH35" s="49"/>
      <c r="AI35" s="48"/>
      <c r="AJ35" s="3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9"/>
      <c r="B36" s="192"/>
      <c r="C36" s="192"/>
      <c r="D36" s="192"/>
      <c r="E36" s="195"/>
      <c r="F36" s="192"/>
      <c r="G36" s="198"/>
      <c r="H36" s="183"/>
      <c r="I36" s="177"/>
      <c r="J36" s="180"/>
      <c r="K36" s="177">
        <f ca="1">IF(NOT(ISERROR(MATCH(J36,_xlfn.ANCHORARRAY(E47),0))),I49&amp;"Por favor no seleccionar los criterios de impacto",J36)</f>
        <v>0</v>
      </c>
      <c r="L36" s="183"/>
      <c r="M36" s="177"/>
      <c r="N36" s="186"/>
      <c r="O36" s="6">
        <v>3</v>
      </c>
      <c r="P36" s="39"/>
      <c r="Q36" s="41" t="str">
        <f t="shared" si="0"/>
        <v/>
      </c>
      <c r="R36" s="42"/>
      <c r="S36" s="42"/>
      <c r="T36" s="43" t="str">
        <f t="shared" si="1"/>
        <v/>
      </c>
      <c r="U36" s="42"/>
      <c r="V36" s="42"/>
      <c r="W36" s="42"/>
      <c r="X36" s="24" t="str">
        <f>IFERROR(IF(AND(Q35="Probabilidad",Q36="Probabilidad"),(Z35-(+Z35*T36)),IF(AND(Q35="Impacto",Q36="Probabilidad"),(Z34-(+Z34*T36)),IF(Q36="Impacto",Z35,""))),"")</f>
        <v/>
      </c>
      <c r="Y36" s="44" t="str">
        <f t="shared" si="2"/>
        <v/>
      </c>
      <c r="Z36" s="45" t="str">
        <f t="shared" si="3"/>
        <v/>
      </c>
      <c r="AA36" s="44" t="str">
        <f t="shared" si="4"/>
        <v/>
      </c>
      <c r="AB36" s="45" t="str">
        <f>IFERROR(IF(AND(Q35="Impacto",Q36="Impacto"),(AB35-(+AB35*T36)),IF(AND(Q35="Probabilidad",Q36="Impacto"),(AB34-(+AB34*T36)),IF(Q36="Probabilidad",AB35,""))),"")</f>
        <v/>
      </c>
      <c r="AC36" s="46" t="str">
        <f t="shared" si="5"/>
        <v/>
      </c>
      <c r="AD36" s="47"/>
      <c r="AE36" s="48"/>
      <c r="AF36" s="38"/>
      <c r="AG36" s="49"/>
      <c r="AH36" s="49"/>
      <c r="AI36" s="48"/>
      <c r="AJ36" s="3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9"/>
      <c r="B37" s="192"/>
      <c r="C37" s="192"/>
      <c r="D37" s="192"/>
      <c r="E37" s="195"/>
      <c r="F37" s="192"/>
      <c r="G37" s="198"/>
      <c r="H37" s="183"/>
      <c r="I37" s="177"/>
      <c r="J37" s="180"/>
      <c r="K37" s="177">
        <f ca="1">IF(NOT(ISERROR(MATCH(J37,_xlfn.ANCHORARRAY(E48),0))),I50&amp;"Por favor no seleccionar los criterios de impacto",J37)</f>
        <v>0</v>
      </c>
      <c r="L37" s="183"/>
      <c r="M37" s="177"/>
      <c r="N37" s="186"/>
      <c r="O37" s="6">
        <v>4</v>
      </c>
      <c r="P37" s="39"/>
      <c r="Q37" s="41" t="str">
        <f t="shared" si="0"/>
        <v/>
      </c>
      <c r="R37" s="42"/>
      <c r="S37" s="42"/>
      <c r="T37" s="43" t="str">
        <f t="shared" si="1"/>
        <v/>
      </c>
      <c r="U37" s="42"/>
      <c r="V37" s="42"/>
      <c r="W37" s="42"/>
      <c r="X37" s="24" t="str">
        <f>IFERROR(IF(AND(Q36="Probabilidad",Q37="Probabilidad"),(Z36-(+Z36*T37)),IF(AND(Q36="Impacto",Q37="Probabilidad"),(Z35-(+Z35*T37)),IF(Q37="Impacto",Z36,""))),"")</f>
        <v/>
      </c>
      <c r="Y37" s="44" t="str">
        <f t="shared" si="2"/>
        <v/>
      </c>
      <c r="Z37" s="45" t="str">
        <f t="shared" si="3"/>
        <v/>
      </c>
      <c r="AA37" s="44" t="str">
        <f t="shared" si="4"/>
        <v/>
      </c>
      <c r="AB37" s="45" t="str">
        <f>IFERROR(IF(AND(Q36="Impacto",Q37="Impacto"),(AB36-(+AB36*T37)),IF(AND(Q36="Probabilidad",Q37="Impacto"),(AB35-(+AB35*T37)),IF(Q37="Probabilidad",AB36,""))),"")</f>
        <v/>
      </c>
      <c r="AC37" s="46" t="str">
        <f t="shared" si="5"/>
        <v/>
      </c>
      <c r="AD37" s="47"/>
      <c r="AE37" s="48"/>
      <c r="AF37" s="38"/>
      <c r="AG37" s="49"/>
      <c r="AH37" s="49"/>
      <c r="AI37" s="48"/>
      <c r="AJ37" s="3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9"/>
      <c r="B38" s="192"/>
      <c r="C38" s="192"/>
      <c r="D38" s="192"/>
      <c r="E38" s="195"/>
      <c r="F38" s="192"/>
      <c r="G38" s="198"/>
      <c r="H38" s="183"/>
      <c r="I38" s="177"/>
      <c r="J38" s="180"/>
      <c r="K38" s="177">
        <f ca="1">IF(NOT(ISERROR(MATCH(J38,_xlfn.ANCHORARRAY(E49),0))),I51&amp;"Por favor no seleccionar los criterios de impacto",J38)</f>
        <v>0</v>
      </c>
      <c r="L38" s="183"/>
      <c r="M38" s="177"/>
      <c r="N38" s="186"/>
      <c r="O38" s="6">
        <v>5</v>
      </c>
      <c r="P38" s="39"/>
      <c r="Q38" s="41" t="str">
        <f t="shared" si="0"/>
        <v/>
      </c>
      <c r="R38" s="42"/>
      <c r="S38" s="42"/>
      <c r="T38" s="43" t="str">
        <f t="shared" si="1"/>
        <v/>
      </c>
      <c r="U38" s="42"/>
      <c r="V38" s="42"/>
      <c r="W38" s="42"/>
      <c r="X38" s="24" t="str">
        <f>IFERROR(IF(AND(Q37="Probabilidad",Q38="Probabilidad"),(Z37-(+Z37*T38)),IF(AND(Q37="Impacto",Q38="Probabilidad"),(Z36-(+Z36*T38)),IF(Q38="Impacto",Z37,""))),"")</f>
        <v/>
      </c>
      <c r="Y38" s="44" t="str">
        <f t="shared" si="2"/>
        <v/>
      </c>
      <c r="Z38" s="45" t="str">
        <f t="shared" si="3"/>
        <v/>
      </c>
      <c r="AA38" s="44" t="str">
        <f t="shared" si="4"/>
        <v/>
      </c>
      <c r="AB38" s="45" t="str">
        <f>IFERROR(IF(AND(Q37="Impacto",Q38="Impacto"),(AB37-(+AB37*T38)),IF(AND(Q37="Probabilidad",Q38="Impacto"),(AB36-(+AB36*T38)),IF(Q38="Probabilidad",AB37,""))),"")</f>
        <v/>
      </c>
      <c r="AC38" s="46" t="str">
        <f t="shared" si="5"/>
        <v/>
      </c>
      <c r="AD38" s="47"/>
      <c r="AE38" s="48"/>
      <c r="AF38" s="38"/>
      <c r="AG38" s="49"/>
      <c r="AH38" s="49"/>
      <c r="AI38" s="48"/>
      <c r="AJ38" s="3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90"/>
      <c r="B39" s="193"/>
      <c r="C39" s="193"/>
      <c r="D39" s="193"/>
      <c r="E39" s="196"/>
      <c r="F39" s="193"/>
      <c r="G39" s="199"/>
      <c r="H39" s="184"/>
      <c r="I39" s="178"/>
      <c r="J39" s="181"/>
      <c r="K39" s="178">
        <f ca="1">IF(NOT(ISERROR(MATCH(J39,_xlfn.ANCHORARRAY(E50),0))),I52&amp;"Por favor no seleccionar los criterios de impacto",J39)</f>
        <v>0</v>
      </c>
      <c r="L39" s="184"/>
      <c r="M39" s="178"/>
      <c r="N39" s="187"/>
      <c r="O39" s="6">
        <v>6</v>
      </c>
      <c r="P39" s="39"/>
      <c r="Q39" s="41" t="str">
        <f t="shared" si="0"/>
        <v/>
      </c>
      <c r="R39" s="42"/>
      <c r="S39" s="42"/>
      <c r="T39" s="43" t="str">
        <f t="shared" si="1"/>
        <v/>
      </c>
      <c r="U39" s="42"/>
      <c r="V39" s="42"/>
      <c r="W39" s="42"/>
      <c r="X39" s="24" t="str">
        <f>IFERROR(IF(AND(Q38="Probabilidad",Q39="Probabilidad"),(Z38-(+Z38*T39)),IF(AND(Q38="Impacto",Q39="Probabilidad"),(Z37-(+Z37*T39)),IF(Q39="Impacto",Z38,""))),"")</f>
        <v/>
      </c>
      <c r="Y39" s="44" t="str">
        <f t="shared" si="2"/>
        <v/>
      </c>
      <c r="Z39" s="45" t="str">
        <f t="shared" si="3"/>
        <v/>
      </c>
      <c r="AA39" s="44" t="str">
        <f t="shared" si="4"/>
        <v/>
      </c>
      <c r="AB39" s="45" t="str">
        <f>IFERROR(IF(AND(Q38="Impacto",Q39="Impacto"),(AB38-(+AB38*T39)),IF(AND(Q38="Probabilidad",Q39="Impacto"),(AB37-(+AB37*T39)),IF(Q39="Probabilidad",AB38,""))),"")</f>
        <v/>
      </c>
      <c r="AC39" s="46" t="str">
        <f t="shared" si="5"/>
        <v/>
      </c>
      <c r="AD39" s="47"/>
      <c r="AE39" s="48"/>
      <c r="AF39" s="38"/>
      <c r="AG39" s="49"/>
      <c r="AH39" s="49"/>
      <c r="AI39" s="48"/>
      <c r="AJ39" s="3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8">
        <v>6</v>
      </c>
      <c r="B40" s="191"/>
      <c r="C40" s="191"/>
      <c r="D40" s="191"/>
      <c r="E40" s="194"/>
      <c r="F40" s="191"/>
      <c r="G40" s="197"/>
      <c r="H40" s="182" t="str">
        <f>IF(G40&lt;=0,"",IF(G40&lt;=2,"Muy Baja",IF(G40&lt;=24,"Baja",IF(G40&lt;=500,"Media",IF(G40&lt;=5000,"Alta","Muy Alta")))))</f>
        <v/>
      </c>
      <c r="I40" s="176" t="str">
        <f>IF(H40="","",IF(H40="Muy Baja",0.2,IF(H40="Baja",0.4,IF(H40="Media",0.6,IF(H40="Alta",0.8,IF(H40="Muy Alta",1,))))))</f>
        <v/>
      </c>
      <c r="J40" s="179"/>
      <c r="K40" s="176">
        <f>IF(NOT(ISERROR(MATCH(J40,'[2]Tabla Impacto'!$B$221:$B$223,0))),'[2]Tabla Impacto'!$F$223&amp;"Por favor no seleccionar los criterios de impacto(Afectación Económica o presupuestal y Pérdida Reputacional)",J40)</f>
        <v>0</v>
      </c>
      <c r="L40" s="182" t="str">
        <f>IF(OR(K40='[2]Tabla Impacto'!$C$11,K40='[2]Tabla Impacto'!$D$11),"Leve",IF(OR(K40='[2]Tabla Impacto'!$C$12,K40='[2]Tabla Impacto'!$D$12),"Menor",IF(OR(K40='[2]Tabla Impacto'!$C$13,K40='[2]Tabla Impacto'!$D$13),"Moderado",IF(OR(K40='[2]Tabla Impacto'!$C$14,K40='[2]Tabla Impacto'!$D$14),"Mayor",IF(OR(K40='[2]Tabla Impacto'!$C$15,K40='[2]Tabla Impacto'!$D$15),"Catastrófico","")))))</f>
        <v/>
      </c>
      <c r="M40" s="176" t="str">
        <f>IF(L40="","",IF(L40="Leve",0.2,IF(L40="Menor",0.4,IF(L40="Moderado",0.6,IF(L40="Mayor",0.8,IF(L40="Catastrófico",1,))))))</f>
        <v/>
      </c>
      <c r="N40" s="185"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6">
        <v>1</v>
      </c>
      <c r="P40" s="126"/>
      <c r="Q40" s="41" t="str">
        <f t="shared" si="0"/>
        <v/>
      </c>
      <c r="R40" s="42"/>
      <c r="S40" s="42"/>
      <c r="T40" s="43" t="str">
        <f t="shared" si="1"/>
        <v/>
      </c>
      <c r="U40" s="42"/>
      <c r="V40" s="42"/>
      <c r="W40" s="42"/>
      <c r="X40" s="24" t="str">
        <f>IFERROR(IF(Q40="Probabilidad",(I40-(+I40*T40)),IF(Q40="Impacto",I40,"")),"")</f>
        <v/>
      </c>
      <c r="Y40" s="44" t="str">
        <f t="shared" si="2"/>
        <v/>
      </c>
      <c r="Z40" s="45" t="str">
        <f t="shared" si="3"/>
        <v/>
      </c>
      <c r="AA40" s="44" t="str">
        <f t="shared" si="4"/>
        <v/>
      </c>
      <c r="AB40" s="45" t="str">
        <f>IFERROR(IF(Q40="Impacto",(M40-(+M40*T40)),IF(Q40="Probabilidad",M40,"")),"")</f>
        <v/>
      </c>
      <c r="AC40" s="46" t="str">
        <f t="shared" si="5"/>
        <v/>
      </c>
      <c r="AD40" s="47"/>
      <c r="AE40" s="48"/>
      <c r="AF40" s="48"/>
      <c r="AG40" s="48"/>
      <c r="AH40" s="49"/>
      <c r="AI40" s="48"/>
      <c r="AJ40" s="3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9"/>
      <c r="B41" s="192"/>
      <c r="C41" s="192"/>
      <c r="D41" s="192"/>
      <c r="E41" s="195"/>
      <c r="F41" s="192"/>
      <c r="G41" s="198"/>
      <c r="H41" s="183"/>
      <c r="I41" s="177"/>
      <c r="J41" s="180"/>
      <c r="K41" s="177">
        <f ca="1">IF(NOT(ISERROR(MATCH(J41,_xlfn.ANCHORARRAY(E52),0))),I54&amp;"Por favor no seleccionar los criterios de impacto",J41)</f>
        <v>0</v>
      </c>
      <c r="L41" s="183"/>
      <c r="M41" s="177"/>
      <c r="N41" s="186"/>
      <c r="O41" s="6">
        <v>2</v>
      </c>
      <c r="P41" s="127"/>
      <c r="Q41" s="41" t="str">
        <f t="shared" si="0"/>
        <v/>
      </c>
      <c r="R41" s="42"/>
      <c r="S41" s="42"/>
      <c r="T41" s="43" t="str">
        <f t="shared" si="1"/>
        <v/>
      </c>
      <c r="U41" s="42"/>
      <c r="V41" s="42"/>
      <c r="W41" s="42"/>
      <c r="X41" s="24" t="str">
        <f>IFERROR(IF(AND(Q40="Probabilidad",Q41="Probabilidad"),(Z40-(+Z40*T41)),IF(Q41="Probabilidad",(I40-(+I40*T41)),IF(Q41="Impacto",Z40,""))),"")</f>
        <v/>
      </c>
      <c r="Y41" s="44" t="str">
        <f t="shared" si="2"/>
        <v/>
      </c>
      <c r="Z41" s="45" t="str">
        <f t="shared" si="3"/>
        <v/>
      </c>
      <c r="AA41" s="44" t="str">
        <f t="shared" si="4"/>
        <v/>
      </c>
      <c r="AB41" s="45" t="str">
        <f>IFERROR(IF(AND(Q40="Impacto",Q41="Impacto"),(AB34-(+AB34*T41)),IF(Q41="Impacto",($M$40-(+$M$40*T41)),IF(Q41="Probabilidad",AB34,""))),"")</f>
        <v/>
      </c>
      <c r="AC41" s="46" t="str">
        <f t="shared" si="5"/>
        <v/>
      </c>
      <c r="AD41" s="47"/>
      <c r="AE41" s="48"/>
      <c r="AF41" s="48"/>
      <c r="AG41" s="48"/>
      <c r="AH41" s="49"/>
      <c r="AI41" s="48"/>
      <c r="AJ41" s="3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9"/>
      <c r="B42" s="192"/>
      <c r="C42" s="192"/>
      <c r="D42" s="192"/>
      <c r="E42" s="195"/>
      <c r="F42" s="192"/>
      <c r="G42" s="198"/>
      <c r="H42" s="183"/>
      <c r="I42" s="177"/>
      <c r="J42" s="180"/>
      <c r="K42" s="177">
        <f ca="1">IF(NOT(ISERROR(MATCH(J42,_xlfn.ANCHORARRAY(E53),0))),I55&amp;"Por favor no seleccionar los criterios de impacto",J42)</f>
        <v>0</v>
      </c>
      <c r="L42" s="183"/>
      <c r="M42" s="177"/>
      <c r="N42" s="186"/>
      <c r="O42" s="6">
        <v>3</v>
      </c>
      <c r="P42" s="127"/>
      <c r="Q42" s="41" t="str">
        <f t="shared" ref="Q42:Q69" si="6">IF(OR(R42="Preventivo",R42="Detectivo"),"Probabilidad",IF(R42="Correctivo","Impacto",""))</f>
        <v/>
      </c>
      <c r="R42" s="42"/>
      <c r="S42" s="42"/>
      <c r="T42" s="43" t="str">
        <f t="shared" ref="T42:T69" si="7">IF(AND(R42="Preventivo",S42="Automático"),"50%",IF(AND(R42="Preventivo",S42="Manual"),"40%",IF(AND(R42="Detectivo",S42="Automático"),"40%",IF(AND(R42="Detectivo",S42="Manual"),"30%",IF(AND(R42="Correctivo",S42="Automático"),"35%",IF(AND(R42="Correctivo",S42="Manual"),"25%",""))))))</f>
        <v/>
      </c>
      <c r="U42" s="42"/>
      <c r="V42" s="42"/>
      <c r="W42" s="42"/>
      <c r="X42" s="24" t="str">
        <f>IFERROR(IF(AND(Q41="Probabilidad",Q42="Probabilidad"),(Z41-(+Z41*T42)),IF(AND(Q41="Impacto",Q42="Probabilidad"),(Z40-(+Z40*T42)),IF(Q42="Impacto",Z41,""))),"")</f>
        <v/>
      </c>
      <c r="Y42" s="44" t="str">
        <f t="shared" ref="Y42:Y69" si="8">IFERROR(IF(X42="","",IF(X42&lt;=0.2,"Muy Baja",IF(X42&lt;=0.4,"Baja",IF(X42&lt;=0.6,"Media",IF(X42&lt;=0.8,"Alta","Muy Alta"))))),"")</f>
        <v/>
      </c>
      <c r="Z42" s="45" t="str">
        <f t="shared" ref="Z42:Z69" si="9">+X42</f>
        <v/>
      </c>
      <c r="AA42" s="44" t="str">
        <f t="shared" ref="AA42:AA69" si="10">IFERROR(IF(AB42="","",IF(AB42&lt;=0.2,"Leve",IF(AB42&lt;=0.4,"Menor",IF(AB42&lt;=0.6,"Moderado",IF(AB42&lt;=0.8,"Mayor","Catastrófico"))))),"")</f>
        <v/>
      </c>
      <c r="AB42" s="45" t="str">
        <f>IFERROR(IF(AND(Q41="Impacto",Q42="Impacto"),(AB41-(+AB41*T42)),IF(AND(Q41="Probabilidad",Q42="Impacto"),(AB40-(+AB40*T42)),IF(Q42="Probabilidad",AB41,""))),"")</f>
        <v/>
      </c>
      <c r="AC42" s="46" t="str">
        <f t="shared" ref="AC42:AC69" si="11">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47"/>
      <c r="AE42" s="48"/>
      <c r="AF42" s="48"/>
      <c r="AG42" s="48"/>
      <c r="AH42" s="49"/>
      <c r="AI42" s="48"/>
      <c r="AJ42" s="3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9"/>
      <c r="B43" s="192"/>
      <c r="C43" s="192"/>
      <c r="D43" s="192"/>
      <c r="E43" s="195"/>
      <c r="F43" s="192"/>
      <c r="G43" s="198"/>
      <c r="H43" s="183"/>
      <c r="I43" s="177"/>
      <c r="J43" s="180"/>
      <c r="K43" s="177">
        <f ca="1">IF(NOT(ISERROR(MATCH(J43,_xlfn.ANCHORARRAY(E54),0))),I56&amp;"Por favor no seleccionar los criterios de impacto",J43)</f>
        <v>0</v>
      </c>
      <c r="L43" s="183"/>
      <c r="M43" s="177"/>
      <c r="N43" s="186"/>
      <c r="O43" s="6">
        <v>4</v>
      </c>
      <c r="P43" s="127"/>
      <c r="Q43" s="41" t="str">
        <f t="shared" si="6"/>
        <v/>
      </c>
      <c r="R43" s="42"/>
      <c r="S43" s="42"/>
      <c r="T43" s="43" t="str">
        <f t="shared" si="7"/>
        <v/>
      </c>
      <c r="U43" s="42"/>
      <c r="V43" s="42"/>
      <c r="W43" s="42"/>
      <c r="X43" s="24" t="str">
        <f>IFERROR(IF(AND(Q42="Probabilidad",Q43="Probabilidad"),(Z42-(+Z42*T43)),IF(AND(Q42="Impacto",Q43="Probabilidad"),(Z41-(+Z41*T43)),IF(Q43="Impacto",Z42,""))),"")</f>
        <v/>
      </c>
      <c r="Y43" s="44" t="str">
        <f t="shared" si="8"/>
        <v/>
      </c>
      <c r="Z43" s="45" t="str">
        <f t="shared" si="9"/>
        <v/>
      </c>
      <c r="AA43" s="44" t="str">
        <f t="shared" si="10"/>
        <v/>
      </c>
      <c r="AB43" s="45" t="str">
        <f>IFERROR(IF(AND(Q42="Impacto",Q43="Impacto"),(AB42-(+AB42*T43)),IF(AND(Q42="Probabilidad",Q43="Impacto"),(AB41-(+AB41*T43)),IF(Q43="Probabilidad",AB42,""))),"")</f>
        <v/>
      </c>
      <c r="AC43" s="46" t="str">
        <f t="shared" si="11"/>
        <v/>
      </c>
      <c r="AD43" s="47"/>
      <c r="AE43" s="48"/>
      <c r="AF43" s="48"/>
      <c r="AG43" s="49"/>
      <c r="AH43" s="49"/>
      <c r="AI43" s="48"/>
      <c r="AJ43" s="3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9"/>
      <c r="B44" s="192"/>
      <c r="C44" s="192"/>
      <c r="D44" s="192"/>
      <c r="E44" s="195"/>
      <c r="F44" s="192"/>
      <c r="G44" s="198"/>
      <c r="H44" s="183"/>
      <c r="I44" s="177"/>
      <c r="J44" s="180"/>
      <c r="K44" s="177">
        <f ca="1">IF(NOT(ISERROR(MATCH(J44,_xlfn.ANCHORARRAY(E55),0))),I57&amp;"Por favor no seleccionar los criterios de impacto",J44)</f>
        <v>0</v>
      </c>
      <c r="L44" s="183"/>
      <c r="M44" s="177"/>
      <c r="N44" s="186"/>
      <c r="O44" s="6">
        <v>5</v>
      </c>
      <c r="P44" s="39"/>
      <c r="Q44" s="41" t="str">
        <f t="shared" si="6"/>
        <v/>
      </c>
      <c r="R44" s="42"/>
      <c r="S44" s="42"/>
      <c r="T44" s="43" t="str">
        <f t="shared" si="7"/>
        <v/>
      </c>
      <c r="U44" s="42"/>
      <c r="V44" s="42"/>
      <c r="W44" s="42"/>
      <c r="X44" s="24" t="str">
        <f>IFERROR(IF(AND(Q43="Probabilidad",Q44="Probabilidad"),(Z43-(+Z43*T44)),IF(AND(Q43="Impacto",Q44="Probabilidad"),(Z42-(+Z42*T44)),IF(Q44="Impacto",Z43,""))),"")</f>
        <v/>
      </c>
      <c r="Y44" s="44" t="str">
        <f t="shared" si="8"/>
        <v/>
      </c>
      <c r="Z44" s="45" t="str">
        <f t="shared" si="9"/>
        <v/>
      </c>
      <c r="AA44" s="44" t="str">
        <f t="shared" si="10"/>
        <v/>
      </c>
      <c r="AB44" s="45" t="str">
        <f>IFERROR(IF(AND(Q43="Impacto",Q44="Impacto"),(AB43-(+AB43*T44)),IF(AND(Q43="Probabilidad",Q44="Impacto"),(AB42-(+AB42*T44)),IF(Q44="Probabilidad",AB43,""))),"")</f>
        <v/>
      </c>
      <c r="AC44" s="46" t="str">
        <f t="shared" si="11"/>
        <v/>
      </c>
      <c r="AD44" s="47"/>
      <c r="AE44" s="48"/>
      <c r="AF44" s="38"/>
      <c r="AG44" s="49"/>
      <c r="AH44" s="49"/>
      <c r="AI44" s="48"/>
      <c r="AJ44" s="3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90"/>
      <c r="B45" s="193"/>
      <c r="C45" s="193"/>
      <c r="D45" s="193"/>
      <c r="E45" s="196"/>
      <c r="F45" s="193"/>
      <c r="G45" s="199"/>
      <c r="H45" s="184"/>
      <c r="I45" s="178"/>
      <c r="J45" s="181"/>
      <c r="K45" s="178">
        <f ca="1">IF(NOT(ISERROR(MATCH(J45,_xlfn.ANCHORARRAY(E56),0))),I58&amp;"Por favor no seleccionar los criterios de impacto",J45)</f>
        <v>0</v>
      </c>
      <c r="L45" s="184"/>
      <c r="M45" s="178"/>
      <c r="N45" s="187"/>
      <c r="O45" s="6">
        <v>6</v>
      </c>
      <c r="P45" s="39"/>
      <c r="Q45" s="41" t="str">
        <f t="shared" si="6"/>
        <v/>
      </c>
      <c r="R45" s="42"/>
      <c r="S45" s="42"/>
      <c r="T45" s="43" t="str">
        <f t="shared" si="7"/>
        <v/>
      </c>
      <c r="U45" s="42"/>
      <c r="V45" s="42"/>
      <c r="W45" s="42"/>
      <c r="X45" s="24" t="str">
        <f>IFERROR(IF(AND(Q44="Probabilidad",Q45="Probabilidad"),(Z44-(+Z44*T45)),IF(AND(Q44="Impacto",Q45="Probabilidad"),(Z43-(+Z43*T45)),IF(Q45="Impacto",Z44,""))),"")</f>
        <v/>
      </c>
      <c r="Y45" s="44" t="str">
        <f t="shared" si="8"/>
        <v/>
      </c>
      <c r="Z45" s="45" t="str">
        <f t="shared" si="9"/>
        <v/>
      </c>
      <c r="AA45" s="44" t="str">
        <f t="shared" si="10"/>
        <v/>
      </c>
      <c r="AB45" s="45" t="str">
        <f>IFERROR(IF(AND(Q44="Impacto",Q45="Impacto"),(AB44-(+AB44*T45)),IF(AND(Q44="Probabilidad",Q45="Impacto"),(AB43-(+AB43*T45)),IF(Q45="Probabilidad",AB44,""))),"")</f>
        <v/>
      </c>
      <c r="AC45" s="46" t="str">
        <f t="shared" si="11"/>
        <v/>
      </c>
      <c r="AD45" s="47"/>
      <c r="AE45" s="48"/>
      <c r="AF45" s="38"/>
      <c r="AG45" s="49"/>
      <c r="AH45" s="49"/>
      <c r="AI45" s="48"/>
      <c r="AJ45" s="3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8">
        <v>7</v>
      </c>
      <c r="B46" s="191"/>
      <c r="C46" s="191"/>
      <c r="D46" s="191"/>
      <c r="E46" s="194"/>
      <c r="F46" s="191"/>
      <c r="G46" s="197"/>
      <c r="H46" s="182" t="str">
        <f>IF(G46&lt;=0,"",IF(G46&lt;=2,"Muy Baja",IF(G46&lt;=24,"Baja",IF(G46&lt;=500,"Media",IF(G46&lt;=5000,"Alta","Muy Alta")))))</f>
        <v/>
      </c>
      <c r="I46" s="176" t="str">
        <f>IF(H46="","",IF(H46="Muy Baja",0.2,IF(H46="Baja",0.4,IF(H46="Media",0.6,IF(H46="Alta",0.8,IF(H46="Muy Alta",1,))))))</f>
        <v/>
      </c>
      <c r="J46" s="179"/>
      <c r="K46" s="176">
        <f>IF(NOT(ISERROR(MATCH(J46,'[2]Tabla Impacto'!$B$221:$B$223,0))),'[2]Tabla Impacto'!$F$223&amp;"Por favor no seleccionar los criterios de impacto(Afectación Económica o presupuestal y Pérdida Reputacional)",J46)</f>
        <v>0</v>
      </c>
      <c r="L46" s="182" t="str">
        <f>IF(OR(K46='[2]Tabla Impacto'!$C$11,K46='[2]Tabla Impacto'!$D$11),"Leve",IF(OR(K46='[2]Tabla Impacto'!$C$12,K46='[2]Tabla Impacto'!$D$12),"Menor",IF(OR(K46='[2]Tabla Impacto'!$C$13,K46='[2]Tabla Impacto'!$D$13),"Moderado",IF(OR(K46='[2]Tabla Impacto'!$C$14,K46='[2]Tabla Impacto'!$D$14),"Mayor",IF(OR(K46='[2]Tabla Impacto'!$C$15,K46='[2]Tabla Impacto'!$D$15),"Catastrófico","")))))</f>
        <v/>
      </c>
      <c r="M46" s="176" t="str">
        <f>IF(L46="","",IF(L46="Leve",0.2,IF(L46="Menor",0.4,IF(L46="Moderado",0.6,IF(L46="Mayor",0.8,IF(L46="Catastrófico",1,))))))</f>
        <v/>
      </c>
      <c r="N46" s="185"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6">
        <v>1</v>
      </c>
      <c r="P46" s="128"/>
      <c r="Q46" s="41" t="str">
        <f t="shared" si="6"/>
        <v/>
      </c>
      <c r="R46" s="42"/>
      <c r="S46" s="42"/>
      <c r="T46" s="43" t="str">
        <f t="shared" si="7"/>
        <v/>
      </c>
      <c r="U46" s="42"/>
      <c r="V46" s="42"/>
      <c r="W46" s="42"/>
      <c r="X46" s="24" t="str">
        <f>IFERROR(IF(Q46="Probabilidad",(I46-(+I46*T46)),IF(Q46="Impacto",I46,"")),"")</f>
        <v/>
      </c>
      <c r="Y46" s="44" t="str">
        <f t="shared" si="8"/>
        <v/>
      </c>
      <c r="Z46" s="45" t="str">
        <f t="shared" si="9"/>
        <v/>
      </c>
      <c r="AA46" s="44" t="str">
        <f t="shared" si="10"/>
        <v/>
      </c>
      <c r="AB46" s="45" t="str">
        <f>IFERROR(IF(Q46="Impacto",(M46-(+M46*T46)),IF(Q46="Probabilidad",M46,"")),"")</f>
        <v/>
      </c>
      <c r="AC46" s="46" t="str">
        <f t="shared" si="11"/>
        <v/>
      </c>
      <c r="AD46" s="47"/>
      <c r="AE46" s="128"/>
      <c r="AF46" s="38"/>
      <c r="AG46" s="49"/>
      <c r="AH46" s="49"/>
      <c r="AI46" s="48"/>
      <c r="AJ46" s="3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9"/>
      <c r="B47" s="192"/>
      <c r="C47" s="192"/>
      <c r="D47" s="192"/>
      <c r="E47" s="195"/>
      <c r="F47" s="192"/>
      <c r="G47" s="198"/>
      <c r="H47" s="183"/>
      <c r="I47" s="177"/>
      <c r="J47" s="180"/>
      <c r="K47" s="177">
        <f ca="1">IF(NOT(ISERROR(MATCH(J47,_xlfn.ANCHORARRAY(E58),0))),I60&amp;"Por favor no seleccionar los criterios de impacto",J47)</f>
        <v>0</v>
      </c>
      <c r="L47" s="183"/>
      <c r="M47" s="177"/>
      <c r="N47" s="186"/>
      <c r="O47" s="6">
        <v>2</v>
      </c>
      <c r="P47" s="128"/>
      <c r="Q47" s="41" t="str">
        <f t="shared" si="6"/>
        <v/>
      </c>
      <c r="R47" s="42"/>
      <c r="S47" s="42"/>
      <c r="T47" s="43" t="str">
        <f t="shared" si="7"/>
        <v/>
      </c>
      <c r="U47" s="42"/>
      <c r="V47" s="42"/>
      <c r="W47" s="42"/>
      <c r="X47" s="24" t="str">
        <f>IFERROR(IF(AND(Q46="Probabilidad",Q47="Probabilidad"),(Z46-(+Z46*T47)),IF(Q47="Probabilidad",(I46-(+I46*T47)),IF(Q47="Impacto",Z46,""))),"")</f>
        <v/>
      </c>
      <c r="Y47" s="44" t="str">
        <f t="shared" si="8"/>
        <v/>
      </c>
      <c r="Z47" s="45" t="str">
        <f t="shared" si="9"/>
        <v/>
      </c>
      <c r="AA47" s="44" t="str">
        <f t="shared" si="10"/>
        <v/>
      </c>
      <c r="AB47" s="45" t="str">
        <f>IFERROR(IF(AND(Q46="Impacto",Q47="Impacto"),(AB40-(+AB40*T47)),IF(Q47="Impacto",($M$46-(+$M$46*T47)),IF(Q47="Probabilidad",AB40,""))),"")</f>
        <v/>
      </c>
      <c r="AC47" s="46" t="str">
        <f t="shared" si="11"/>
        <v/>
      </c>
      <c r="AD47" s="47"/>
      <c r="AE47" s="128"/>
      <c r="AF47" s="38"/>
      <c r="AG47" s="49"/>
      <c r="AH47" s="49"/>
      <c r="AI47" s="48"/>
      <c r="AJ47" s="3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9"/>
      <c r="B48" s="192"/>
      <c r="C48" s="192"/>
      <c r="D48" s="192"/>
      <c r="E48" s="195"/>
      <c r="F48" s="192"/>
      <c r="G48" s="198"/>
      <c r="H48" s="183"/>
      <c r="I48" s="177"/>
      <c r="J48" s="180"/>
      <c r="K48" s="177">
        <f ca="1">IF(NOT(ISERROR(MATCH(J48,_xlfn.ANCHORARRAY(E59),0))),I61&amp;"Por favor no seleccionar los criterios de impacto",J48)</f>
        <v>0</v>
      </c>
      <c r="L48" s="183"/>
      <c r="M48" s="177"/>
      <c r="N48" s="186"/>
      <c r="O48" s="6">
        <v>3</v>
      </c>
      <c r="P48" s="128"/>
      <c r="Q48" s="41" t="str">
        <f t="shared" si="6"/>
        <v/>
      </c>
      <c r="R48" s="42"/>
      <c r="S48" s="42"/>
      <c r="T48" s="43" t="str">
        <f t="shared" si="7"/>
        <v/>
      </c>
      <c r="U48" s="42"/>
      <c r="V48" s="42"/>
      <c r="W48" s="42"/>
      <c r="X48" s="24" t="str">
        <f>IFERROR(IF(AND(Q47="Probabilidad",Q48="Probabilidad"),(Z47-(+Z47*T48)),IF(AND(Q47="Impacto",Q48="Probabilidad"),(Z46-(+Z46*T48)),IF(Q48="Impacto",Z47,""))),"")</f>
        <v/>
      </c>
      <c r="Y48" s="44" t="str">
        <f t="shared" si="8"/>
        <v/>
      </c>
      <c r="Z48" s="45" t="str">
        <f t="shared" si="9"/>
        <v/>
      </c>
      <c r="AA48" s="44" t="str">
        <f t="shared" si="10"/>
        <v/>
      </c>
      <c r="AB48" s="45" t="str">
        <f>IFERROR(IF(AND(Q47="Impacto",Q48="Impacto"),(AB47-(+AB47*T48)),IF(AND(Q47="Probabilidad",Q48="Impacto"),(AB46-(+AB46*T48)),IF(Q48="Probabilidad",AB47,""))),"")</f>
        <v/>
      </c>
      <c r="AC48" s="46" t="str">
        <f t="shared" si="11"/>
        <v/>
      </c>
      <c r="AD48" s="47"/>
      <c r="AE48" s="128"/>
      <c r="AF48" s="38"/>
      <c r="AG48" s="49"/>
      <c r="AH48" s="49"/>
      <c r="AI48" s="48"/>
      <c r="AJ48" s="3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9"/>
      <c r="B49" s="192"/>
      <c r="C49" s="192"/>
      <c r="D49" s="192"/>
      <c r="E49" s="195"/>
      <c r="F49" s="192"/>
      <c r="G49" s="198"/>
      <c r="H49" s="183"/>
      <c r="I49" s="177"/>
      <c r="J49" s="180"/>
      <c r="K49" s="177">
        <f ca="1">IF(NOT(ISERROR(MATCH(J49,_xlfn.ANCHORARRAY(E60),0))),I62&amp;"Por favor no seleccionar los criterios de impacto",J49)</f>
        <v>0</v>
      </c>
      <c r="L49" s="183"/>
      <c r="M49" s="177"/>
      <c r="N49" s="186"/>
      <c r="O49" s="6">
        <v>4</v>
      </c>
      <c r="P49" s="128"/>
      <c r="Q49" s="41" t="str">
        <f t="shared" si="6"/>
        <v/>
      </c>
      <c r="R49" s="42"/>
      <c r="S49" s="42"/>
      <c r="T49" s="43" t="str">
        <f t="shared" si="7"/>
        <v/>
      </c>
      <c r="U49" s="42"/>
      <c r="V49" s="42"/>
      <c r="W49" s="42"/>
      <c r="X49" s="24" t="str">
        <f>IFERROR(IF(AND(Q48="Probabilidad",Q49="Probabilidad"),(Z48-(+Z48*T49)),IF(AND(Q48="Impacto",Q49="Probabilidad"),(Z47-(+Z47*T49)),IF(Q49="Impacto",Z48,""))),"")</f>
        <v/>
      </c>
      <c r="Y49" s="44" t="str">
        <f t="shared" si="8"/>
        <v/>
      </c>
      <c r="Z49" s="45" t="str">
        <f t="shared" si="9"/>
        <v/>
      </c>
      <c r="AA49" s="44" t="str">
        <f t="shared" si="10"/>
        <v/>
      </c>
      <c r="AB49" s="45" t="str">
        <f>IFERROR(IF(AND(Q48="Impacto",Q49="Impacto"),(AB48-(+AB48*T49)),IF(AND(Q48="Probabilidad",Q49="Impacto"),(AB47-(+AB47*T49)),IF(Q49="Probabilidad",AB48,""))),"")</f>
        <v/>
      </c>
      <c r="AC49" s="46" t="str">
        <f t="shared" si="11"/>
        <v/>
      </c>
      <c r="AD49" s="47"/>
      <c r="AE49" s="128"/>
      <c r="AF49" s="38"/>
      <c r="AG49" s="49"/>
      <c r="AH49" s="49"/>
      <c r="AI49" s="48"/>
      <c r="AJ49" s="3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9"/>
      <c r="B50" s="192"/>
      <c r="C50" s="192"/>
      <c r="D50" s="192"/>
      <c r="E50" s="195"/>
      <c r="F50" s="192"/>
      <c r="G50" s="198"/>
      <c r="H50" s="183"/>
      <c r="I50" s="177"/>
      <c r="J50" s="180"/>
      <c r="K50" s="177">
        <f ca="1">IF(NOT(ISERROR(MATCH(J50,_xlfn.ANCHORARRAY(E61),0))),I63&amp;"Por favor no seleccionar los criterios de impacto",J50)</f>
        <v>0</v>
      </c>
      <c r="L50" s="183"/>
      <c r="M50" s="177"/>
      <c r="N50" s="186"/>
      <c r="O50" s="6">
        <v>5</v>
      </c>
      <c r="P50" s="39"/>
      <c r="Q50" s="41" t="str">
        <f t="shared" si="6"/>
        <v/>
      </c>
      <c r="R50" s="42"/>
      <c r="S50" s="42"/>
      <c r="T50" s="43" t="str">
        <f t="shared" si="7"/>
        <v/>
      </c>
      <c r="U50" s="42"/>
      <c r="V50" s="42"/>
      <c r="W50" s="42"/>
      <c r="X50" s="24" t="str">
        <f>IFERROR(IF(AND(Q49="Probabilidad",Q50="Probabilidad"),(Z49-(+Z49*T50)),IF(AND(Q49="Impacto",Q50="Probabilidad"),(Z48-(+Z48*T50)),IF(Q50="Impacto",Z49,""))),"")</f>
        <v/>
      </c>
      <c r="Y50" s="44" t="str">
        <f t="shared" si="8"/>
        <v/>
      </c>
      <c r="Z50" s="45" t="str">
        <f t="shared" si="9"/>
        <v/>
      </c>
      <c r="AA50" s="44" t="str">
        <f t="shared" si="10"/>
        <v/>
      </c>
      <c r="AB50" s="45" t="str">
        <f>IFERROR(IF(AND(Q49="Impacto",Q50="Impacto"),(AB49-(+AB49*T50)),IF(AND(Q49="Probabilidad",Q50="Impacto"),(AB48-(+AB48*T50)),IF(Q50="Probabilidad",AB49,""))),"")</f>
        <v/>
      </c>
      <c r="AC50" s="46" t="str">
        <f t="shared" si="11"/>
        <v/>
      </c>
      <c r="AD50" s="47"/>
      <c r="AE50" s="48"/>
      <c r="AF50" s="38"/>
      <c r="AG50" s="49"/>
      <c r="AH50" s="49"/>
      <c r="AI50" s="48"/>
      <c r="AJ50" s="3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90"/>
      <c r="B51" s="193"/>
      <c r="C51" s="193"/>
      <c r="D51" s="193"/>
      <c r="E51" s="196"/>
      <c r="F51" s="193"/>
      <c r="G51" s="199"/>
      <c r="H51" s="184"/>
      <c r="I51" s="178"/>
      <c r="J51" s="181"/>
      <c r="K51" s="178">
        <f ca="1">IF(NOT(ISERROR(MATCH(J51,_xlfn.ANCHORARRAY(E62),0))),I64&amp;"Por favor no seleccionar los criterios de impacto",J51)</f>
        <v>0</v>
      </c>
      <c r="L51" s="184"/>
      <c r="M51" s="178"/>
      <c r="N51" s="187"/>
      <c r="O51" s="6">
        <v>6</v>
      </c>
      <c r="P51" s="39"/>
      <c r="Q51" s="41" t="str">
        <f t="shared" si="6"/>
        <v/>
      </c>
      <c r="R51" s="42"/>
      <c r="S51" s="42"/>
      <c r="T51" s="43" t="str">
        <f t="shared" si="7"/>
        <v/>
      </c>
      <c r="U51" s="42"/>
      <c r="V51" s="42"/>
      <c r="W51" s="42"/>
      <c r="X51" s="24" t="str">
        <f>IFERROR(IF(AND(Q50="Probabilidad",Q51="Probabilidad"),(Z50-(+Z50*T51)),IF(AND(Q50="Impacto",Q51="Probabilidad"),(Z49-(+Z49*T51)),IF(Q51="Impacto",Z50,""))),"")</f>
        <v/>
      </c>
      <c r="Y51" s="44" t="str">
        <f t="shared" si="8"/>
        <v/>
      </c>
      <c r="Z51" s="45" t="str">
        <f t="shared" si="9"/>
        <v/>
      </c>
      <c r="AA51" s="44" t="str">
        <f t="shared" si="10"/>
        <v/>
      </c>
      <c r="AB51" s="45" t="str">
        <f>IFERROR(IF(AND(Q50="Impacto",Q51="Impacto"),(AB50-(+AB50*T51)),IF(AND(Q50="Probabilidad",Q51="Impacto"),(AB49-(+AB49*T51)),IF(Q51="Probabilidad",AB50,""))),"")</f>
        <v/>
      </c>
      <c r="AC51" s="46" t="str">
        <f t="shared" si="11"/>
        <v/>
      </c>
      <c r="AD51" s="47"/>
      <c r="AE51" s="48"/>
      <c r="AF51" s="38"/>
      <c r="AG51" s="49"/>
      <c r="AH51" s="49"/>
      <c r="AI51" s="48"/>
      <c r="AJ51" s="3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8">
        <v>8</v>
      </c>
      <c r="B52" s="191"/>
      <c r="C52" s="191"/>
      <c r="D52" s="191"/>
      <c r="E52" s="194"/>
      <c r="F52" s="191"/>
      <c r="G52" s="197"/>
      <c r="H52" s="182" t="str">
        <f>IF(G52&lt;=0,"",IF(G52&lt;=2,"Muy Baja",IF(G52&lt;=24,"Baja",IF(G52&lt;=500,"Media",IF(G52&lt;=5000,"Alta","Muy Alta")))))</f>
        <v/>
      </c>
      <c r="I52" s="176" t="str">
        <f>IF(H52="","",IF(H52="Muy Baja",0.2,IF(H52="Baja",0.4,IF(H52="Media",0.6,IF(H52="Alta",0.8,IF(H52="Muy Alta",1,))))))</f>
        <v/>
      </c>
      <c r="J52" s="179"/>
      <c r="K52" s="176">
        <f>IF(NOT(ISERROR(MATCH(J52,'[2]Tabla Impacto'!$B$221:$B$223,0))),'[2]Tabla Impacto'!$F$223&amp;"Por favor no seleccionar los criterios de impacto(Afectación Económica o presupuestal y Pérdida Reputacional)",J52)</f>
        <v>0</v>
      </c>
      <c r="L52" s="182" t="str">
        <f>IF(OR(K52='[2]Tabla Impacto'!$C$11,K52='[2]Tabla Impacto'!$D$11),"Leve",IF(OR(K52='[2]Tabla Impacto'!$C$12,K52='[2]Tabla Impacto'!$D$12),"Menor",IF(OR(K52='[2]Tabla Impacto'!$C$13,K52='[2]Tabla Impacto'!$D$13),"Moderado",IF(OR(K52='[2]Tabla Impacto'!$C$14,K52='[2]Tabla Impacto'!$D$14),"Mayor",IF(OR(K52='[2]Tabla Impacto'!$C$15,K52='[2]Tabla Impacto'!$D$15),"Catastrófico","")))))</f>
        <v/>
      </c>
      <c r="M52" s="176" t="str">
        <f>IF(L52="","",IF(L52="Leve",0.2,IF(L52="Menor",0.4,IF(L52="Moderado",0.6,IF(L52="Mayor",0.8,IF(L52="Catastrófico",1,))))))</f>
        <v/>
      </c>
      <c r="N52" s="185"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6">
        <v>1</v>
      </c>
      <c r="P52" s="128"/>
      <c r="Q52" s="41" t="str">
        <f t="shared" si="6"/>
        <v/>
      </c>
      <c r="R52" s="42"/>
      <c r="S52" s="42"/>
      <c r="T52" s="43" t="str">
        <f t="shared" si="7"/>
        <v/>
      </c>
      <c r="U52" s="42"/>
      <c r="V52" s="42"/>
      <c r="W52" s="42"/>
      <c r="X52" s="24" t="str">
        <f>IFERROR(IF(Q52="Probabilidad",(I52-(+I52*T52)),IF(Q52="Impacto",I52,"")),"")</f>
        <v/>
      </c>
      <c r="Y52" s="44" t="str">
        <f t="shared" si="8"/>
        <v/>
      </c>
      <c r="Z52" s="45" t="str">
        <f t="shared" si="9"/>
        <v/>
      </c>
      <c r="AA52" s="44" t="str">
        <f t="shared" si="10"/>
        <v/>
      </c>
      <c r="AB52" s="45" t="str">
        <f>IFERROR(IF(Q52="Impacto",(M52-(+M52*T52)),IF(Q52="Probabilidad",M52,"")),"")</f>
        <v/>
      </c>
      <c r="AC52" s="46" t="str">
        <f t="shared" si="11"/>
        <v/>
      </c>
      <c r="AD52" s="47"/>
      <c r="AE52" s="48"/>
      <c r="AF52" s="38"/>
      <c r="AG52" s="49"/>
      <c r="AH52" s="49"/>
      <c r="AI52" s="48"/>
      <c r="AJ52" s="3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9"/>
      <c r="B53" s="192"/>
      <c r="C53" s="192"/>
      <c r="D53" s="192"/>
      <c r="E53" s="195"/>
      <c r="F53" s="192"/>
      <c r="G53" s="198"/>
      <c r="H53" s="183"/>
      <c r="I53" s="177"/>
      <c r="J53" s="180"/>
      <c r="K53" s="177">
        <f ca="1">IF(NOT(ISERROR(MATCH(J53,_xlfn.ANCHORARRAY(E64),0))),I66&amp;"Por favor no seleccionar los criterios de impacto",J53)</f>
        <v>0</v>
      </c>
      <c r="L53" s="183"/>
      <c r="M53" s="177"/>
      <c r="N53" s="186"/>
      <c r="O53" s="6">
        <v>2</v>
      </c>
      <c r="P53" s="128"/>
      <c r="Q53" s="41" t="str">
        <f t="shared" si="6"/>
        <v/>
      </c>
      <c r="R53" s="42"/>
      <c r="S53" s="42"/>
      <c r="T53" s="43" t="str">
        <f t="shared" si="7"/>
        <v/>
      </c>
      <c r="U53" s="42"/>
      <c r="V53" s="42"/>
      <c r="W53" s="42"/>
      <c r="X53" s="24" t="str">
        <f>IFERROR(IF(AND(Q52="Probabilidad",Q53="Probabilidad"),(Z52-(+Z52*T53)),IF(Q53="Probabilidad",(I52-(+I52*T53)),IF(Q53="Impacto",Z52,""))),"")</f>
        <v/>
      </c>
      <c r="Y53" s="44" t="str">
        <f t="shared" si="8"/>
        <v/>
      </c>
      <c r="Z53" s="45" t="str">
        <f t="shared" si="9"/>
        <v/>
      </c>
      <c r="AA53" s="44" t="str">
        <f t="shared" si="10"/>
        <v/>
      </c>
      <c r="AB53" s="45" t="str">
        <f>IFERROR(IF(AND(Q52="Impacto",Q53="Impacto"),(AB46-(+AB46*T53)),IF(Q53="Impacto",($M$52-(+$M$52*T53)),IF(Q53="Probabilidad",AB46,""))),"")</f>
        <v/>
      </c>
      <c r="AC53" s="46" t="str">
        <f t="shared" si="11"/>
        <v/>
      </c>
      <c r="AD53" s="47"/>
      <c r="AE53" s="48"/>
      <c r="AF53" s="38"/>
      <c r="AG53" s="49"/>
      <c r="AH53" s="49"/>
      <c r="AI53" s="48"/>
      <c r="AJ53" s="3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9"/>
      <c r="B54" s="192"/>
      <c r="C54" s="192"/>
      <c r="D54" s="192"/>
      <c r="E54" s="195"/>
      <c r="F54" s="192"/>
      <c r="G54" s="198"/>
      <c r="H54" s="183"/>
      <c r="I54" s="177"/>
      <c r="J54" s="180"/>
      <c r="K54" s="177">
        <f ca="1">IF(NOT(ISERROR(MATCH(J54,_xlfn.ANCHORARRAY(E65),0))),I67&amp;"Por favor no seleccionar los criterios de impacto",J54)</f>
        <v>0</v>
      </c>
      <c r="L54" s="183"/>
      <c r="M54" s="177"/>
      <c r="N54" s="186"/>
      <c r="O54" s="6">
        <v>3</v>
      </c>
      <c r="P54" s="128"/>
      <c r="Q54" s="41" t="str">
        <f t="shared" si="6"/>
        <v/>
      </c>
      <c r="R54" s="42"/>
      <c r="S54" s="42"/>
      <c r="T54" s="43" t="str">
        <f t="shared" si="7"/>
        <v/>
      </c>
      <c r="U54" s="42"/>
      <c r="V54" s="42"/>
      <c r="W54" s="42"/>
      <c r="X54" s="24" t="str">
        <f>IFERROR(IF(AND(Q53="Probabilidad",Q54="Probabilidad"),(Z53-(+Z53*T54)),IF(AND(Q53="Impacto",Q54="Probabilidad"),(Z52-(+Z52*T54)),IF(Q54="Impacto",Z53,""))),"")</f>
        <v/>
      </c>
      <c r="Y54" s="44" t="str">
        <f t="shared" si="8"/>
        <v/>
      </c>
      <c r="Z54" s="45" t="str">
        <f t="shared" si="9"/>
        <v/>
      </c>
      <c r="AA54" s="44" t="str">
        <f t="shared" si="10"/>
        <v/>
      </c>
      <c r="AB54" s="45" t="str">
        <f>IFERROR(IF(AND(Q53="Impacto",Q54="Impacto"),(AB53-(+AB53*T54)),IF(AND(Q53="Probabilidad",Q54="Impacto"),(AB52-(+AB52*T54)),IF(Q54="Probabilidad",AB53,""))),"")</f>
        <v/>
      </c>
      <c r="AC54" s="46" t="str">
        <f t="shared" si="11"/>
        <v/>
      </c>
      <c r="AD54" s="47"/>
      <c r="AE54" s="48"/>
      <c r="AF54" s="38"/>
      <c r="AG54" s="49"/>
      <c r="AH54" s="49"/>
      <c r="AI54" s="48"/>
      <c r="AJ54" s="3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9"/>
      <c r="B55" s="192"/>
      <c r="C55" s="192"/>
      <c r="D55" s="192"/>
      <c r="E55" s="195"/>
      <c r="F55" s="192"/>
      <c r="G55" s="198"/>
      <c r="H55" s="183"/>
      <c r="I55" s="177"/>
      <c r="J55" s="180"/>
      <c r="K55" s="177">
        <f ca="1">IF(NOT(ISERROR(MATCH(J55,_xlfn.ANCHORARRAY(E66),0))),I68&amp;"Por favor no seleccionar los criterios de impacto",J55)</f>
        <v>0</v>
      </c>
      <c r="L55" s="183"/>
      <c r="M55" s="177"/>
      <c r="N55" s="186"/>
      <c r="O55" s="6">
        <v>4</v>
      </c>
      <c r="P55" s="39"/>
      <c r="Q55" s="41" t="str">
        <f t="shared" si="6"/>
        <v/>
      </c>
      <c r="R55" s="42"/>
      <c r="S55" s="42"/>
      <c r="T55" s="43" t="str">
        <f t="shared" si="7"/>
        <v/>
      </c>
      <c r="U55" s="42"/>
      <c r="V55" s="42"/>
      <c r="W55" s="42"/>
      <c r="X55" s="24" t="str">
        <f>IFERROR(IF(AND(Q54="Probabilidad",Q55="Probabilidad"),(Z54-(+Z54*T55)),IF(AND(Q54="Impacto",Q55="Probabilidad"),(Z53-(+Z53*T55)),IF(Q55="Impacto",Z54,""))),"")</f>
        <v/>
      </c>
      <c r="Y55" s="44" t="str">
        <f t="shared" si="8"/>
        <v/>
      </c>
      <c r="Z55" s="45" t="str">
        <f t="shared" si="9"/>
        <v/>
      </c>
      <c r="AA55" s="44" t="str">
        <f t="shared" si="10"/>
        <v/>
      </c>
      <c r="AB55" s="45" t="str">
        <f>IFERROR(IF(AND(Q54="Impacto",Q55="Impacto"),(AB54-(+AB54*T55)),IF(AND(Q54="Probabilidad",Q55="Impacto"),(AB53-(+AB53*T55)),IF(Q55="Probabilidad",AB54,""))),"")</f>
        <v/>
      </c>
      <c r="AC55" s="46" t="str">
        <f t="shared" si="11"/>
        <v/>
      </c>
      <c r="AD55" s="47"/>
      <c r="AE55" s="48"/>
      <c r="AF55" s="38"/>
      <c r="AG55" s="49"/>
      <c r="AH55" s="49"/>
      <c r="AI55" s="48"/>
      <c r="AJ55" s="3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9"/>
      <c r="B56" s="192"/>
      <c r="C56" s="192"/>
      <c r="D56" s="192"/>
      <c r="E56" s="195"/>
      <c r="F56" s="192"/>
      <c r="G56" s="198"/>
      <c r="H56" s="183"/>
      <c r="I56" s="177"/>
      <c r="J56" s="180"/>
      <c r="K56" s="177">
        <f ca="1">IF(NOT(ISERROR(MATCH(J56,_xlfn.ANCHORARRAY(E67),0))),I69&amp;"Por favor no seleccionar los criterios de impacto",J56)</f>
        <v>0</v>
      </c>
      <c r="L56" s="183"/>
      <c r="M56" s="177"/>
      <c r="N56" s="186"/>
      <c r="O56" s="6">
        <v>5</v>
      </c>
      <c r="P56" s="39"/>
      <c r="Q56" s="41" t="str">
        <f t="shared" si="6"/>
        <v/>
      </c>
      <c r="R56" s="42"/>
      <c r="S56" s="42"/>
      <c r="T56" s="43" t="str">
        <f t="shared" si="7"/>
        <v/>
      </c>
      <c r="U56" s="42"/>
      <c r="V56" s="42"/>
      <c r="W56" s="42"/>
      <c r="X56" s="24" t="str">
        <f>IFERROR(IF(AND(Q55="Probabilidad",Q56="Probabilidad"),(Z55-(+Z55*T56)),IF(AND(Q55="Impacto",Q56="Probabilidad"),(Z54-(+Z54*T56)),IF(Q56="Impacto",Z55,""))),"")</f>
        <v/>
      </c>
      <c r="Y56" s="44" t="str">
        <f t="shared" si="8"/>
        <v/>
      </c>
      <c r="Z56" s="45" t="str">
        <f t="shared" si="9"/>
        <v/>
      </c>
      <c r="AA56" s="44" t="str">
        <f t="shared" si="10"/>
        <v/>
      </c>
      <c r="AB56" s="45" t="str">
        <f>IFERROR(IF(AND(Q55="Impacto",Q56="Impacto"),(AB55-(+AB55*T56)),IF(AND(Q55="Probabilidad",Q56="Impacto"),(AB54-(+AB54*T56)),IF(Q56="Probabilidad",AB55,""))),"")</f>
        <v/>
      </c>
      <c r="AC56" s="46" t="str">
        <f t="shared" si="11"/>
        <v/>
      </c>
      <c r="AD56" s="47"/>
      <c r="AE56" s="48"/>
      <c r="AF56" s="38"/>
      <c r="AG56" s="49"/>
      <c r="AH56" s="49"/>
      <c r="AI56" s="48"/>
      <c r="AJ56" s="3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90"/>
      <c r="B57" s="193"/>
      <c r="C57" s="193"/>
      <c r="D57" s="193"/>
      <c r="E57" s="196"/>
      <c r="F57" s="193"/>
      <c r="G57" s="199"/>
      <c r="H57" s="184"/>
      <c r="I57" s="178"/>
      <c r="J57" s="181"/>
      <c r="K57" s="178">
        <f ca="1">IF(NOT(ISERROR(MATCH(J57,_xlfn.ANCHORARRAY(E68),0))),I70&amp;"Por favor no seleccionar los criterios de impacto",J57)</f>
        <v>0</v>
      </c>
      <c r="L57" s="184"/>
      <c r="M57" s="178"/>
      <c r="N57" s="187"/>
      <c r="O57" s="6">
        <v>6</v>
      </c>
      <c r="P57" s="39"/>
      <c r="Q57" s="41" t="str">
        <f t="shared" si="6"/>
        <v/>
      </c>
      <c r="R57" s="42"/>
      <c r="S57" s="42"/>
      <c r="T57" s="43" t="str">
        <f t="shared" si="7"/>
        <v/>
      </c>
      <c r="U57" s="42"/>
      <c r="V57" s="42"/>
      <c r="W57" s="42"/>
      <c r="X57" s="24" t="str">
        <f>IFERROR(IF(AND(Q56="Probabilidad",Q57="Probabilidad"),(Z56-(+Z56*T57)),IF(AND(Q56="Impacto",Q57="Probabilidad"),(Z55-(+Z55*T57)),IF(Q57="Impacto",Z56,""))),"")</f>
        <v/>
      </c>
      <c r="Y57" s="44" t="str">
        <f t="shared" si="8"/>
        <v/>
      </c>
      <c r="Z57" s="45" t="str">
        <f t="shared" si="9"/>
        <v/>
      </c>
      <c r="AA57" s="44" t="str">
        <f t="shared" si="10"/>
        <v/>
      </c>
      <c r="AB57" s="45" t="str">
        <f>IFERROR(IF(AND(Q56="Impacto",Q57="Impacto"),(AB56-(+AB56*T57)),IF(AND(Q56="Probabilidad",Q57="Impacto"),(AB55-(+AB55*T57)),IF(Q57="Probabilidad",AB56,""))),"")</f>
        <v/>
      </c>
      <c r="AC57" s="46" t="str">
        <f t="shared" si="11"/>
        <v/>
      </c>
      <c r="AD57" s="47"/>
      <c r="AE57" s="48"/>
      <c r="AF57" s="38"/>
      <c r="AG57" s="49"/>
      <c r="AH57" s="49"/>
      <c r="AI57" s="48"/>
      <c r="AJ57" s="3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8">
        <v>9</v>
      </c>
      <c r="B58" s="191"/>
      <c r="C58" s="191"/>
      <c r="D58" s="191"/>
      <c r="E58" s="194"/>
      <c r="F58" s="191"/>
      <c r="G58" s="197"/>
      <c r="H58" s="182" t="str">
        <f>IF(G58&lt;=0,"",IF(G58&lt;=2,"Muy Baja",IF(G58&lt;=24,"Baja",IF(G58&lt;=500,"Media",IF(G58&lt;=5000,"Alta","Muy Alta")))))</f>
        <v/>
      </c>
      <c r="I58" s="176" t="str">
        <f>IF(H58="","",IF(H58="Muy Baja",0.2,IF(H58="Baja",0.4,IF(H58="Media",0.6,IF(H58="Alta",0.8,IF(H58="Muy Alta",1,))))))</f>
        <v/>
      </c>
      <c r="J58" s="179"/>
      <c r="K58" s="176">
        <f>IF(NOT(ISERROR(MATCH(J58,'[2]Tabla Impacto'!$B$221:$B$223,0))),'[2]Tabla Impacto'!$F$223&amp;"Por favor no seleccionar los criterios de impacto(Afectación Económica o presupuestal y Pérdida Reputacional)",J58)</f>
        <v>0</v>
      </c>
      <c r="L58" s="182" t="str">
        <f>IF(OR(K58='[2]Tabla Impacto'!$C$11,K58='[2]Tabla Impacto'!$D$11),"Leve",IF(OR(K58='[2]Tabla Impacto'!$C$12,K58='[2]Tabla Impacto'!$D$12),"Menor",IF(OR(K58='[2]Tabla Impacto'!$C$13,K58='[2]Tabla Impacto'!$D$13),"Moderado",IF(OR(K58='[2]Tabla Impacto'!$C$14,K58='[2]Tabla Impacto'!$D$14),"Mayor",IF(OR(K58='[2]Tabla Impacto'!$C$15,K58='[2]Tabla Impacto'!$D$15),"Catastrófico","")))))</f>
        <v/>
      </c>
      <c r="M58" s="176" t="str">
        <f>IF(L58="","",IF(L58="Leve",0.2,IF(L58="Menor",0.4,IF(L58="Moderado",0.6,IF(L58="Mayor",0.8,IF(L58="Catastrófico",1,))))))</f>
        <v/>
      </c>
      <c r="N58" s="185"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6">
        <v>1</v>
      </c>
      <c r="P58" s="128"/>
      <c r="Q58" s="41" t="str">
        <f t="shared" si="6"/>
        <v/>
      </c>
      <c r="R58" s="42"/>
      <c r="S58" s="42"/>
      <c r="T58" s="43" t="str">
        <f t="shared" si="7"/>
        <v/>
      </c>
      <c r="U58" s="42"/>
      <c r="V58" s="42"/>
      <c r="W58" s="42"/>
      <c r="X58" s="24" t="str">
        <f>IFERROR(IF(Q58="Probabilidad",(I58-(+I58*T58)),IF(Q58="Impacto",I58,"")),"")</f>
        <v/>
      </c>
      <c r="Y58" s="44" t="str">
        <f t="shared" si="8"/>
        <v/>
      </c>
      <c r="Z58" s="45" t="str">
        <f t="shared" si="9"/>
        <v/>
      </c>
      <c r="AA58" s="44" t="str">
        <f t="shared" si="10"/>
        <v/>
      </c>
      <c r="AB58" s="45" t="str">
        <f>IFERROR(IF(Q58="Impacto",(M58-(+M58*T58)),IF(Q58="Probabilidad",M58,"")),"")</f>
        <v/>
      </c>
      <c r="AC58" s="46" t="str">
        <f t="shared" si="11"/>
        <v/>
      </c>
      <c r="AD58" s="47"/>
      <c r="AE58" s="48"/>
      <c r="AF58" s="38"/>
      <c r="AG58" s="49"/>
      <c r="AH58" s="49"/>
      <c r="AI58" s="48"/>
      <c r="AJ58" s="3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9"/>
      <c r="B59" s="192"/>
      <c r="C59" s="192"/>
      <c r="D59" s="192"/>
      <c r="E59" s="195"/>
      <c r="F59" s="192"/>
      <c r="G59" s="198"/>
      <c r="H59" s="183"/>
      <c r="I59" s="177"/>
      <c r="J59" s="180"/>
      <c r="K59" s="177">
        <f ca="1">IF(NOT(ISERROR(MATCH(J59,_xlfn.ANCHORARRAY(E70),0))),I72&amp;"Por favor no seleccionar los criterios de impacto",J59)</f>
        <v>0</v>
      </c>
      <c r="L59" s="183"/>
      <c r="M59" s="177"/>
      <c r="N59" s="186"/>
      <c r="O59" s="6">
        <v>2</v>
      </c>
      <c r="P59" s="128"/>
      <c r="Q59" s="41" t="str">
        <f t="shared" si="6"/>
        <v/>
      </c>
      <c r="R59" s="42"/>
      <c r="S59" s="42"/>
      <c r="T59" s="43" t="str">
        <f t="shared" si="7"/>
        <v/>
      </c>
      <c r="U59" s="42"/>
      <c r="V59" s="42"/>
      <c r="W59" s="42"/>
      <c r="X59" s="24" t="str">
        <f>IFERROR(IF(AND(Q58="Probabilidad",Q59="Probabilidad"),(Z58-(+Z58*T59)),IF(Q59="Probabilidad",(I58-(+I58*T59)),IF(Q59="Impacto",Z58,""))),"")</f>
        <v/>
      </c>
      <c r="Y59" s="44" t="str">
        <f t="shared" si="8"/>
        <v/>
      </c>
      <c r="Z59" s="45" t="str">
        <f t="shared" si="9"/>
        <v/>
      </c>
      <c r="AA59" s="44" t="str">
        <f t="shared" si="10"/>
        <v/>
      </c>
      <c r="AB59" s="45" t="str">
        <f>IFERROR(IF(AND(Q58="Impacto",Q59="Impacto"),(AB52-(+AB52*T59)),IF(Q59="Impacto",($M$58-(+$M$58*T59)),IF(Q59="Probabilidad",AB52,""))),"")</f>
        <v/>
      </c>
      <c r="AC59" s="46" t="str">
        <f t="shared" si="11"/>
        <v/>
      </c>
      <c r="AD59" s="47"/>
      <c r="AE59" s="48"/>
      <c r="AF59" s="38"/>
      <c r="AG59" s="49"/>
      <c r="AH59" s="49"/>
      <c r="AI59" s="48"/>
      <c r="AJ59" s="3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9"/>
      <c r="B60" s="192"/>
      <c r="C60" s="192"/>
      <c r="D60" s="192"/>
      <c r="E60" s="195"/>
      <c r="F60" s="192"/>
      <c r="G60" s="198"/>
      <c r="H60" s="183"/>
      <c r="I60" s="177"/>
      <c r="J60" s="180"/>
      <c r="K60" s="177">
        <f ca="1">IF(NOT(ISERROR(MATCH(J60,_xlfn.ANCHORARRAY(E71),0))),I73&amp;"Por favor no seleccionar los criterios de impacto",J60)</f>
        <v>0</v>
      </c>
      <c r="L60" s="183"/>
      <c r="M60" s="177"/>
      <c r="N60" s="186"/>
      <c r="O60" s="6">
        <v>3</v>
      </c>
      <c r="P60" s="40"/>
      <c r="Q60" s="41" t="str">
        <f t="shared" si="6"/>
        <v/>
      </c>
      <c r="R60" s="42"/>
      <c r="S60" s="42"/>
      <c r="T60" s="43" t="str">
        <f t="shared" si="7"/>
        <v/>
      </c>
      <c r="U60" s="42"/>
      <c r="V60" s="42"/>
      <c r="W60" s="42"/>
      <c r="X60" s="24" t="str">
        <f>IFERROR(IF(AND(Q59="Probabilidad",Q60="Probabilidad"),(Z59-(+Z59*T60)),IF(AND(Q59="Impacto",Q60="Probabilidad"),(Z58-(+Z58*T60)),IF(Q60="Impacto",Z59,""))),"")</f>
        <v/>
      </c>
      <c r="Y60" s="44" t="str">
        <f t="shared" si="8"/>
        <v/>
      </c>
      <c r="Z60" s="45" t="str">
        <f t="shared" si="9"/>
        <v/>
      </c>
      <c r="AA60" s="44" t="str">
        <f t="shared" si="10"/>
        <v/>
      </c>
      <c r="AB60" s="45" t="str">
        <f>IFERROR(IF(AND(Q59="Impacto",Q60="Impacto"),(AB59-(+AB59*T60)),IF(AND(Q59="Probabilidad",Q60="Impacto"),(AB58-(+AB58*T60)),IF(Q60="Probabilidad",AB59,""))),"")</f>
        <v/>
      </c>
      <c r="AC60" s="46" t="str">
        <f t="shared" si="11"/>
        <v/>
      </c>
      <c r="AD60" s="47"/>
      <c r="AE60" s="48"/>
      <c r="AF60" s="38"/>
      <c r="AG60" s="49"/>
      <c r="AH60" s="49"/>
      <c r="AI60" s="48"/>
      <c r="AJ60" s="3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9"/>
      <c r="B61" s="192"/>
      <c r="C61" s="192"/>
      <c r="D61" s="192"/>
      <c r="E61" s="195"/>
      <c r="F61" s="192"/>
      <c r="G61" s="198"/>
      <c r="H61" s="183"/>
      <c r="I61" s="177"/>
      <c r="J61" s="180"/>
      <c r="K61" s="177">
        <f ca="1">IF(NOT(ISERROR(MATCH(J61,_xlfn.ANCHORARRAY(E72),0))),I74&amp;"Por favor no seleccionar los criterios de impacto",J61)</f>
        <v>0</v>
      </c>
      <c r="L61" s="183"/>
      <c r="M61" s="177"/>
      <c r="N61" s="186"/>
      <c r="O61" s="6">
        <v>4</v>
      </c>
      <c r="P61" s="39"/>
      <c r="Q61" s="41" t="str">
        <f t="shared" si="6"/>
        <v/>
      </c>
      <c r="R61" s="42"/>
      <c r="S61" s="42"/>
      <c r="T61" s="43" t="str">
        <f t="shared" si="7"/>
        <v/>
      </c>
      <c r="U61" s="42"/>
      <c r="V61" s="42"/>
      <c r="W61" s="42"/>
      <c r="X61" s="24" t="str">
        <f>IFERROR(IF(AND(Q60="Probabilidad",Q61="Probabilidad"),(Z60-(+Z60*T61)),IF(AND(Q60="Impacto",Q61="Probabilidad"),(Z59-(+Z59*T61)),IF(Q61="Impacto",Z60,""))),"")</f>
        <v/>
      </c>
      <c r="Y61" s="44" t="str">
        <f t="shared" si="8"/>
        <v/>
      </c>
      <c r="Z61" s="45" t="str">
        <f t="shared" si="9"/>
        <v/>
      </c>
      <c r="AA61" s="44" t="str">
        <f t="shared" si="10"/>
        <v/>
      </c>
      <c r="AB61" s="45" t="str">
        <f>IFERROR(IF(AND(Q60="Impacto",Q61="Impacto"),(AB60-(+AB60*T61)),IF(AND(Q60="Probabilidad",Q61="Impacto"),(AB59-(+AB59*T61)),IF(Q61="Probabilidad",AB60,""))),"")</f>
        <v/>
      </c>
      <c r="AC61" s="46" t="str">
        <f t="shared" si="11"/>
        <v/>
      </c>
      <c r="AD61" s="47"/>
      <c r="AE61" s="48"/>
      <c r="AF61" s="38"/>
      <c r="AG61" s="49"/>
      <c r="AH61" s="49"/>
      <c r="AI61" s="48"/>
      <c r="AJ61" s="3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9"/>
      <c r="B62" s="192"/>
      <c r="C62" s="192"/>
      <c r="D62" s="192"/>
      <c r="E62" s="195"/>
      <c r="F62" s="192"/>
      <c r="G62" s="198"/>
      <c r="H62" s="183"/>
      <c r="I62" s="177"/>
      <c r="J62" s="180"/>
      <c r="K62" s="177">
        <f ca="1">IF(NOT(ISERROR(MATCH(J62,_xlfn.ANCHORARRAY(E73),0))),I75&amp;"Por favor no seleccionar los criterios de impacto",J62)</f>
        <v>0</v>
      </c>
      <c r="L62" s="183"/>
      <c r="M62" s="177"/>
      <c r="N62" s="186"/>
      <c r="O62" s="6">
        <v>5</v>
      </c>
      <c r="P62" s="39"/>
      <c r="Q62" s="41" t="str">
        <f t="shared" si="6"/>
        <v/>
      </c>
      <c r="R62" s="42"/>
      <c r="S62" s="42"/>
      <c r="T62" s="43" t="str">
        <f t="shared" si="7"/>
        <v/>
      </c>
      <c r="U62" s="42"/>
      <c r="V62" s="42"/>
      <c r="W62" s="42"/>
      <c r="X62" s="24" t="str">
        <f>IFERROR(IF(AND(Q61="Probabilidad",Q62="Probabilidad"),(Z61-(+Z61*T62)),IF(AND(Q61="Impacto",Q62="Probabilidad"),(Z60-(+Z60*T62)),IF(Q62="Impacto",Z61,""))),"")</f>
        <v/>
      </c>
      <c r="Y62" s="44" t="str">
        <f t="shared" si="8"/>
        <v/>
      </c>
      <c r="Z62" s="45" t="str">
        <f t="shared" si="9"/>
        <v/>
      </c>
      <c r="AA62" s="44" t="str">
        <f t="shared" si="10"/>
        <v/>
      </c>
      <c r="AB62" s="45" t="str">
        <f>IFERROR(IF(AND(Q61="Impacto",Q62="Impacto"),(AB61-(+AB61*T62)),IF(AND(Q61="Probabilidad",Q62="Impacto"),(AB60-(+AB60*T62)),IF(Q62="Probabilidad",AB61,""))),"")</f>
        <v/>
      </c>
      <c r="AC62" s="46" t="str">
        <f t="shared" si="11"/>
        <v/>
      </c>
      <c r="AD62" s="47"/>
      <c r="AE62" s="48"/>
      <c r="AF62" s="38"/>
      <c r="AG62" s="49"/>
      <c r="AH62" s="49"/>
      <c r="AI62" s="48"/>
      <c r="AJ62" s="3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90"/>
      <c r="B63" s="193"/>
      <c r="C63" s="193"/>
      <c r="D63" s="193"/>
      <c r="E63" s="196"/>
      <c r="F63" s="193"/>
      <c r="G63" s="199"/>
      <c r="H63" s="184"/>
      <c r="I63" s="178"/>
      <c r="J63" s="181"/>
      <c r="K63" s="178">
        <f ca="1">IF(NOT(ISERROR(MATCH(J63,_xlfn.ANCHORARRAY(E74),0))),I76&amp;"Por favor no seleccionar los criterios de impacto",J63)</f>
        <v>0</v>
      </c>
      <c r="L63" s="184"/>
      <c r="M63" s="178"/>
      <c r="N63" s="187"/>
      <c r="O63" s="6">
        <v>6</v>
      </c>
      <c r="P63" s="39"/>
      <c r="Q63" s="41" t="str">
        <f t="shared" si="6"/>
        <v/>
      </c>
      <c r="R63" s="42"/>
      <c r="S63" s="42"/>
      <c r="T63" s="43" t="str">
        <f t="shared" si="7"/>
        <v/>
      </c>
      <c r="U63" s="42"/>
      <c r="V63" s="42"/>
      <c r="W63" s="42"/>
      <c r="X63" s="24" t="str">
        <f>IFERROR(IF(AND(Q62="Probabilidad",Q63="Probabilidad"),(Z62-(+Z62*T63)),IF(AND(Q62="Impacto",Q63="Probabilidad"),(Z61-(+Z61*T63)),IF(Q63="Impacto",Z62,""))),"")</f>
        <v/>
      </c>
      <c r="Y63" s="44" t="str">
        <f t="shared" si="8"/>
        <v/>
      </c>
      <c r="Z63" s="45" t="str">
        <f t="shared" si="9"/>
        <v/>
      </c>
      <c r="AA63" s="44" t="str">
        <f t="shared" si="10"/>
        <v/>
      </c>
      <c r="AB63" s="45" t="str">
        <f>IFERROR(IF(AND(Q62="Impacto",Q63="Impacto"),(AB62-(+AB62*T63)),IF(AND(Q62="Probabilidad",Q63="Impacto"),(AB61-(+AB61*T63)),IF(Q63="Probabilidad",AB62,""))),"")</f>
        <v/>
      </c>
      <c r="AC63" s="46" t="str">
        <f t="shared" si="11"/>
        <v/>
      </c>
      <c r="AD63" s="47"/>
      <c r="AE63" s="48"/>
      <c r="AF63" s="38"/>
      <c r="AG63" s="49"/>
      <c r="AH63" s="49"/>
      <c r="AI63" s="48"/>
      <c r="AJ63" s="3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8">
        <v>10</v>
      </c>
      <c r="B64" s="191"/>
      <c r="C64" s="191"/>
      <c r="D64" s="191"/>
      <c r="E64" s="194"/>
      <c r="F64" s="191"/>
      <c r="G64" s="197"/>
      <c r="H64" s="182" t="str">
        <f>IF(G64&lt;=0,"",IF(G64&lt;=2,"Muy Baja",IF(G64&lt;=24,"Baja",IF(G64&lt;=500,"Media",IF(G64&lt;=5000,"Alta","Muy Alta")))))</f>
        <v/>
      </c>
      <c r="I64" s="176" t="str">
        <f>IF(H64="","",IF(H64="Muy Baja",0.2,IF(H64="Baja",0.4,IF(H64="Media",0.6,IF(H64="Alta",0.8,IF(H64="Muy Alta",1,))))))</f>
        <v/>
      </c>
      <c r="J64" s="179"/>
      <c r="K64" s="176">
        <f>IF(NOT(ISERROR(MATCH(J64,'[2]Tabla Impacto'!$B$221:$B$223,0))),'[2]Tabla Impacto'!$F$223&amp;"Por favor no seleccionar los criterios de impacto(Afectación Económica o presupuestal y Pérdida Reputacional)",J64)</f>
        <v>0</v>
      </c>
      <c r="L64" s="182" t="str">
        <f>IF(OR(K64='[2]Tabla Impacto'!$C$11,K64='[2]Tabla Impacto'!$D$11),"Leve",IF(OR(K64='[2]Tabla Impacto'!$C$12,K64='[2]Tabla Impacto'!$D$12),"Menor",IF(OR(K64='[2]Tabla Impacto'!$C$13,K64='[2]Tabla Impacto'!$D$13),"Moderado",IF(OR(K64='[2]Tabla Impacto'!$C$14,K64='[2]Tabla Impacto'!$D$14),"Mayor",IF(OR(K64='[2]Tabla Impacto'!$C$15,K64='[2]Tabla Impacto'!$D$15),"Catastrófico","")))))</f>
        <v/>
      </c>
      <c r="M64" s="176" t="str">
        <f>IF(L64="","",IF(L64="Leve",0.2,IF(L64="Menor",0.4,IF(L64="Moderado",0.6,IF(L64="Mayor",0.8,IF(L64="Catastrófico",1,))))))</f>
        <v/>
      </c>
      <c r="N64" s="185"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6">
        <v>1</v>
      </c>
      <c r="P64" s="128"/>
      <c r="Q64" s="41" t="str">
        <f t="shared" si="6"/>
        <v/>
      </c>
      <c r="R64" s="42"/>
      <c r="S64" s="42"/>
      <c r="T64" s="43" t="str">
        <f t="shared" si="7"/>
        <v/>
      </c>
      <c r="U64" s="42"/>
      <c r="V64" s="42"/>
      <c r="W64" s="42"/>
      <c r="X64" s="24" t="str">
        <f>IFERROR(IF(Q64="Probabilidad",(I64-(+I64*T64)),IF(Q64="Impacto",I64,"")),"")</f>
        <v/>
      </c>
      <c r="Y64" s="44" t="str">
        <f t="shared" si="8"/>
        <v/>
      </c>
      <c r="Z64" s="45" t="str">
        <f t="shared" si="9"/>
        <v/>
      </c>
      <c r="AA64" s="44" t="str">
        <f t="shared" si="10"/>
        <v/>
      </c>
      <c r="AB64" s="45" t="str">
        <f>IFERROR(IF(Q64="Impacto",(M64-(+M64*T64)),IF(Q64="Probabilidad",M64,"")),"")</f>
        <v/>
      </c>
      <c r="AC64" s="46" t="str">
        <f t="shared" si="11"/>
        <v/>
      </c>
      <c r="AD64" s="47"/>
      <c r="AE64" s="48"/>
      <c r="AF64" s="38"/>
      <c r="AG64" s="49"/>
      <c r="AH64" s="49"/>
      <c r="AI64" s="48"/>
      <c r="AJ64" s="3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9"/>
      <c r="B65" s="192"/>
      <c r="C65" s="192"/>
      <c r="D65" s="192"/>
      <c r="E65" s="195"/>
      <c r="F65" s="192"/>
      <c r="G65" s="198"/>
      <c r="H65" s="183"/>
      <c r="I65" s="177"/>
      <c r="J65" s="180"/>
      <c r="K65" s="177">
        <f ca="1">IF(NOT(ISERROR(MATCH(J65,_xlfn.ANCHORARRAY(E76),0))),I78&amp;"Por favor no seleccionar los criterios de impacto",J65)</f>
        <v>0</v>
      </c>
      <c r="L65" s="183"/>
      <c r="M65" s="177"/>
      <c r="N65" s="186"/>
      <c r="O65" s="6">
        <v>2</v>
      </c>
      <c r="P65" s="128"/>
      <c r="Q65" s="41" t="str">
        <f t="shared" si="6"/>
        <v/>
      </c>
      <c r="R65" s="42"/>
      <c r="S65" s="42"/>
      <c r="T65" s="43" t="str">
        <f t="shared" si="7"/>
        <v/>
      </c>
      <c r="U65" s="42"/>
      <c r="V65" s="42"/>
      <c r="W65" s="42"/>
      <c r="X65" s="24" t="str">
        <f>IFERROR(IF(AND(Q64="Probabilidad",Q65="Probabilidad"),(Z64-(+Z64*T65)),IF(Q65="Probabilidad",(I64-(+I64*T65)),IF(Q65="Impacto",Z64,""))),"")</f>
        <v/>
      </c>
      <c r="Y65" s="44" t="str">
        <f t="shared" si="8"/>
        <v/>
      </c>
      <c r="Z65" s="45" t="str">
        <f t="shared" si="9"/>
        <v/>
      </c>
      <c r="AA65" s="44" t="str">
        <f t="shared" si="10"/>
        <v/>
      </c>
      <c r="AB65" s="45" t="str">
        <f>IFERROR(IF(AND(Q64="Impacto",Q65="Impacto"),(AB58-(+AB58*T65)),IF(Q65="Impacto",($M$64-(+$M$64*T65)),IF(Q65="Probabilidad",AB58,""))),"")</f>
        <v/>
      </c>
      <c r="AC65" s="46" t="str">
        <f t="shared" si="11"/>
        <v/>
      </c>
      <c r="AD65" s="47"/>
      <c r="AE65" s="48"/>
      <c r="AF65" s="38"/>
      <c r="AG65" s="49"/>
      <c r="AH65" s="49"/>
      <c r="AI65" s="48"/>
      <c r="AJ65" s="38"/>
    </row>
    <row r="66" spans="1:36" ht="151.5" customHeight="1" x14ac:dyDescent="0.3">
      <c r="A66" s="189"/>
      <c r="B66" s="192"/>
      <c r="C66" s="192"/>
      <c r="D66" s="192"/>
      <c r="E66" s="195"/>
      <c r="F66" s="192"/>
      <c r="G66" s="198"/>
      <c r="H66" s="183"/>
      <c r="I66" s="177"/>
      <c r="J66" s="180"/>
      <c r="K66" s="177">
        <f ca="1">IF(NOT(ISERROR(MATCH(J66,_xlfn.ANCHORARRAY(E77),0))),I79&amp;"Por favor no seleccionar los criterios de impacto",J66)</f>
        <v>0</v>
      </c>
      <c r="L66" s="183"/>
      <c r="M66" s="177"/>
      <c r="N66" s="186"/>
      <c r="O66" s="6">
        <v>3</v>
      </c>
      <c r="P66" s="128"/>
      <c r="Q66" s="41" t="str">
        <f t="shared" si="6"/>
        <v/>
      </c>
      <c r="R66" s="42"/>
      <c r="S66" s="42"/>
      <c r="T66" s="43" t="str">
        <f t="shared" si="7"/>
        <v/>
      </c>
      <c r="U66" s="42"/>
      <c r="V66" s="42"/>
      <c r="W66" s="42"/>
      <c r="X66" s="24" t="str">
        <f>IFERROR(IF(AND(Q65="Probabilidad",Q66="Probabilidad"),(Z65-(+Z65*T66)),IF(AND(Q65="Impacto",Q66="Probabilidad"),(Z64-(+Z64*T66)),IF(Q66="Impacto",Z65,""))),"")</f>
        <v/>
      </c>
      <c r="Y66" s="44" t="str">
        <f t="shared" si="8"/>
        <v/>
      </c>
      <c r="Z66" s="45" t="str">
        <f t="shared" si="9"/>
        <v/>
      </c>
      <c r="AA66" s="44" t="str">
        <f t="shared" si="10"/>
        <v/>
      </c>
      <c r="AB66" s="45" t="str">
        <f>IFERROR(IF(AND(Q65="Impacto",Q66="Impacto"),(AB65-(+AB65*T66)),IF(AND(Q65="Probabilidad",Q66="Impacto"),(AB64-(+AB64*T66)),IF(Q66="Probabilidad",AB65,""))),"")</f>
        <v/>
      </c>
      <c r="AC66" s="46" t="str">
        <f t="shared" si="11"/>
        <v/>
      </c>
      <c r="AD66" s="47"/>
      <c r="AE66" s="48"/>
      <c r="AF66" s="38"/>
      <c r="AG66" s="49"/>
      <c r="AH66" s="49"/>
      <c r="AI66" s="48"/>
      <c r="AJ66" s="38"/>
    </row>
    <row r="67" spans="1:36" ht="151.5" customHeight="1" x14ac:dyDescent="0.3">
      <c r="A67" s="189"/>
      <c r="B67" s="192"/>
      <c r="C67" s="192"/>
      <c r="D67" s="192"/>
      <c r="E67" s="195"/>
      <c r="F67" s="192"/>
      <c r="G67" s="198"/>
      <c r="H67" s="183"/>
      <c r="I67" s="177"/>
      <c r="J67" s="180"/>
      <c r="K67" s="177">
        <f ca="1">IF(NOT(ISERROR(MATCH(J67,_xlfn.ANCHORARRAY(E78),0))),I80&amp;"Por favor no seleccionar los criterios de impacto",J67)</f>
        <v>0</v>
      </c>
      <c r="L67" s="183"/>
      <c r="M67" s="177"/>
      <c r="N67" s="186"/>
      <c r="O67" s="6">
        <v>4</v>
      </c>
      <c r="P67" s="128"/>
      <c r="Q67" s="41" t="str">
        <f t="shared" si="6"/>
        <v/>
      </c>
      <c r="R67" s="42"/>
      <c r="S67" s="42"/>
      <c r="T67" s="43" t="str">
        <f t="shared" si="7"/>
        <v/>
      </c>
      <c r="U67" s="42"/>
      <c r="V67" s="42"/>
      <c r="W67" s="42"/>
      <c r="X67" s="24" t="str">
        <f>IFERROR(IF(AND(Q66="Probabilidad",Q67="Probabilidad"),(Z66-(+Z66*T67)),IF(AND(Q66="Impacto",Q67="Probabilidad"),(Z65-(+Z65*T67)),IF(Q67="Impacto",Z66,""))),"")</f>
        <v/>
      </c>
      <c r="Y67" s="44" t="str">
        <f t="shared" si="8"/>
        <v/>
      </c>
      <c r="Z67" s="45" t="str">
        <f t="shared" si="9"/>
        <v/>
      </c>
      <c r="AA67" s="44" t="str">
        <f t="shared" si="10"/>
        <v/>
      </c>
      <c r="AB67" s="45" t="str">
        <f>IFERROR(IF(AND(Q66="Impacto",Q67="Impacto"),(AB66-(+AB66*T67)),IF(AND(Q66="Probabilidad",Q67="Impacto"),(AB65-(+AB65*T67)),IF(Q67="Probabilidad",AB66,""))),"")</f>
        <v/>
      </c>
      <c r="AC67" s="46" t="str">
        <f t="shared" si="11"/>
        <v/>
      </c>
      <c r="AD67" s="47"/>
      <c r="AE67" s="48"/>
      <c r="AF67" s="38"/>
      <c r="AG67" s="49"/>
      <c r="AH67" s="49"/>
      <c r="AI67" s="48"/>
      <c r="AJ67" s="38"/>
    </row>
    <row r="68" spans="1:36" ht="151.5" customHeight="1" x14ac:dyDescent="0.3">
      <c r="A68" s="189"/>
      <c r="B68" s="192"/>
      <c r="C68" s="192"/>
      <c r="D68" s="192"/>
      <c r="E68" s="195"/>
      <c r="F68" s="192"/>
      <c r="G68" s="198"/>
      <c r="H68" s="183"/>
      <c r="I68" s="177"/>
      <c r="J68" s="180"/>
      <c r="K68" s="177">
        <f ca="1">IF(NOT(ISERROR(MATCH(J68,_xlfn.ANCHORARRAY(E79),0))),I81&amp;"Por favor no seleccionar los criterios de impacto",J68)</f>
        <v>0</v>
      </c>
      <c r="L68" s="183"/>
      <c r="M68" s="177"/>
      <c r="N68" s="186"/>
      <c r="O68" s="6">
        <v>5</v>
      </c>
      <c r="P68" s="39"/>
      <c r="Q68" s="41" t="str">
        <f t="shared" si="6"/>
        <v/>
      </c>
      <c r="R68" s="42"/>
      <c r="S68" s="42"/>
      <c r="T68" s="43" t="str">
        <f t="shared" si="7"/>
        <v/>
      </c>
      <c r="U68" s="42"/>
      <c r="V68" s="42"/>
      <c r="W68" s="42"/>
      <c r="X68" s="24" t="str">
        <f>IFERROR(IF(AND(Q67="Probabilidad",Q68="Probabilidad"),(Z67-(+Z67*T68)),IF(AND(Q67="Impacto",Q68="Probabilidad"),(Z66-(+Z66*T68)),IF(Q68="Impacto",Z67,""))),"")</f>
        <v/>
      </c>
      <c r="Y68" s="44" t="str">
        <f t="shared" si="8"/>
        <v/>
      </c>
      <c r="Z68" s="45" t="str">
        <f t="shared" si="9"/>
        <v/>
      </c>
      <c r="AA68" s="44" t="str">
        <f t="shared" si="10"/>
        <v/>
      </c>
      <c r="AB68" s="45" t="str">
        <f>IFERROR(IF(AND(Q67="Impacto",Q68="Impacto"),(AB67-(+AB67*T68)),IF(AND(Q67="Probabilidad",Q68="Impacto"),(AB66-(+AB66*T68)),IF(Q68="Probabilidad",AB67,""))),"")</f>
        <v/>
      </c>
      <c r="AC68" s="46" t="str">
        <f t="shared" si="11"/>
        <v/>
      </c>
      <c r="AD68" s="47"/>
      <c r="AE68" s="48"/>
      <c r="AF68" s="38"/>
      <c r="AG68" s="49"/>
      <c r="AH68" s="49"/>
      <c r="AI68" s="48"/>
      <c r="AJ68" s="38"/>
    </row>
    <row r="69" spans="1:36" ht="151.5" customHeight="1" x14ac:dyDescent="0.3">
      <c r="A69" s="190"/>
      <c r="B69" s="193"/>
      <c r="C69" s="193"/>
      <c r="D69" s="193"/>
      <c r="E69" s="196"/>
      <c r="F69" s="193"/>
      <c r="G69" s="199"/>
      <c r="H69" s="184"/>
      <c r="I69" s="178"/>
      <c r="J69" s="181"/>
      <c r="K69" s="178">
        <f ca="1">IF(NOT(ISERROR(MATCH(J69,_xlfn.ANCHORARRAY(E80),0))),I82&amp;"Por favor no seleccionar los criterios de impacto",J69)</f>
        <v>0</v>
      </c>
      <c r="L69" s="184"/>
      <c r="M69" s="178"/>
      <c r="N69" s="187"/>
      <c r="O69" s="6">
        <v>6</v>
      </c>
      <c r="P69" s="39"/>
      <c r="Q69" s="41" t="str">
        <f t="shared" si="6"/>
        <v/>
      </c>
      <c r="R69" s="42"/>
      <c r="S69" s="42"/>
      <c r="T69" s="43" t="str">
        <f t="shared" si="7"/>
        <v/>
      </c>
      <c r="U69" s="42"/>
      <c r="V69" s="42"/>
      <c r="W69" s="42"/>
      <c r="X69" s="24" t="str">
        <f>IFERROR(IF(AND(Q68="Probabilidad",Q69="Probabilidad"),(Z68-(+Z68*T69)),IF(AND(Q68="Impacto",Q69="Probabilidad"),(Z67-(+Z67*T69)),IF(Q69="Impacto",Z68,""))),"")</f>
        <v/>
      </c>
      <c r="Y69" s="44" t="str">
        <f t="shared" si="8"/>
        <v/>
      </c>
      <c r="Z69" s="45" t="str">
        <f t="shared" si="9"/>
        <v/>
      </c>
      <c r="AA69" s="44" t="str">
        <f t="shared" si="10"/>
        <v/>
      </c>
      <c r="AB69" s="45" t="str">
        <f>IFERROR(IF(AND(Q68="Impacto",Q69="Impacto"),(AB68-(+AB68*T69)),IF(AND(Q68="Probabilidad",Q69="Impacto"),(AB67-(+AB67*T69)),IF(Q69="Probabilidad",AB68,""))),"")</f>
        <v/>
      </c>
      <c r="AC69" s="46" t="str">
        <f t="shared" si="11"/>
        <v/>
      </c>
      <c r="AD69" s="47"/>
      <c r="AE69" s="48"/>
      <c r="AF69" s="38"/>
      <c r="AG69" s="49"/>
      <c r="AH69" s="49"/>
      <c r="AI69" s="48"/>
      <c r="AJ69" s="38"/>
    </row>
    <row r="70" spans="1:36" ht="49.5" customHeight="1" x14ac:dyDescent="0.3">
      <c r="A70" s="6"/>
      <c r="B70" s="173" t="s">
        <v>111</v>
      </c>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5"/>
    </row>
    <row r="72" spans="1:36" x14ac:dyDescent="0.3">
      <c r="A72" s="1"/>
      <c r="B72" s="25" t="s">
        <v>112</v>
      </c>
      <c r="C72" s="1"/>
      <c r="D72" s="1"/>
      <c r="F72" s="1"/>
    </row>
  </sheetData>
  <dataConsolidate/>
  <mergeCells count="185">
    <mergeCell ref="C4:N4"/>
    <mergeCell ref="O4:Q4"/>
    <mergeCell ref="A1:AJ2"/>
    <mergeCell ref="A7:G7"/>
    <mergeCell ref="H7:N7"/>
    <mergeCell ref="O7:W7"/>
    <mergeCell ref="X7:AD7"/>
    <mergeCell ref="AE7:AJ7"/>
    <mergeCell ref="A4:B4"/>
    <mergeCell ref="A5:B5"/>
    <mergeCell ref="B70:AJ70"/>
    <mergeCell ref="M58:M63"/>
    <mergeCell ref="N58:N63"/>
    <mergeCell ref="A64:A69"/>
    <mergeCell ref="B64:B69"/>
    <mergeCell ref="C64:C69"/>
    <mergeCell ref="D64:D69"/>
    <mergeCell ref="E64:E69"/>
    <mergeCell ref="F64:F69"/>
    <mergeCell ref="G64:G69"/>
    <mergeCell ref="N64:N69"/>
    <mergeCell ref="J58:J63"/>
    <mergeCell ref="K58:K63"/>
    <mergeCell ref="L58:L63"/>
    <mergeCell ref="A58:A63"/>
    <mergeCell ref="B58:B63"/>
    <mergeCell ref="C58:C63"/>
    <mergeCell ref="D58:D63"/>
    <mergeCell ref="E58:E63"/>
    <mergeCell ref="F58:F63"/>
    <mergeCell ref="H64:H69"/>
    <mergeCell ref="I64:I69"/>
    <mergeCell ref="J64:J69"/>
    <mergeCell ref="K64:K69"/>
    <mergeCell ref="L64:L69"/>
    <mergeCell ref="M64:M69"/>
    <mergeCell ref="G58:G63"/>
    <mergeCell ref="H58:H63"/>
    <mergeCell ref="I58:I63"/>
    <mergeCell ref="M46:M51"/>
    <mergeCell ref="N46:N51"/>
    <mergeCell ref="F52:F57"/>
    <mergeCell ref="G52:G57"/>
    <mergeCell ref="H52:H57"/>
    <mergeCell ref="I52:I57"/>
    <mergeCell ref="J52:J57"/>
    <mergeCell ref="M52:M57"/>
    <mergeCell ref="N52:N57"/>
    <mergeCell ref="K52:K57"/>
    <mergeCell ref="L52:L57"/>
    <mergeCell ref="F46:F51"/>
    <mergeCell ref="L34:L39"/>
    <mergeCell ref="M34:M39"/>
    <mergeCell ref="G46:G51"/>
    <mergeCell ref="H46:H51"/>
    <mergeCell ref="I46:I51"/>
    <mergeCell ref="J46:J51"/>
    <mergeCell ref="K46:K51"/>
    <mergeCell ref="L46:L51"/>
    <mergeCell ref="K40:K45"/>
    <mergeCell ref="L40:L45"/>
    <mergeCell ref="A52:A57"/>
    <mergeCell ref="B52:B57"/>
    <mergeCell ref="C52:C57"/>
    <mergeCell ref="D52:D57"/>
    <mergeCell ref="E52:E57"/>
    <mergeCell ref="A46:A51"/>
    <mergeCell ref="B46:B51"/>
    <mergeCell ref="C46:C51"/>
    <mergeCell ref="D46:D51"/>
    <mergeCell ref="E46:E51"/>
    <mergeCell ref="A34:A39"/>
    <mergeCell ref="B34:B39"/>
    <mergeCell ref="C34:C39"/>
    <mergeCell ref="A40:A45"/>
    <mergeCell ref="B40:B45"/>
    <mergeCell ref="C40:C45"/>
    <mergeCell ref="N34:N39"/>
    <mergeCell ref="M40:M45"/>
    <mergeCell ref="N40:N45"/>
    <mergeCell ref="D40:D45"/>
    <mergeCell ref="E40:E45"/>
    <mergeCell ref="F40:F45"/>
    <mergeCell ref="D34:D39"/>
    <mergeCell ref="E34:E39"/>
    <mergeCell ref="J40:J45"/>
    <mergeCell ref="F34:F39"/>
    <mergeCell ref="G34:G39"/>
    <mergeCell ref="H34:H39"/>
    <mergeCell ref="I34:I39"/>
    <mergeCell ref="J34:J39"/>
    <mergeCell ref="G40:G45"/>
    <mergeCell ref="H40:H45"/>
    <mergeCell ref="I40:I45"/>
    <mergeCell ref="K34:K39"/>
    <mergeCell ref="N16:N21"/>
    <mergeCell ref="A22:A27"/>
    <mergeCell ref="B22:B27"/>
    <mergeCell ref="C22:C27"/>
    <mergeCell ref="D22:D27"/>
    <mergeCell ref="E22:E27"/>
    <mergeCell ref="F22:F27"/>
    <mergeCell ref="I28:I33"/>
    <mergeCell ref="J28:J33"/>
    <mergeCell ref="K28:K33"/>
    <mergeCell ref="L28:L33"/>
    <mergeCell ref="M28:M33"/>
    <mergeCell ref="N28:N33"/>
    <mergeCell ref="M22:M27"/>
    <mergeCell ref="N22:N27"/>
    <mergeCell ref="A28:A33"/>
    <mergeCell ref="B28:B33"/>
    <mergeCell ref="C28:C33"/>
    <mergeCell ref="D28:D33"/>
    <mergeCell ref="E28:E33"/>
    <mergeCell ref="F28:F33"/>
    <mergeCell ref="G28:G33"/>
    <mergeCell ref="H28:H33"/>
    <mergeCell ref="G22:G27"/>
    <mergeCell ref="H22:H27"/>
    <mergeCell ref="I22:I27"/>
    <mergeCell ref="J22:J27"/>
    <mergeCell ref="K22:K27"/>
    <mergeCell ref="L22:L27"/>
    <mergeCell ref="K16:K21"/>
    <mergeCell ref="L16:L21"/>
    <mergeCell ref="M16:M21"/>
    <mergeCell ref="F16:F21"/>
    <mergeCell ref="G16:G21"/>
    <mergeCell ref="H16:H21"/>
    <mergeCell ref="I16:I21"/>
    <mergeCell ref="J16:J21"/>
    <mergeCell ref="A16:A21"/>
    <mergeCell ref="B16:B21"/>
    <mergeCell ref="C16:C21"/>
    <mergeCell ref="D16:D21"/>
    <mergeCell ref="E16:E21"/>
    <mergeCell ref="A6:B6"/>
    <mergeCell ref="A8:A9"/>
    <mergeCell ref="F8:F9"/>
    <mergeCell ref="E8:E9"/>
    <mergeCell ref="D8:D9"/>
    <mergeCell ref="C8:C9"/>
    <mergeCell ref="B8:B9"/>
    <mergeCell ref="A10:A15"/>
    <mergeCell ref="B10:B15"/>
    <mergeCell ref="C10:C15"/>
    <mergeCell ref="D10:D15"/>
    <mergeCell ref="E10:E15"/>
    <mergeCell ref="F10:F15"/>
    <mergeCell ref="AE8:AE9"/>
    <mergeCell ref="AJ8:AJ9"/>
    <mergeCell ref="AI8:AI9"/>
    <mergeCell ref="AH8:AH9"/>
    <mergeCell ref="AG8:AG9"/>
    <mergeCell ref="AF8:AF9"/>
    <mergeCell ref="AD8:AD9"/>
    <mergeCell ref="C5:N5"/>
    <mergeCell ref="C6:N6"/>
    <mergeCell ref="O8:O9"/>
    <mergeCell ref="AC8:AC9"/>
    <mergeCell ref="AB8:AB9"/>
    <mergeCell ref="X8:X9"/>
    <mergeCell ref="P8:P9"/>
    <mergeCell ref="AA8:AA9"/>
    <mergeCell ref="Y8:Y9"/>
    <mergeCell ref="N10:N15"/>
    <mergeCell ref="Z8:Z9"/>
    <mergeCell ref="G8:G9"/>
    <mergeCell ref="H8:H9"/>
    <mergeCell ref="I8:I9"/>
    <mergeCell ref="L8:L9"/>
    <mergeCell ref="M8:M9"/>
    <mergeCell ref="N8:N9"/>
    <mergeCell ref="J8:J9"/>
    <mergeCell ref="K8:K9"/>
    <mergeCell ref="Q8:Q9"/>
    <mergeCell ref="I10:I15"/>
    <mergeCell ref="J10:J15"/>
    <mergeCell ref="K10:K15"/>
    <mergeCell ref="L10:L15"/>
    <mergeCell ref="M10:M15"/>
    <mergeCell ref="R8:W8"/>
    <mergeCell ref="G10:G15"/>
    <mergeCell ref="H10:H15"/>
  </mergeCells>
  <conditionalFormatting sqref="H10 H16">
    <cfRule type="cellIs" dxfId="2692" priority="231" operator="equal">
      <formula>"Muy Baja"</formula>
    </cfRule>
    <cfRule type="cellIs" dxfId="2691" priority="230" operator="equal">
      <formula>"Baja"</formula>
    </cfRule>
    <cfRule type="cellIs" dxfId="2690" priority="227" operator="equal">
      <formula>"Muy Alta"</formula>
    </cfRule>
    <cfRule type="cellIs" dxfId="2689" priority="228" operator="equal">
      <formula>"Alta"</formula>
    </cfRule>
    <cfRule type="cellIs" dxfId="2688" priority="229" operator="equal">
      <formula>"Media"</formula>
    </cfRule>
  </conditionalFormatting>
  <conditionalFormatting sqref="H22">
    <cfRule type="cellIs" dxfId="2687" priority="182" operator="equal">
      <formula>"Alta"</formula>
    </cfRule>
    <cfRule type="cellIs" dxfId="2686" priority="183" operator="equal">
      <formula>"Media"</formula>
    </cfRule>
    <cfRule type="cellIs" dxfId="2685" priority="184" operator="equal">
      <formula>"Baja"</formula>
    </cfRule>
    <cfRule type="cellIs" dxfId="2684" priority="185" operator="equal">
      <formula>"Muy Baja"</formula>
    </cfRule>
    <cfRule type="cellIs" dxfId="2683" priority="181" operator="equal">
      <formula>"Muy Alta"</formula>
    </cfRule>
  </conditionalFormatting>
  <conditionalFormatting sqref="H28">
    <cfRule type="cellIs" dxfId="2682" priority="159" operator="equal">
      <formula>"Alta"</formula>
    </cfRule>
    <cfRule type="cellIs" dxfId="2681" priority="162" operator="equal">
      <formula>"Muy Baja"</formula>
    </cfRule>
    <cfRule type="cellIs" dxfId="2680" priority="161" operator="equal">
      <formula>"Baja"</formula>
    </cfRule>
    <cfRule type="cellIs" dxfId="2679" priority="160" operator="equal">
      <formula>"Media"</formula>
    </cfRule>
    <cfRule type="cellIs" dxfId="2678" priority="158" operator="equal">
      <formula>"Muy Alta"</formula>
    </cfRule>
  </conditionalFormatting>
  <conditionalFormatting sqref="H34">
    <cfRule type="cellIs" dxfId="2677" priority="139" operator="equal">
      <formula>"Muy Baja"</formula>
    </cfRule>
    <cfRule type="cellIs" dxfId="2676" priority="138" operator="equal">
      <formula>"Baja"</formula>
    </cfRule>
    <cfRule type="cellIs" dxfId="2675" priority="137" operator="equal">
      <formula>"Media"</formula>
    </cfRule>
    <cfRule type="cellIs" dxfId="2674" priority="136" operator="equal">
      <formula>"Alta"</formula>
    </cfRule>
    <cfRule type="cellIs" dxfId="2673" priority="135" operator="equal">
      <formula>"Muy Alta"</formula>
    </cfRule>
  </conditionalFormatting>
  <conditionalFormatting sqref="H40">
    <cfRule type="cellIs" dxfId="2672" priority="113" operator="equal">
      <formula>"Alta"</formula>
    </cfRule>
    <cfRule type="cellIs" dxfId="2671" priority="114" operator="equal">
      <formula>"Media"</formula>
    </cfRule>
    <cfRule type="cellIs" dxfId="2670" priority="115" operator="equal">
      <formula>"Baja"</formula>
    </cfRule>
    <cfRule type="cellIs" dxfId="2669" priority="116" operator="equal">
      <formula>"Muy Baja"</formula>
    </cfRule>
    <cfRule type="cellIs" dxfId="2668" priority="112" operator="equal">
      <formula>"Muy Alta"</formula>
    </cfRule>
  </conditionalFormatting>
  <conditionalFormatting sqref="H46">
    <cfRule type="cellIs" dxfId="2667" priority="93" operator="equal">
      <formula>"Muy Baja"</formula>
    </cfRule>
    <cfRule type="cellIs" dxfId="2666" priority="89" operator="equal">
      <formula>"Muy Alta"</formula>
    </cfRule>
    <cfRule type="cellIs" dxfId="2665" priority="90" operator="equal">
      <formula>"Alta"</formula>
    </cfRule>
    <cfRule type="cellIs" dxfId="2664" priority="91" operator="equal">
      <formula>"Media"</formula>
    </cfRule>
    <cfRule type="cellIs" dxfId="2663" priority="92" operator="equal">
      <formula>"Baja"</formula>
    </cfRule>
  </conditionalFormatting>
  <conditionalFormatting sqref="H52">
    <cfRule type="cellIs" dxfId="2662" priority="69" operator="equal">
      <formula>"Baja"</formula>
    </cfRule>
    <cfRule type="cellIs" dxfId="2661" priority="70" operator="equal">
      <formula>"Muy Baja"</formula>
    </cfRule>
    <cfRule type="cellIs" dxfId="2660" priority="66" operator="equal">
      <formula>"Muy Alta"</formula>
    </cfRule>
    <cfRule type="cellIs" dxfId="2659" priority="67" operator="equal">
      <formula>"Alta"</formula>
    </cfRule>
    <cfRule type="cellIs" dxfId="2658" priority="68" operator="equal">
      <formula>"Media"</formula>
    </cfRule>
  </conditionalFormatting>
  <conditionalFormatting sqref="H58">
    <cfRule type="cellIs" dxfId="2657" priority="47" operator="equal">
      <formula>"Muy Baja"</formula>
    </cfRule>
    <cfRule type="cellIs" dxfId="2656" priority="43" operator="equal">
      <formula>"Muy Alta"</formula>
    </cfRule>
    <cfRule type="cellIs" dxfId="2655" priority="44" operator="equal">
      <formula>"Alta"</formula>
    </cfRule>
    <cfRule type="cellIs" dxfId="2654" priority="45" operator="equal">
      <formula>"Media"</formula>
    </cfRule>
    <cfRule type="cellIs" dxfId="2653" priority="46" operator="equal">
      <formula>"Baja"</formula>
    </cfRule>
  </conditionalFormatting>
  <conditionalFormatting sqref="H64">
    <cfRule type="cellIs" dxfId="2652" priority="23" operator="equal">
      <formula>"Baja"</formula>
    </cfRule>
    <cfRule type="cellIs" dxfId="2651" priority="24" operator="equal">
      <formula>"Muy Baja"</formula>
    </cfRule>
    <cfRule type="cellIs" dxfId="2650" priority="22" operator="equal">
      <formula>"Media"</formula>
    </cfRule>
    <cfRule type="cellIs" dxfId="2649" priority="20" operator="equal">
      <formula>"Muy Alta"</formula>
    </cfRule>
    <cfRule type="cellIs" dxfId="2648" priority="21" operator="equal">
      <formula>"Alta"</formula>
    </cfRule>
  </conditionalFormatting>
  <conditionalFormatting sqref="K10:K69">
    <cfRule type="containsText" dxfId="2647" priority="1" operator="containsText" text="❌">
      <formula>NOT(ISERROR(SEARCH("❌",K10)))</formula>
    </cfRule>
  </conditionalFormatting>
  <conditionalFormatting sqref="L10 L16 L22 L28 L34 L40 L46 L52 L58 L64">
    <cfRule type="cellIs" dxfId="2646" priority="224" operator="equal">
      <formula>"Moderado"</formula>
    </cfRule>
    <cfRule type="cellIs" dxfId="2645" priority="223" operator="equal">
      <formula>"Mayor"</formula>
    </cfRule>
    <cfRule type="cellIs" dxfId="2644" priority="222" operator="equal">
      <formula>"Catastrófico"</formula>
    </cfRule>
    <cfRule type="cellIs" dxfId="2643" priority="226" operator="equal">
      <formula>"Leve"</formula>
    </cfRule>
    <cfRule type="cellIs" dxfId="2642" priority="225" operator="equal">
      <formula>"Menor"</formula>
    </cfRule>
  </conditionalFormatting>
  <conditionalFormatting sqref="N10">
    <cfRule type="cellIs" dxfId="2641" priority="221" operator="equal">
      <formula>"Bajo"</formula>
    </cfRule>
    <cfRule type="cellIs" dxfId="2640" priority="220" operator="equal">
      <formula>"Moderado"</formula>
    </cfRule>
    <cfRule type="cellIs" dxfId="2639" priority="219" operator="equal">
      <formula>"Alto"</formula>
    </cfRule>
    <cfRule type="cellIs" dxfId="2638" priority="218" operator="equal">
      <formula>"Extremo"</formula>
    </cfRule>
  </conditionalFormatting>
  <conditionalFormatting sqref="N16">
    <cfRule type="cellIs" dxfId="2637" priority="202" operator="equal">
      <formula>"Moderado"</formula>
    </cfRule>
    <cfRule type="cellIs" dxfId="2636" priority="201" operator="equal">
      <formula>"Alto"</formula>
    </cfRule>
    <cfRule type="cellIs" dxfId="2635" priority="200" operator="equal">
      <formula>"Extremo"</formula>
    </cfRule>
    <cfRule type="cellIs" dxfId="2634" priority="203" operator="equal">
      <formula>"Bajo"</formula>
    </cfRule>
  </conditionalFormatting>
  <conditionalFormatting sqref="N22">
    <cfRule type="cellIs" dxfId="2633" priority="179" operator="equal">
      <formula>"Moderado"</formula>
    </cfRule>
    <cfRule type="cellIs" dxfId="2632" priority="178" operator="equal">
      <formula>"Alto"</formula>
    </cfRule>
    <cfRule type="cellIs" dxfId="2631" priority="177" operator="equal">
      <formula>"Extremo"</formula>
    </cfRule>
    <cfRule type="cellIs" dxfId="2630" priority="180" operator="equal">
      <formula>"Bajo"</formula>
    </cfRule>
  </conditionalFormatting>
  <conditionalFormatting sqref="N28">
    <cfRule type="cellIs" dxfId="2629" priority="156" operator="equal">
      <formula>"Moderado"</formula>
    </cfRule>
    <cfRule type="cellIs" dxfId="2628" priority="157" operator="equal">
      <formula>"Bajo"</formula>
    </cfRule>
    <cfRule type="cellIs" dxfId="2627" priority="155" operator="equal">
      <formula>"Alto"</formula>
    </cfRule>
    <cfRule type="cellIs" dxfId="2626" priority="154" operator="equal">
      <formula>"Extremo"</formula>
    </cfRule>
  </conditionalFormatting>
  <conditionalFormatting sqref="N34">
    <cfRule type="cellIs" dxfId="2625" priority="132" operator="equal">
      <formula>"Alto"</formula>
    </cfRule>
    <cfRule type="cellIs" dxfId="2624" priority="133" operator="equal">
      <formula>"Moderado"</formula>
    </cfRule>
    <cfRule type="cellIs" dxfId="2623" priority="131" operator="equal">
      <formula>"Extremo"</formula>
    </cfRule>
    <cfRule type="cellIs" dxfId="2622" priority="134" operator="equal">
      <formula>"Bajo"</formula>
    </cfRule>
  </conditionalFormatting>
  <conditionalFormatting sqref="N40">
    <cfRule type="cellIs" dxfId="2621" priority="111" operator="equal">
      <formula>"Bajo"</formula>
    </cfRule>
    <cfRule type="cellIs" dxfId="2620" priority="108" operator="equal">
      <formula>"Extremo"</formula>
    </cfRule>
    <cfRule type="cellIs" dxfId="2619" priority="109" operator="equal">
      <formula>"Alto"</formula>
    </cfRule>
    <cfRule type="cellIs" dxfId="2618" priority="110" operator="equal">
      <formula>"Moderado"</formula>
    </cfRule>
  </conditionalFormatting>
  <conditionalFormatting sqref="N46">
    <cfRule type="cellIs" dxfId="2617" priority="88" operator="equal">
      <formula>"Bajo"</formula>
    </cfRule>
    <cfRule type="cellIs" dxfId="2616" priority="85" operator="equal">
      <formula>"Extremo"</formula>
    </cfRule>
    <cfRule type="cellIs" dxfId="2615" priority="86" operator="equal">
      <formula>"Alto"</formula>
    </cfRule>
    <cfRule type="cellIs" dxfId="2614" priority="87" operator="equal">
      <formula>"Moderado"</formula>
    </cfRule>
  </conditionalFormatting>
  <conditionalFormatting sqref="N52">
    <cfRule type="cellIs" dxfId="2613" priority="65" operator="equal">
      <formula>"Bajo"</formula>
    </cfRule>
    <cfRule type="cellIs" dxfId="2612" priority="64" operator="equal">
      <formula>"Moderado"</formula>
    </cfRule>
    <cfRule type="cellIs" dxfId="2611" priority="63" operator="equal">
      <formula>"Alto"</formula>
    </cfRule>
    <cfRule type="cellIs" dxfId="2610" priority="62" operator="equal">
      <formula>"Extremo"</formula>
    </cfRule>
  </conditionalFormatting>
  <conditionalFormatting sqref="N58">
    <cfRule type="cellIs" dxfId="2609" priority="42" operator="equal">
      <formula>"Bajo"</formula>
    </cfRule>
    <cfRule type="cellIs" dxfId="2608" priority="39" operator="equal">
      <formula>"Extremo"</formula>
    </cfRule>
    <cfRule type="cellIs" dxfId="2607" priority="40" operator="equal">
      <formula>"Alto"</formula>
    </cfRule>
    <cfRule type="cellIs" dxfId="2606" priority="41" operator="equal">
      <formula>"Moderado"</formula>
    </cfRule>
  </conditionalFormatting>
  <conditionalFormatting sqref="N64">
    <cfRule type="cellIs" dxfId="2605" priority="16" operator="equal">
      <formula>"Extremo"</formula>
    </cfRule>
    <cfRule type="cellIs" dxfId="2604" priority="17" operator="equal">
      <formula>"Alto"</formula>
    </cfRule>
    <cfRule type="cellIs" dxfId="2603" priority="18" operator="equal">
      <formula>"Moderado"</formula>
    </cfRule>
    <cfRule type="cellIs" dxfId="2602" priority="19" operator="equal">
      <formula>"Bajo"</formula>
    </cfRule>
  </conditionalFormatting>
  <conditionalFormatting sqref="Y10:Y69">
    <cfRule type="cellIs" dxfId="2601" priority="11" operator="equal">
      <formula>"Muy Alta"</formula>
    </cfRule>
    <cfRule type="cellIs" dxfId="2600" priority="12" operator="equal">
      <formula>"Alta"</formula>
    </cfRule>
    <cfRule type="cellIs" dxfId="2599" priority="13" operator="equal">
      <formula>"Media"</formula>
    </cfRule>
    <cfRule type="cellIs" dxfId="2598" priority="14" operator="equal">
      <formula>"Baja"</formula>
    </cfRule>
    <cfRule type="cellIs" dxfId="2597" priority="15" operator="equal">
      <formula>"Muy Baja"</formula>
    </cfRule>
  </conditionalFormatting>
  <conditionalFormatting sqref="AA10:AA69">
    <cfRule type="cellIs" dxfId="2596" priority="6" operator="equal">
      <formula>"Catastrófico"</formula>
    </cfRule>
    <cfRule type="cellIs" dxfId="2595" priority="7" operator="equal">
      <formula>"Mayor"</formula>
    </cfRule>
    <cfRule type="cellIs" dxfId="2594" priority="8" operator="equal">
      <formula>"Moderado"</formula>
    </cfRule>
    <cfRule type="cellIs" dxfId="2593" priority="9" operator="equal">
      <formula>"Menor"</formula>
    </cfRule>
    <cfRule type="cellIs" dxfId="2592" priority="10" operator="equal">
      <formula>"Leve"</formula>
    </cfRule>
  </conditionalFormatting>
  <conditionalFormatting sqref="AC10:AC69">
    <cfRule type="cellIs" dxfId="2591" priority="2" operator="equal">
      <formula>"Extremo"</formula>
    </cfRule>
    <cfRule type="cellIs" dxfId="2590" priority="3" operator="equal">
      <formula>"Alto"</formula>
    </cfRule>
    <cfRule type="cellIs" dxfId="2589" priority="4" operator="equal">
      <formula>"Moderado"</formula>
    </cfRule>
    <cfRule type="cellIs" dxfId="2588" priority="5" operator="equal">
      <formula>"Bajo"</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2060"/>
  </sheetPr>
  <dimension ref="A1:BP72"/>
  <sheetViews>
    <sheetView zoomScale="70" zoomScaleNormal="70" workbookViewId="0">
      <pane xSplit="16" ySplit="2" topLeftCell="Q3" activePane="bottomRight" state="frozen"/>
      <selection pane="topRight" activeCell="Q1" sqref="Q1"/>
      <selection pane="bottomLeft" activeCell="A3" sqref="A3"/>
      <selection pane="bottomRight" activeCell="K10" sqref="K10:K15"/>
    </sheetView>
  </sheetViews>
  <sheetFormatPr baseColWidth="10" defaultColWidth="11.42578125" defaultRowHeight="16.5" x14ac:dyDescent="0.3"/>
  <cols>
    <col min="1" max="1" width="4.140625" style="2"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customWidth="1"/>
    <col min="10" max="10" width="27.140625" style="1" customWidth="1"/>
    <col min="11" max="11" width="30.5703125" style="1" customWidth="1"/>
    <col min="12" max="12" width="17.5703125" style="1" customWidth="1"/>
    <col min="13" max="13" width="3" style="1" customWidth="1"/>
    <col min="14" max="14" width="6.5703125" style="1" customWidth="1"/>
    <col min="15" max="15" width="5.85546875" style="1" customWidth="1"/>
    <col min="16" max="16" width="64.85546875"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85546875" style="1" customWidth="1"/>
    <col min="23" max="23" width="7.5703125" style="1" customWidth="1"/>
    <col min="24" max="24" width="38.140625" style="1" customWidth="1"/>
    <col min="25" max="25" width="8.85546875" style="1" customWidth="1"/>
    <col min="26" max="26" width="10.42578125" style="1" customWidth="1"/>
    <col min="27" max="28" width="9.140625" style="1" customWidth="1"/>
    <col min="29" max="29" width="8.42578125" style="1" customWidth="1"/>
    <col min="30" max="30" width="7.140625" style="1" customWidth="1"/>
    <col min="31" max="31" width="34.140625" style="1" customWidth="1"/>
    <col min="32" max="32" width="18.85546875" style="1" customWidth="1"/>
    <col min="33" max="33" width="16.85546875" style="1" customWidth="1"/>
    <col min="34" max="34" width="14.85546875" style="1" customWidth="1"/>
    <col min="35" max="35" width="26.140625" style="1" customWidth="1"/>
    <col min="36" max="36" width="21" style="1" customWidth="1"/>
    <col min="37" max="16384" width="11.42578125" style="1"/>
  </cols>
  <sheetData>
    <row r="1" spans="1:68" ht="16.5" customHeight="1" x14ac:dyDescent="0.3">
      <c r="A1" s="244" t="s">
        <v>60</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6"/>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47"/>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9"/>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9"/>
      <c r="B3" s="30"/>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39" t="s">
        <v>61</v>
      </c>
      <c r="B4" s="240"/>
      <c r="C4" s="250" t="s">
        <v>223</v>
      </c>
      <c r="D4" s="251"/>
      <c r="E4" s="251"/>
      <c r="F4" s="251"/>
      <c r="G4" s="251"/>
      <c r="H4" s="251"/>
      <c r="I4" s="251"/>
      <c r="J4" s="251"/>
      <c r="K4" s="251"/>
      <c r="L4" s="251"/>
      <c r="M4" s="251"/>
      <c r="N4" s="252"/>
      <c r="O4" s="253"/>
      <c r="P4" s="253"/>
      <c r="Q4" s="253"/>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39" t="s">
        <v>62</v>
      </c>
      <c r="B5" s="240"/>
      <c r="C5" s="250" t="s">
        <v>222</v>
      </c>
      <c r="D5" s="251"/>
      <c r="E5" s="251"/>
      <c r="F5" s="251"/>
      <c r="G5" s="251"/>
      <c r="H5" s="251"/>
      <c r="I5" s="251"/>
      <c r="J5" s="251"/>
      <c r="K5" s="251"/>
      <c r="L5" s="251"/>
      <c r="M5" s="251"/>
      <c r="N5" s="252"/>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39" t="s">
        <v>63</v>
      </c>
      <c r="B6" s="240"/>
      <c r="C6" s="241" t="s">
        <v>221</v>
      </c>
      <c r="D6" s="242"/>
      <c r="E6" s="242"/>
      <c r="F6" s="242"/>
      <c r="G6" s="242"/>
      <c r="H6" s="242"/>
      <c r="I6" s="242"/>
      <c r="J6" s="242"/>
      <c r="K6" s="242"/>
      <c r="L6" s="242"/>
      <c r="M6" s="242"/>
      <c r="N6" s="243"/>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1" t="s">
        <v>64</v>
      </c>
      <c r="B7" s="232"/>
      <c r="C7" s="232"/>
      <c r="D7" s="232"/>
      <c r="E7" s="232"/>
      <c r="F7" s="232"/>
      <c r="G7" s="233"/>
      <c r="H7" s="231" t="s">
        <v>65</v>
      </c>
      <c r="I7" s="232"/>
      <c r="J7" s="232"/>
      <c r="K7" s="232"/>
      <c r="L7" s="232"/>
      <c r="M7" s="232"/>
      <c r="N7" s="233"/>
      <c r="O7" s="231" t="s">
        <v>66</v>
      </c>
      <c r="P7" s="232"/>
      <c r="Q7" s="232"/>
      <c r="R7" s="232"/>
      <c r="S7" s="232"/>
      <c r="T7" s="232"/>
      <c r="U7" s="232"/>
      <c r="V7" s="232"/>
      <c r="W7" s="233"/>
      <c r="X7" s="231" t="s">
        <v>67</v>
      </c>
      <c r="Y7" s="232"/>
      <c r="Z7" s="232"/>
      <c r="AA7" s="232"/>
      <c r="AB7" s="232"/>
      <c r="AC7" s="232"/>
      <c r="AD7" s="233"/>
      <c r="AE7" s="231" t="s">
        <v>68</v>
      </c>
      <c r="AF7" s="232"/>
      <c r="AG7" s="232"/>
      <c r="AH7" s="232"/>
      <c r="AI7" s="232"/>
      <c r="AJ7" s="233"/>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34" t="s">
        <v>69</v>
      </c>
      <c r="B8" s="236" t="s">
        <v>15</v>
      </c>
      <c r="C8" s="224" t="s">
        <v>17</v>
      </c>
      <c r="D8" s="224" t="s">
        <v>19</v>
      </c>
      <c r="E8" s="237" t="s">
        <v>21</v>
      </c>
      <c r="F8" s="223" t="s">
        <v>23</v>
      </c>
      <c r="G8" s="224" t="s">
        <v>70</v>
      </c>
      <c r="H8" s="238" t="s">
        <v>71</v>
      </c>
      <c r="I8" s="228" t="s">
        <v>72</v>
      </c>
      <c r="J8" s="223" t="s">
        <v>73</v>
      </c>
      <c r="K8" s="223" t="s">
        <v>74</v>
      </c>
      <c r="L8" s="226" t="s">
        <v>75</v>
      </c>
      <c r="M8" s="228" t="s">
        <v>72</v>
      </c>
      <c r="N8" s="224" t="s">
        <v>29</v>
      </c>
      <c r="O8" s="229" t="s">
        <v>76</v>
      </c>
      <c r="P8" s="222" t="s">
        <v>31</v>
      </c>
      <c r="Q8" s="223" t="s">
        <v>33</v>
      </c>
      <c r="R8" s="225" t="s">
        <v>77</v>
      </c>
      <c r="S8" s="225"/>
      <c r="T8" s="225"/>
      <c r="U8" s="225"/>
      <c r="V8" s="225"/>
      <c r="W8" s="225"/>
      <c r="X8" s="221" t="s">
        <v>78</v>
      </c>
      <c r="Y8" s="221" t="s">
        <v>79</v>
      </c>
      <c r="Z8" s="221" t="s">
        <v>72</v>
      </c>
      <c r="AA8" s="221" t="s">
        <v>80</v>
      </c>
      <c r="AB8" s="221" t="s">
        <v>72</v>
      </c>
      <c r="AC8" s="221" t="s">
        <v>81</v>
      </c>
      <c r="AD8" s="229" t="s">
        <v>49</v>
      </c>
      <c r="AE8" s="222" t="s">
        <v>68</v>
      </c>
      <c r="AF8" s="225" t="s">
        <v>82</v>
      </c>
      <c r="AG8" s="222" t="s">
        <v>327</v>
      </c>
      <c r="AH8" s="222" t="s">
        <v>328</v>
      </c>
      <c r="AI8" s="222" t="s">
        <v>325</v>
      </c>
      <c r="AJ8" s="222" t="s">
        <v>326</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35"/>
      <c r="B9" s="236"/>
      <c r="C9" s="225"/>
      <c r="D9" s="225"/>
      <c r="E9" s="236"/>
      <c r="F9" s="224"/>
      <c r="G9" s="225"/>
      <c r="H9" s="224"/>
      <c r="I9" s="227"/>
      <c r="J9" s="224"/>
      <c r="K9" s="224"/>
      <c r="L9" s="227"/>
      <c r="M9" s="227"/>
      <c r="N9" s="225"/>
      <c r="O9" s="230"/>
      <c r="P9" s="222"/>
      <c r="Q9" s="224"/>
      <c r="R9" s="142" t="s">
        <v>83</v>
      </c>
      <c r="S9" s="142" t="s">
        <v>84</v>
      </c>
      <c r="T9" s="142" t="s">
        <v>85</v>
      </c>
      <c r="U9" s="142" t="s">
        <v>86</v>
      </c>
      <c r="V9" s="142" t="s">
        <v>87</v>
      </c>
      <c r="W9" s="142" t="s">
        <v>88</v>
      </c>
      <c r="X9" s="221"/>
      <c r="Y9" s="221"/>
      <c r="Z9" s="221"/>
      <c r="AA9" s="221"/>
      <c r="AB9" s="221"/>
      <c r="AC9" s="221"/>
      <c r="AD9" s="230"/>
      <c r="AE9" s="222"/>
      <c r="AF9" s="225"/>
      <c r="AG9" s="222"/>
      <c r="AH9" s="222"/>
      <c r="AI9" s="222"/>
      <c r="AJ9" s="222"/>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25">
      <c r="A10" s="254">
        <v>1</v>
      </c>
      <c r="B10" s="215" t="s">
        <v>102</v>
      </c>
      <c r="C10" s="215" t="s">
        <v>220</v>
      </c>
      <c r="D10" s="215" t="s">
        <v>219</v>
      </c>
      <c r="E10" s="218" t="s">
        <v>218</v>
      </c>
      <c r="F10" s="215" t="s">
        <v>103</v>
      </c>
      <c r="G10" s="206">
        <f>(96+50+5+10+600+1)</f>
        <v>762</v>
      </c>
      <c r="H10" s="209" t="str">
        <f>IF(G10&lt;=0,"",IF(G10&lt;=2,"Muy Baja",IF(G10&lt;=24,"Baja",IF(G10&lt;=500,"Media",IF(G10&lt;=5000,"Alta","Muy Alta")))))</f>
        <v>Alta</v>
      </c>
      <c r="I10" s="200">
        <f>IF(H10="","",IF(H10="Muy Baja",0.2,IF(H10="Baja",0.4,IF(H10="Media",0.6,IF(H10="Alta",0.8,IF(H10="Muy Alta",1,))))))</f>
        <v>0.8</v>
      </c>
      <c r="J10" s="212" t="s">
        <v>101</v>
      </c>
      <c r="K10" s="200" t="str">
        <f>IF(NOT(ISERROR(MATCH(J10,'[3]Tabla Impacto'!$B$221:$B$223,0))),'[3]Tabla Impacto'!$F$223&amp;"Por favor no seleccionar los criterios de impacto(Afectación Económica o presupuestal y Pérdida Reputacional)",J10)</f>
        <v xml:space="preserve">     El riesgo afecta la imagen de la entidad a nivel nacional, con efecto publicitarios sostenible a nivel país</v>
      </c>
      <c r="L10" s="209" t="str">
        <f>IF(OR(K10='[3]Tabla Impacto'!$C$11,K10='[3]Tabla Impacto'!$D$11),"Leve",IF(OR(K10='[3]Tabla Impacto'!$C$12,K10='[3]Tabla Impacto'!$D$12),"Menor",IF(OR(K10='[3]Tabla Impacto'!$C$13,K10='[3]Tabla Impacto'!$D$13),"Moderado",IF(OR(K10='[3]Tabla Impacto'!$C$14,K10='[3]Tabla Impacto'!$D$14),"Mayor",IF(OR(K10='[3]Tabla Impacto'!$C$15,K10='[3]Tabla Impacto'!$D$15),"Catastrófico","")))))</f>
        <v>Catastrófico</v>
      </c>
      <c r="M10" s="200">
        <f>IF(L10="","",IF(L10="Leve",0.2,IF(L10="Menor",0.4,IF(L10="Moderado",0.6,IF(L10="Mayor",0.8,IF(L10="Catastrófico",1,))))))</f>
        <v>1</v>
      </c>
      <c r="N10" s="203"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Extremo</v>
      </c>
      <c r="O10" s="156">
        <v>1</v>
      </c>
      <c r="P10" s="164" t="s">
        <v>479</v>
      </c>
      <c r="Q10" s="144" t="str">
        <f t="shared" ref="Q10:Q41" si="0">IF(OR(R10="Preventivo",R10="Detectivo"),"Probabilidad",IF(R10="Correctivo","Impacto",""))</f>
        <v>Probabilidad</v>
      </c>
      <c r="R10" s="145" t="s">
        <v>92</v>
      </c>
      <c r="S10" s="145" t="s">
        <v>93</v>
      </c>
      <c r="T10" s="146" t="str">
        <f t="shared" ref="T10:T41" si="1">IF(AND(R10="Preventivo",S10="Automático"),"50%",IF(AND(R10="Preventivo",S10="Manual"),"40%",IF(AND(R10="Detectivo",S10="Automático"),"40%",IF(AND(R10="Detectivo",S10="Manual"),"30%",IF(AND(R10="Correctivo",S10="Automático"),"35%",IF(AND(R10="Correctivo",S10="Manual"),"25%",""))))))</f>
        <v>40%</v>
      </c>
      <c r="U10" s="145" t="s">
        <v>94</v>
      </c>
      <c r="V10" s="145" t="s">
        <v>95</v>
      </c>
      <c r="W10" s="145" t="s">
        <v>96</v>
      </c>
      <c r="X10" s="147">
        <f>IFERROR(IF(Q10="Probabilidad",(I10-(+I10*T10)),IF(Q10="Impacto",I10,"")),"")</f>
        <v>0.48</v>
      </c>
      <c r="Y10" s="148" t="str">
        <f t="shared" ref="Y10:Y41" si="2">IFERROR(IF(X10="","",IF(X10&lt;=0.2,"Muy Baja",IF(X10&lt;=0.4,"Baja",IF(X10&lt;=0.6,"Media",IF(X10&lt;=0.8,"Alta","Muy Alta"))))),"")</f>
        <v>Media</v>
      </c>
      <c r="Z10" s="149">
        <f t="shared" ref="Z10:Z41" si="3">+X10</f>
        <v>0.48</v>
      </c>
      <c r="AA10" s="148" t="str">
        <f t="shared" ref="AA10:AA41" si="4">IFERROR(IF(AB10="","",IF(AB10&lt;=0.2,"Leve",IF(AB10&lt;=0.4,"Menor",IF(AB10&lt;=0.6,"Moderado",IF(AB10&lt;=0.8,"Mayor","Catastrófico"))))),"")</f>
        <v>Catastrófico</v>
      </c>
      <c r="AB10" s="149">
        <f>IFERROR(IF(Q10="Impacto",(M10-(+M10*T10)),IF(Q10="Probabilidad",M10,"")),"")</f>
        <v>1</v>
      </c>
      <c r="AC10" s="150" t="str">
        <f t="shared" ref="AC10:AC41" si="5">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Extremo</v>
      </c>
      <c r="AD10" s="151" t="s">
        <v>97</v>
      </c>
      <c r="AE10" s="143" t="s">
        <v>217</v>
      </c>
      <c r="AF10" s="152" t="s">
        <v>331</v>
      </c>
      <c r="AG10" s="152" t="s">
        <v>340</v>
      </c>
      <c r="AH10" s="153" t="s">
        <v>339</v>
      </c>
      <c r="AI10" s="153" t="s">
        <v>480</v>
      </c>
      <c r="AJ10" s="157" t="s">
        <v>338</v>
      </c>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3">
      <c r="A11" s="255"/>
      <c r="B11" s="216"/>
      <c r="C11" s="216"/>
      <c r="D11" s="216"/>
      <c r="E11" s="219"/>
      <c r="F11" s="216"/>
      <c r="G11" s="207"/>
      <c r="H11" s="210"/>
      <c r="I11" s="201"/>
      <c r="J11" s="213"/>
      <c r="K11" s="201">
        <f ca="1">IF(NOT(ISERROR(MATCH(J11,_xlfn.ANCHORARRAY(E22),0))),I24&amp;"Por favor no seleccionar los criterios de impacto",J11)</f>
        <v>0</v>
      </c>
      <c r="L11" s="210"/>
      <c r="M11" s="201"/>
      <c r="N11" s="204"/>
      <c r="O11" s="156">
        <v>2</v>
      </c>
      <c r="P11" s="152" t="s">
        <v>486</v>
      </c>
      <c r="Q11" s="144" t="str">
        <f t="shared" si="0"/>
        <v>Probabilidad</v>
      </c>
      <c r="R11" s="145" t="s">
        <v>92</v>
      </c>
      <c r="S11" s="145" t="s">
        <v>93</v>
      </c>
      <c r="T11" s="146" t="str">
        <f t="shared" si="1"/>
        <v>40%</v>
      </c>
      <c r="U11" s="145" t="s">
        <v>94</v>
      </c>
      <c r="V11" s="145" t="s">
        <v>95</v>
      </c>
      <c r="W11" s="145" t="s">
        <v>96</v>
      </c>
      <c r="X11" s="147">
        <f>IFERROR(IF(AND(Q10="Probabilidad",Q11="Probabilidad"),(Z10-(+Z10*T11)),IF(Q11="Probabilidad",(I10-(+I10*T11)),IF(Q11="Impacto",Z10,""))),"")</f>
        <v>0.28799999999999998</v>
      </c>
      <c r="Y11" s="148" t="str">
        <f t="shared" si="2"/>
        <v>Baja</v>
      </c>
      <c r="Z11" s="149">
        <f t="shared" si="3"/>
        <v>0.28799999999999998</v>
      </c>
      <c r="AA11" s="148" t="str">
        <f t="shared" si="4"/>
        <v>Catastrófico</v>
      </c>
      <c r="AB11" s="149">
        <f>IFERROR(IF(AND(Q10="Impacto",Q11="Impacto"),(AB10-(+AB10*T11)),IF(Q11="Impacto",($M$10-(+$M$10*T11)),IF(Q11="Probabilidad",AB10,""))),"")</f>
        <v>1</v>
      </c>
      <c r="AC11" s="150" t="str">
        <f t="shared" si="5"/>
        <v>Extremo</v>
      </c>
      <c r="AD11" s="151" t="s">
        <v>97</v>
      </c>
      <c r="AE11" s="152" t="s">
        <v>481</v>
      </c>
      <c r="AF11" s="152" t="s">
        <v>423</v>
      </c>
      <c r="AG11" s="152" t="s">
        <v>485</v>
      </c>
      <c r="AH11" s="153" t="s">
        <v>469</v>
      </c>
      <c r="AI11" s="152" t="s">
        <v>380</v>
      </c>
      <c r="AJ11" s="152" t="s">
        <v>439</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55"/>
      <c r="B12" s="216"/>
      <c r="C12" s="216"/>
      <c r="D12" s="216"/>
      <c r="E12" s="219"/>
      <c r="F12" s="216"/>
      <c r="G12" s="207"/>
      <c r="H12" s="210"/>
      <c r="I12" s="201"/>
      <c r="J12" s="213"/>
      <c r="K12" s="201">
        <f ca="1">IF(NOT(ISERROR(MATCH(J12,_xlfn.ANCHORARRAY(E23),0))),I25&amp;"Por favor no seleccionar los criterios de impacto",J12)</f>
        <v>0</v>
      </c>
      <c r="L12" s="210"/>
      <c r="M12" s="201"/>
      <c r="N12" s="204"/>
      <c r="O12" s="156">
        <v>3</v>
      </c>
      <c r="P12" s="143"/>
      <c r="Q12" s="144" t="str">
        <f t="shared" si="0"/>
        <v/>
      </c>
      <c r="R12" s="145"/>
      <c r="S12" s="145"/>
      <c r="T12" s="146" t="str">
        <f t="shared" si="1"/>
        <v/>
      </c>
      <c r="U12" s="145"/>
      <c r="V12" s="145"/>
      <c r="W12" s="145"/>
      <c r="X12" s="147" t="str">
        <f>IFERROR(IF(AND(Q11="Probabilidad",Q12="Probabilidad"),(Z11-(+Z11*T12)),IF(AND(Q11="Impacto",Q12="Probabilidad"),(Z10-(+Z10*T12)),IF(Q12="Impacto",Z11,""))),"")</f>
        <v/>
      </c>
      <c r="Y12" s="148" t="str">
        <f t="shared" si="2"/>
        <v/>
      </c>
      <c r="Z12" s="149" t="str">
        <f t="shared" si="3"/>
        <v/>
      </c>
      <c r="AA12" s="148" t="str">
        <f t="shared" si="4"/>
        <v/>
      </c>
      <c r="AB12" s="149" t="str">
        <f>IFERROR(IF(AND(Q11="Impacto",Q12="Impacto"),(AB11-(+AB11*T12)),IF(AND(Q11="Probabilidad",Q12="Impacto"),(AB10-(+AB10*T12)),IF(Q12="Probabilidad",AB11,""))),"")</f>
        <v/>
      </c>
      <c r="AC12" s="150" t="str">
        <f t="shared" si="5"/>
        <v/>
      </c>
      <c r="AD12" s="151"/>
      <c r="AE12" s="143"/>
      <c r="AF12" s="152"/>
      <c r="AG12" s="152"/>
      <c r="AH12" s="154"/>
      <c r="AI12" s="152"/>
      <c r="AJ12" s="157"/>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55"/>
      <c r="B13" s="216"/>
      <c r="C13" s="216"/>
      <c r="D13" s="216"/>
      <c r="E13" s="219"/>
      <c r="F13" s="216"/>
      <c r="G13" s="207"/>
      <c r="H13" s="210"/>
      <c r="I13" s="201"/>
      <c r="J13" s="213"/>
      <c r="K13" s="201">
        <f ca="1">IF(NOT(ISERROR(MATCH(J13,_xlfn.ANCHORARRAY(E24),0))),I26&amp;"Por favor no seleccionar los criterios de impacto",J13)</f>
        <v>0</v>
      </c>
      <c r="L13" s="210"/>
      <c r="M13" s="201"/>
      <c r="N13" s="204"/>
      <c r="O13" s="156">
        <v>4</v>
      </c>
      <c r="P13" s="158"/>
      <c r="Q13" s="144" t="str">
        <f t="shared" si="0"/>
        <v/>
      </c>
      <c r="R13" s="145"/>
      <c r="S13" s="145"/>
      <c r="T13" s="146" t="str">
        <f t="shared" si="1"/>
        <v/>
      </c>
      <c r="U13" s="145"/>
      <c r="V13" s="145"/>
      <c r="W13" s="145"/>
      <c r="X13" s="147" t="str">
        <f>IFERROR(IF(AND(Q12="Probabilidad",Q13="Probabilidad"),(Z12-(+Z12*T13)),IF(AND(Q12="Impacto",Q13="Probabilidad"),(Z11-(+Z11*T13)),IF(Q13="Impacto",Z12,""))),"")</f>
        <v/>
      </c>
      <c r="Y13" s="148" t="str">
        <f t="shared" si="2"/>
        <v/>
      </c>
      <c r="Z13" s="149" t="str">
        <f t="shared" si="3"/>
        <v/>
      </c>
      <c r="AA13" s="148" t="str">
        <f t="shared" si="4"/>
        <v/>
      </c>
      <c r="AB13" s="149" t="str">
        <f>IFERROR(IF(AND(Q12="Impacto",Q13="Impacto"),(AB12-(+AB12*T13)),IF(AND(Q12="Probabilidad",Q13="Impacto"),(AB11-(+AB11*T13)),IF(Q13="Probabilidad",AB12,""))),"")</f>
        <v/>
      </c>
      <c r="AC13" s="150" t="str">
        <f t="shared" si="5"/>
        <v/>
      </c>
      <c r="AD13" s="151"/>
      <c r="AE13" s="158"/>
      <c r="AF13" s="157"/>
      <c r="AG13" s="154"/>
      <c r="AH13" s="154"/>
      <c r="AI13" s="152"/>
      <c r="AJ13" s="157"/>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55"/>
      <c r="B14" s="216"/>
      <c r="C14" s="216"/>
      <c r="D14" s="216"/>
      <c r="E14" s="219"/>
      <c r="F14" s="216"/>
      <c r="G14" s="207"/>
      <c r="H14" s="210"/>
      <c r="I14" s="201"/>
      <c r="J14" s="213"/>
      <c r="K14" s="201">
        <f ca="1">IF(NOT(ISERROR(MATCH(J14,_xlfn.ANCHORARRAY(E25),0))),I27&amp;"Por favor no seleccionar los criterios de impacto",J14)</f>
        <v>0</v>
      </c>
      <c r="L14" s="210"/>
      <c r="M14" s="201"/>
      <c r="N14" s="204"/>
      <c r="O14" s="156">
        <v>5</v>
      </c>
      <c r="P14" s="158"/>
      <c r="Q14" s="144" t="str">
        <f t="shared" si="0"/>
        <v/>
      </c>
      <c r="R14" s="145"/>
      <c r="S14" s="145"/>
      <c r="T14" s="146" t="str">
        <f t="shared" si="1"/>
        <v/>
      </c>
      <c r="U14" s="145"/>
      <c r="V14" s="145"/>
      <c r="W14" s="145"/>
      <c r="X14" s="147" t="str">
        <f>IFERROR(IF(AND(Q13="Probabilidad",Q14="Probabilidad"),(Z13-(+Z13*T14)),IF(AND(Q13="Impacto",Q14="Probabilidad"),(Z12-(+Z12*T14)),IF(Q14="Impacto",Z13,""))),"")</f>
        <v/>
      </c>
      <c r="Y14" s="148" t="str">
        <f t="shared" si="2"/>
        <v/>
      </c>
      <c r="Z14" s="149" t="str">
        <f t="shared" si="3"/>
        <v/>
      </c>
      <c r="AA14" s="148" t="str">
        <f t="shared" si="4"/>
        <v/>
      </c>
      <c r="AB14" s="149" t="str">
        <f>IFERROR(IF(AND(Q13="Impacto",Q14="Impacto"),(AB13-(+AB13*T14)),IF(AND(Q13="Probabilidad",Q14="Impacto"),(AB12-(+AB12*T14)),IF(Q14="Probabilidad",AB13,""))),"")</f>
        <v/>
      </c>
      <c r="AC14" s="150" t="str">
        <f t="shared" si="5"/>
        <v/>
      </c>
      <c r="AD14" s="151"/>
      <c r="AE14" s="152"/>
      <c r="AF14" s="157"/>
      <c r="AG14" s="154"/>
      <c r="AH14" s="154"/>
      <c r="AI14" s="152"/>
      <c r="AJ14" s="157"/>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56"/>
      <c r="B15" s="217"/>
      <c r="C15" s="217"/>
      <c r="D15" s="217"/>
      <c r="E15" s="220"/>
      <c r="F15" s="217"/>
      <c r="G15" s="208"/>
      <c r="H15" s="211"/>
      <c r="I15" s="202"/>
      <c r="J15" s="214"/>
      <c r="K15" s="202">
        <f ca="1">IF(NOT(ISERROR(MATCH(J15,_xlfn.ANCHORARRAY(E26),0))),I28&amp;"Por favor no seleccionar los criterios de impacto",J15)</f>
        <v>0</v>
      </c>
      <c r="L15" s="211"/>
      <c r="M15" s="202"/>
      <c r="N15" s="205"/>
      <c r="O15" s="156">
        <v>6</v>
      </c>
      <c r="P15" s="158"/>
      <c r="Q15" s="144" t="str">
        <f t="shared" si="0"/>
        <v/>
      </c>
      <c r="R15" s="145"/>
      <c r="S15" s="145"/>
      <c r="T15" s="146" t="str">
        <f t="shared" si="1"/>
        <v/>
      </c>
      <c r="U15" s="145"/>
      <c r="V15" s="145"/>
      <c r="W15" s="145"/>
      <c r="X15" s="147" t="str">
        <f>IFERROR(IF(AND(Q14="Probabilidad",Q15="Probabilidad"),(Z14-(+Z14*T15)),IF(AND(Q14="Impacto",Q15="Probabilidad"),(Z13-(+Z13*T15)),IF(Q15="Impacto",Z14,""))),"")</f>
        <v/>
      </c>
      <c r="Y15" s="148" t="str">
        <f t="shared" si="2"/>
        <v/>
      </c>
      <c r="Z15" s="149" t="str">
        <f t="shared" si="3"/>
        <v/>
      </c>
      <c r="AA15" s="148" t="str">
        <f t="shared" si="4"/>
        <v/>
      </c>
      <c r="AB15" s="149" t="str">
        <f>IFERROR(IF(AND(Q14="Impacto",Q15="Impacto"),(AB14-(+AB14*T15)),IF(AND(Q14="Probabilidad",Q15="Impacto"),(AB13-(+AB13*T15)),IF(Q15="Probabilidad",AB14,""))),"")</f>
        <v/>
      </c>
      <c r="AC15" s="150" t="str">
        <f t="shared" si="5"/>
        <v/>
      </c>
      <c r="AD15" s="151"/>
      <c r="AE15" s="152"/>
      <c r="AF15" s="157"/>
      <c r="AG15" s="154"/>
      <c r="AH15" s="154"/>
      <c r="AI15" s="152"/>
      <c r="AJ15" s="157"/>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8">
        <v>2</v>
      </c>
      <c r="B16" s="191"/>
      <c r="C16" s="191"/>
      <c r="D16" s="191"/>
      <c r="E16" s="194"/>
      <c r="F16" s="191"/>
      <c r="G16" s="197"/>
      <c r="H16" s="182" t="str">
        <f>IF(G16&lt;=0,"",IF(G16&lt;=2,"Muy Baja",IF(G16&lt;=24,"Baja",IF(G16&lt;=500,"Media",IF(G16&lt;=5000,"Alta","Muy Alta")))))</f>
        <v/>
      </c>
      <c r="I16" s="176" t="str">
        <f>IF(H16="","",IF(H16="Muy Baja",0.2,IF(H16="Baja",0.4,IF(H16="Media",0.6,IF(H16="Alta",0.8,IF(H16="Muy Alta",1,))))))</f>
        <v/>
      </c>
      <c r="J16" s="179"/>
      <c r="K16" s="176">
        <f>IF(NOT(ISERROR(MATCH(J16,'[3]Tabla Impacto'!$B$221:$B$223,0))),'[3]Tabla Impacto'!$F$223&amp;"Por favor no seleccionar los criterios de impacto(Afectación Económica o presupuestal y Pérdida Reputacional)",J16)</f>
        <v>0</v>
      </c>
      <c r="L16" s="182" t="str">
        <f>IF(OR(K16='[3]Tabla Impacto'!$C$11,K16='[3]Tabla Impacto'!$D$11),"Leve",IF(OR(K16='[3]Tabla Impacto'!$C$12,K16='[3]Tabla Impacto'!$D$12),"Menor",IF(OR(K16='[3]Tabla Impacto'!$C$13,K16='[3]Tabla Impacto'!$D$13),"Moderado",IF(OR(K16='[3]Tabla Impacto'!$C$14,K16='[3]Tabla Impacto'!$D$14),"Mayor",IF(OR(K16='[3]Tabla Impacto'!$C$15,K16='[3]Tabla Impacto'!$D$15),"Catastrófico","")))))</f>
        <v/>
      </c>
      <c r="M16" s="176" t="str">
        <f>IF(L16="","",IF(L16="Leve",0.2,IF(L16="Menor",0.4,IF(L16="Moderado",0.6,IF(L16="Mayor",0.8,IF(L16="Catastrófico",1,))))))</f>
        <v/>
      </c>
      <c r="N16" s="185"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6">
        <v>1</v>
      </c>
      <c r="P16" s="48"/>
      <c r="Q16" s="41" t="str">
        <f t="shared" si="0"/>
        <v/>
      </c>
      <c r="R16" s="42"/>
      <c r="S16" s="42"/>
      <c r="T16" s="43" t="str">
        <f t="shared" si="1"/>
        <v/>
      </c>
      <c r="U16" s="42"/>
      <c r="V16" s="42"/>
      <c r="W16" s="42"/>
      <c r="X16" s="24" t="str">
        <f>IFERROR(IF(Q16="Probabilidad",(I16-(+I16*T16)),IF(Q16="Impacto",I16,"")),"")</f>
        <v/>
      </c>
      <c r="Y16" s="44" t="str">
        <f t="shared" si="2"/>
        <v/>
      </c>
      <c r="Z16" s="45" t="str">
        <f t="shared" si="3"/>
        <v/>
      </c>
      <c r="AA16" s="44" t="str">
        <f t="shared" si="4"/>
        <v/>
      </c>
      <c r="AB16" s="45" t="str">
        <f>IFERROR(IF(Q16="Impacto",(M16-(+M16*T16)),IF(Q16="Probabilidad",M16,"")),"")</f>
        <v/>
      </c>
      <c r="AC16" s="46" t="str">
        <f t="shared" si="5"/>
        <v/>
      </c>
      <c r="AD16" s="47"/>
      <c r="AE16" s="48"/>
      <c r="AF16" s="48"/>
      <c r="AG16" s="48"/>
      <c r="AH16" s="49"/>
      <c r="AI16" s="48"/>
      <c r="AJ16" s="3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9"/>
      <c r="B17" s="192"/>
      <c r="C17" s="192"/>
      <c r="D17" s="192"/>
      <c r="E17" s="195"/>
      <c r="F17" s="192"/>
      <c r="G17" s="198"/>
      <c r="H17" s="183"/>
      <c r="I17" s="177"/>
      <c r="J17" s="180"/>
      <c r="K17" s="177">
        <f ca="1">IF(NOT(ISERROR(MATCH(J17,_xlfn.ANCHORARRAY(E28),0))),I30&amp;"Por favor no seleccionar los criterios de impacto",J17)</f>
        <v>0</v>
      </c>
      <c r="L17" s="183"/>
      <c r="M17" s="177"/>
      <c r="N17" s="186"/>
      <c r="O17" s="6">
        <v>2</v>
      </c>
      <c r="P17" s="48"/>
      <c r="Q17" s="41" t="str">
        <f t="shared" si="0"/>
        <v/>
      </c>
      <c r="R17" s="42"/>
      <c r="S17" s="42"/>
      <c r="T17" s="43" t="str">
        <f t="shared" si="1"/>
        <v/>
      </c>
      <c r="U17" s="42"/>
      <c r="V17" s="42"/>
      <c r="W17" s="42"/>
      <c r="X17" s="24" t="str">
        <f>IFERROR(IF(AND(Q16="Probabilidad",Q17="Probabilidad"),(Z16-(+Z16*T17)),IF(Q17="Probabilidad",(I16-(+I16*T17)),IF(Q17="Impacto",Z16,""))),"")</f>
        <v/>
      </c>
      <c r="Y17" s="44" t="str">
        <f t="shared" si="2"/>
        <v/>
      </c>
      <c r="Z17" s="45" t="str">
        <f t="shared" si="3"/>
        <v/>
      </c>
      <c r="AA17" s="44" t="str">
        <f t="shared" si="4"/>
        <v/>
      </c>
      <c r="AB17" s="45" t="str">
        <f>IFERROR(IF(AND(Q16="Impacto",Q17="Impacto"),(AB10-(+AB10*T17)),IF(Q17="Impacto",($M$16-(+$M$16*T17)),IF(Q17="Probabilidad",AB10,""))),"")</f>
        <v/>
      </c>
      <c r="AC17" s="46" t="str">
        <f t="shared" si="5"/>
        <v/>
      </c>
      <c r="AD17" s="47"/>
      <c r="AE17" s="48"/>
      <c r="AF17" s="48"/>
      <c r="AG17" s="48"/>
      <c r="AH17" s="49"/>
      <c r="AI17" s="48"/>
      <c r="AJ17" s="3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9"/>
      <c r="B18" s="192"/>
      <c r="C18" s="192"/>
      <c r="D18" s="192"/>
      <c r="E18" s="195"/>
      <c r="F18" s="192"/>
      <c r="G18" s="198"/>
      <c r="H18" s="183"/>
      <c r="I18" s="177"/>
      <c r="J18" s="180"/>
      <c r="K18" s="177">
        <f ca="1">IF(NOT(ISERROR(MATCH(J18,_xlfn.ANCHORARRAY(E29),0))),I31&amp;"Por favor no seleccionar los criterios de impacto",J18)</f>
        <v>0</v>
      </c>
      <c r="L18" s="183"/>
      <c r="M18" s="177"/>
      <c r="N18" s="186"/>
      <c r="O18" s="6">
        <v>3</v>
      </c>
      <c r="P18" s="40"/>
      <c r="Q18" s="41" t="str">
        <f t="shared" si="0"/>
        <v/>
      </c>
      <c r="R18" s="42"/>
      <c r="S18" s="42"/>
      <c r="T18" s="43" t="str">
        <f t="shared" si="1"/>
        <v/>
      </c>
      <c r="U18" s="42"/>
      <c r="V18" s="42"/>
      <c r="W18" s="42"/>
      <c r="X18" s="24" t="str">
        <f>IFERROR(IF(AND(Q17="Probabilidad",Q18="Probabilidad"),(Z17-(+Z17*T18)),IF(AND(Q17="Impacto",Q18="Probabilidad"),(Z16-(+Z16*T18)),IF(Q18="Impacto",Z17,""))),"")</f>
        <v/>
      </c>
      <c r="Y18" s="44" t="str">
        <f t="shared" si="2"/>
        <v/>
      </c>
      <c r="Z18" s="45" t="str">
        <f t="shared" si="3"/>
        <v/>
      </c>
      <c r="AA18" s="44" t="str">
        <f t="shared" si="4"/>
        <v/>
      </c>
      <c r="AB18" s="45" t="str">
        <f>IFERROR(IF(AND(Q17="Impacto",Q18="Impacto"),(AB17-(+AB17*T18)),IF(AND(Q17="Probabilidad",Q18="Impacto"),(AB16-(+AB16*T18)),IF(Q18="Probabilidad",AB17,""))),"")</f>
        <v/>
      </c>
      <c r="AC18" s="46" t="str">
        <f t="shared" si="5"/>
        <v/>
      </c>
      <c r="AD18" s="47"/>
      <c r="AE18" s="48"/>
      <c r="AF18" s="38"/>
      <c r="AG18" s="49"/>
      <c r="AH18" s="49"/>
      <c r="AI18" s="48"/>
      <c r="AJ18" s="3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9"/>
      <c r="B19" s="192"/>
      <c r="C19" s="192"/>
      <c r="D19" s="192"/>
      <c r="E19" s="195"/>
      <c r="F19" s="192"/>
      <c r="G19" s="198"/>
      <c r="H19" s="183"/>
      <c r="I19" s="177"/>
      <c r="J19" s="180"/>
      <c r="K19" s="177">
        <f ca="1">IF(NOT(ISERROR(MATCH(J19,_xlfn.ANCHORARRAY(E30),0))),I32&amp;"Por favor no seleccionar los criterios de impacto",J19)</f>
        <v>0</v>
      </c>
      <c r="L19" s="183"/>
      <c r="M19" s="177"/>
      <c r="N19" s="186"/>
      <c r="O19" s="6">
        <v>4</v>
      </c>
      <c r="P19" s="39"/>
      <c r="Q19" s="41" t="str">
        <f t="shared" si="0"/>
        <v/>
      </c>
      <c r="R19" s="42"/>
      <c r="S19" s="42"/>
      <c r="T19" s="43" t="str">
        <f t="shared" si="1"/>
        <v/>
      </c>
      <c r="U19" s="42"/>
      <c r="V19" s="42"/>
      <c r="W19" s="42"/>
      <c r="X19" s="24" t="str">
        <f>IFERROR(IF(AND(Q18="Probabilidad",Q19="Probabilidad"),(Z18-(+Z18*T19)),IF(AND(Q18="Impacto",Q19="Probabilidad"),(Z17-(+Z17*T19)),IF(Q19="Impacto",Z18,""))),"")</f>
        <v/>
      </c>
      <c r="Y19" s="44" t="str">
        <f t="shared" si="2"/>
        <v/>
      </c>
      <c r="Z19" s="45" t="str">
        <f t="shared" si="3"/>
        <v/>
      </c>
      <c r="AA19" s="44" t="str">
        <f t="shared" si="4"/>
        <v/>
      </c>
      <c r="AB19" s="45" t="str">
        <f>IFERROR(IF(AND(Q18="Impacto",Q19="Impacto"),(AB18-(+AB18*T19)),IF(AND(Q18="Probabilidad",Q19="Impacto"),(AB17-(+AB17*T19)),IF(Q19="Probabilidad",AB18,""))),"")</f>
        <v/>
      </c>
      <c r="AC19" s="46" t="str">
        <f t="shared" si="5"/>
        <v/>
      </c>
      <c r="AD19" s="47"/>
      <c r="AE19" s="48"/>
      <c r="AF19" s="38"/>
      <c r="AG19" s="49"/>
      <c r="AH19" s="49"/>
      <c r="AI19" s="48"/>
      <c r="AJ19" s="3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9"/>
      <c r="B20" s="192"/>
      <c r="C20" s="192"/>
      <c r="D20" s="192"/>
      <c r="E20" s="195"/>
      <c r="F20" s="192"/>
      <c r="G20" s="198"/>
      <c r="H20" s="183"/>
      <c r="I20" s="177"/>
      <c r="J20" s="180"/>
      <c r="K20" s="177">
        <f ca="1">IF(NOT(ISERROR(MATCH(J20,_xlfn.ANCHORARRAY(E31),0))),I33&amp;"Por favor no seleccionar los criterios de impacto",J20)</f>
        <v>0</v>
      </c>
      <c r="L20" s="183"/>
      <c r="M20" s="177"/>
      <c r="N20" s="186"/>
      <c r="O20" s="6">
        <v>5</v>
      </c>
      <c r="P20" s="39"/>
      <c r="Q20" s="41" t="str">
        <f t="shared" si="0"/>
        <v/>
      </c>
      <c r="R20" s="42"/>
      <c r="S20" s="42"/>
      <c r="T20" s="43" t="str">
        <f t="shared" si="1"/>
        <v/>
      </c>
      <c r="U20" s="42"/>
      <c r="V20" s="42"/>
      <c r="W20" s="42"/>
      <c r="X20" s="24" t="str">
        <f>IFERROR(IF(AND(Q19="Probabilidad",Q20="Probabilidad"),(Z19-(+Z19*T20)),IF(AND(Q19="Impacto",Q20="Probabilidad"),(Z18-(+Z18*T20)),IF(Q20="Impacto",Z19,""))),"")</f>
        <v/>
      </c>
      <c r="Y20" s="44" t="str">
        <f t="shared" si="2"/>
        <v/>
      </c>
      <c r="Z20" s="45" t="str">
        <f t="shared" si="3"/>
        <v/>
      </c>
      <c r="AA20" s="44" t="str">
        <f t="shared" si="4"/>
        <v/>
      </c>
      <c r="AB20" s="45" t="str">
        <f>IFERROR(IF(AND(Q19="Impacto",Q20="Impacto"),(AB19-(+AB19*T20)),IF(AND(Q19="Probabilidad",Q20="Impacto"),(AB18-(+AB18*T20)),IF(Q20="Probabilidad",AB19,""))),"")</f>
        <v/>
      </c>
      <c r="AC20" s="46" t="str">
        <f t="shared" si="5"/>
        <v/>
      </c>
      <c r="AD20" s="47"/>
      <c r="AE20" s="48"/>
      <c r="AF20" s="38"/>
      <c r="AG20" s="49"/>
      <c r="AH20" s="49"/>
      <c r="AI20" s="48"/>
      <c r="AJ20" s="3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90"/>
      <c r="B21" s="193"/>
      <c r="C21" s="193"/>
      <c r="D21" s="193"/>
      <c r="E21" s="196"/>
      <c r="F21" s="193"/>
      <c r="G21" s="199"/>
      <c r="H21" s="184"/>
      <c r="I21" s="178"/>
      <c r="J21" s="181"/>
      <c r="K21" s="178">
        <f ca="1">IF(NOT(ISERROR(MATCH(J21,_xlfn.ANCHORARRAY(E32),0))),I34&amp;"Por favor no seleccionar los criterios de impacto",J21)</f>
        <v>0</v>
      </c>
      <c r="L21" s="184"/>
      <c r="M21" s="178"/>
      <c r="N21" s="187"/>
      <c r="O21" s="6">
        <v>6</v>
      </c>
      <c r="P21" s="39"/>
      <c r="Q21" s="41" t="str">
        <f t="shared" si="0"/>
        <v/>
      </c>
      <c r="R21" s="42"/>
      <c r="S21" s="42"/>
      <c r="T21" s="43" t="str">
        <f t="shared" si="1"/>
        <v/>
      </c>
      <c r="U21" s="42"/>
      <c r="V21" s="42"/>
      <c r="W21" s="42"/>
      <c r="X21" s="24" t="str">
        <f>IFERROR(IF(AND(Q20="Probabilidad",Q21="Probabilidad"),(Z20-(+Z20*T21)),IF(AND(Q20="Impacto",Q21="Probabilidad"),(Z19-(+Z19*T21)),IF(Q21="Impacto",Z20,""))),"")</f>
        <v/>
      </c>
      <c r="Y21" s="44" t="str">
        <f t="shared" si="2"/>
        <v/>
      </c>
      <c r="Z21" s="45" t="str">
        <f t="shared" si="3"/>
        <v/>
      </c>
      <c r="AA21" s="44" t="str">
        <f t="shared" si="4"/>
        <v/>
      </c>
      <c r="AB21" s="45" t="str">
        <f>IFERROR(IF(AND(Q20="Impacto",Q21="Impacto"),(AB20-(+AB20*T21)),IF(AND(Q20="Probabilidad",Q21="Impacto"),(AB19-(+AB19*T21)),IF(Q21="Probabilidad",AB20,""))),"")</f>
        <v/>
      </c>
      <c r="AC21" s="46" t="str">
        <f t="shared" si="5"/>
        <v/>
      </c>
      <c r="AD21" s="47"/>
      <c r="AE21" s="48"/>
      <c r="AF21" s="38"/>
      <c r="AG21" s="49"/>
      <c r="AH21" s="49"/>
      <c r="AI21" s="48"/>
      <c r="AJ21" s="3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8">
        <v>3</v>
      </c>
      <c r="B22" s="191"/>
      <c r="C22" s="191"/>
      <c r="D22" s="191"/>
      <c r="E22" s="194"/>
      <c r="F22" s="191"/>
      <c r="G22" s="197"/>
      <c r="H22" s="182" t="str">
        <f>IF(G22&lt;=0,"",IF(G22&lt;=2,"Muy Baja",IF(G22&lt;=24,"Baja",IF(G22&lt;=500,"Media",IF(G22&lt;=5000,"Alta","Muy Alta")))))</f>
        <v/>
      </c>
      <c r="I22" s="176" t="str">
        <f>IF(H22="","",IF(H22="Muy Baja",0.2,IF(H22="Baja",0.4,IF(H22="Media",0.6,IF(H22="Alta",0.8,IF(H22="Muy Alta",1,))))))</f>
        <v/>
      </c>
      <c r="J22" s="179"/>
      <c r="K22" s="176">
        <f>IF(NOT(ISERROR(MATCH(J22,'[3]Tabla Impacto'!$B$221:$B$223,0))),'[3]Tabla Impacto'!$F$223&amp;"Por favor no seleccionar los criterios de impacto(Afectación Económica o presupuestal y Pérdida Reputacional)",J22)</f>
        <v>0</v>
      </c>
      <c r="L22" s="182" t="str">
        <f>IF(OR(K22='[3]Tabla Impacto'!$C$11,K22='[3]Tabla Impacto'!$D$11),"Leve",IF(OR(K22='[3]Tabla Impacto'!$C$12,K22='[3]Tabla Impacto'!$D$12),"Menor",IF(OR(K22='[3]Tabla Impacto'!$C$13,K22='[3]Tabla Impacto'!$D$13),"Moderado",IF(OR(K22='[3]Tabla Impacto'!$C$14,K22='[3]Tabla Impacto'!$D$14),"Mayor",IF(OR(K22='[3]Tabla Impacto'!$C$15,K22='[3]Tabla Impacto'!$D$15),"Catastrófico","")))))</f>
        <v/>
      </c>
      <c r="M22" s="176" t="str">
        <f>IF(L22="","",IF(L22="Leve",0.2,IF(L22="Menor",0.4,IF(L22="Moderado",0.6,IF(L22="Mayor",0.8,IF(L22="Catastrófico",1,))))))</f>
        <v/>
      </c>
      <c r="N22" s="185"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6">
        <v>1</v>
      </c>
      <c r="P22" s="48"/>
      <c r="Q22" s="41" t="str">
        <f t="shared" si="0"/>
        <v/>
      </c>
      <c r="R22" s="42"/>
      <c r="S22" s="42"/>
      <c r="T22" s="43" t="str">
        <f t="shared" si="1"/>
        <v/>
      </c>
      <c r="U22" s="42"/>
      <c r="V22" s="42"/>
      <c r="W22" s="42"/>
      <c r="X22" s="24" t="str">
        <f>IFERROR(IF(Q22="Probabilidad",(I22-(+I22*T22)),IF(Q22="Impacto",I22,"")),"")</f>
        <v/>
      </c>
      <c r="Y22" s="44" t="str">
        <f t="shared" si="2"/>
        <v/>
      </c>
      <c r="Z22" s="45" t="str">
        <f t="shared" si="3"/>
        <v/>
      </c>
      <c r="AA22" s="44" t="str">
        <f t="shared" si="4"/>
        <v/>
      </c>
      <c r="AB22" s="45" t="str">
        <f>IFERROR(IF(Q22="Impacto",(M22-(+M22*T22)),IF(Q22="Probabilidad",M22,"")),"")</f>
        <v/>
      </c>
      <c r="AC22" s="46" t="str">
        <f t="shared" si="5"/>
        <v/>
      </c>
      <c r="AD22" s="47"/>
      <c r="AE22" s="48"/>
      <c r="AF22" s="48"/>
      <c r="AG22" s="48"/>
      <c r="AH22" s="49"/>
      <c r="AI22" s="48"/>
      <c r="AJ22" s="3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9"/>
      <c r="B23" s="192"/>
      <c r="C23" s="192"/>
      <c r="D23" s="192"/>
      <c r="E23" s="195"/>
      <c r="F23" s="192"/>
      <c r="G23" s="198"/>
      <c r="H23" s="183"/>
      <c r="I23" s="177"/>
      <c r="J23" s="180"/>
      <c r="K23" s="177">
        <f ca="1">IF(NOT(ISERROR(MATCH(J23,_xlfn.ANCHORARRAY(E34),0))),I36&amp;"Por favor no seleccionar los criterios de impacto",J23)</f>
        <v>0</v>
      </c>
      <c r="L23" s="183"/>
      <c r="M23" s="177"/>
      <c r="N23" s="186"/>
      <c r="O23" s="6">
        <v>2</v>
      </c>
      <c r="P23" s="48"/>
      <c r="Q23" s="41" t="str">
        <f t="shared" si="0"/>
        <v/>
      </c>
      <c r="R23" s="42"/>
      <c r="S23" s="42"/>
      <c r="T23" s="43" t="str">
        <f t="shared" si="1"/>
        <v/>
      </c>
      <c r="U23" s="42"/>
      <c r="V23" s="42"/>
      <c r="W23" s="42"/>
      <c r="X23" s="31" t="str">
        <f>IFERROR(IF(AND(Q22="Probabilidad",Q23="Probabilidad"),(Z22-(+Z22*T23)),IF(Q23="Probabilidad",(I22-(+I22*T23)),IF(Q23="Impacto",Z22,""))),"")</f>
        <v/>
      </c>
      <c r="Y23" s="44" t="str">
        <f t="shared" si="2"/>
        <v/>
      </c>
      <c r="Z23" s="45" t="str">
        <f t="shared" si="3"/>
        <v/>
      </c>
      <c r="AA23" s="44" t="str">
        <f t="shared" si="4"/>
        <v/>
      </c>
      <c r="AB23" s="45" t="str">
        <f>IFERROR(IF(AND(Q22="Impacto",Q23="Impacto"),(AB16-(+AB16*T23)),IF(Q23="Impacto",($M$22-(+$M$22*T23)),IF(Q23="Probabilidad",AB16,""))),"")</f>
        <v/>
      </c>
      <c r="AC23" s="46" t="str">
        <f t="shared" si="5"/>
        <v/>
      </c>
      <c r="AD23" s="47"/>
      <c r="AE23" s="48"/>
      <c r="AF23" s="48"/>
      <c r="AG23" s="48"/>
      <c r="AH23" s="49"/>
      <c r="AI23" s="48"/>
      <c r="AJ23" s="3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9"/>
      <c r="B24" s="192"/>
      <c r="C24" s="192"/>
      <c r="D24" s="192"/>
      <c r="E24" s="195"/>
      <c r="F24" s="192"/>
      <c r="G24" s="198"/>
      <c r="H24" s="183"/>
      <c r="I24" s="177"/>
      <c r="J24" s="180"/>
      <c r="K24" s="177">
        <f ca="1">IF(NOT(ISERROR(MATCH(J24,_xlfn.ANCHORARRAY(E35),0))),I37&amp;"Por favor no seleccionar los criterios de impacto",J24)</f>
        <v>0</v>
      </c>
      <c r="L24" s="183"/>
      <c r="M24" s="177"/>
      <c r="N24" s="186"/>
      <c r="O24" s="6">
        <v>3</v>
      </c>
      <c r="P24" s="40"/>
      <c r="Q24" s="41" t="str">
        <f t="shared" si="0"/>
        <v/>
      </c>
      <c r="R24" s="42"/>
      <c r="S24" s="42"/>
      <c r="T24" s="43" t="str">
        <f t="shared" si="1"/>
        <v/>
      </c>
      <c r="U24" s="42"/>
      <c r="V24" s="42"/>
      <c r="W24" s="42"/>
      <c r="X24" s="24" t="str">
        <f>IFERROR(IF(AND(Q23="Probabilidad",Q24="Probabilidad"),(Z23-(+Z23*T24)),IF(AND(Q23="Impacto",Q24="Probabilidad"),(Z22-(+Z22*T24)),IF(Q24="Impacto",Z23,""))),"")</f>
        <v/>
      </c>
      <c r="Y24" s="44" t="str">
        <f t="shared" si="2"/>
        <v/>
      </c>
      <c r="Z24" s="45" t="str">
        <f t="shared" si="3"/>
        <v/>
      </c>
      <c r="AA24" s="44" t="str">
        <f t="shared" si="4"/>
        <v/>
      </c>
      <c r="AB24" s="45" t="str">
        <f>IFERROR(IF(AND(Q23="Impacto",Q24="Impacto"),(AB23-(+AB23*T24)),IF(AND(Q23="Probabilidad",Q24="Impacto"),(AB22-(+AB22*T24)),IF(Q24="Probabilidad",AB23,""))),"")</f>
        <v/>
      </c>
      <c r="AC24" s="46" t="str">
        <f t="shared" si="5"/>
        <v/>
      </c>
      <c r="AD24" s="47"/>
      <c r="AE24" s="48"/>
      <c r="AF24" s="38"/>
      <c r="AG24" s="49"/>
      <c r="AH24" s="49"/>
      <c r="AI24" s="48"/>
      <c r="AJ24" s="3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9"/>
      <c r="B25" s="192"/>
      <c r="C25" s="192"/>
      <c r="D25" s="192"/>
      <c r="E25" s="195"/>
      <c r="F25" s="192"/>
      <c r="G25" s="198"/>
      <c r="H25" s="183"/>
      <c r="I25" s="177"/>
      <c r="J25" s="180"/>
      <c r="K25" s="177">
        <f ca="1">IF(NOT(ISERROR(MATCH(J25,_xlfn.ANCHORARRAY(E36),0))),I38&amp;"Por favor no seleccionar los criterios de impacto",J25)</f>
        <v>0</v>
      </c>
      <c r="L25" s="183"/>
      <c r="M25" s="177"/>
      <c r="N25" s="186"/>
      <c r="O25" s="6">
        <v>4</v>
      </c>
      <c r="P25" s="40"/>
      <c r="Q25" s="41" t="str">
        <f t="shared" si="0"/>
        <v/>
      </c>
      <c r="R25" s="42"/>
      <c r="S25" s="42"/>
      <c r="T25" s="43" t="str">
        <f t="shared" si="1"/>
        <v/>
      </c>
      <c r="U25" s="42"/>
      <c r="V25" s="42"/>
      <c r="W25" s="42"/>
      <c r="X25" s="24" t="str">
        <f>IFERROR(IF(AND(Q24="Probabilidad",Q25="Probabilidad"),(Z24-(+Z24*T25)),IF(AND(Q24="Impacto",Q25="Probabilidad"),(Z23-(+Z23*T25)),IF(Q25="Impacto",Z24,""))),"")</f>
        <v/>
      </c>
      <c r="Y25" s="44" t="str">
        <f t="shared" si="2"/>
        <v/>
      </c>
      <c r="Z25" s="45" t="str">
        <f t="shared" si="3"/>
        <v/>
      </c>
      <c r="AA25" s="44" t="str">
        <f t="shared" si="4"/>
        <v/>
      </c>
      <c r="AB25" s="45" t="str">
        <f>IFERROR(IF(AND(Q24="Impacto",Q25="Impacto"),(AB24-(+AB24*T25)),IF(AND(Q24="Probabilidad",Q25="Impacto"),(AB23-(+AB23*T25)),IF(Q25="Probabilidad",AB24,""))),"")</f>
        <v/>
      </c>
      <c r="AC25" s="46" t="str">
        <f t="shared" si="5"/>
        <v/>
      </c>
      <c r="AD25" s="47"/>
      <c r="AE25" s="48"/>
      <c r="AF25" s="38"/>
      <c r="AG25" s="49"/>
      <c r="AH25" s="49"/>
      <c r="AI25" s="48"/>
      <c r="AJ25" s="3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9"/>
      <c r="B26" s="192"/>
      <c r="C26" s="192"/>
      <c r="D26" s="192"/>
      <c r="E26" s="195"/>
      <c r="F26" s="192"/>
      <c r="G26" s="198"/>
      <c r="H26" s="183"/>
      <c r="I26" s="177"/>
      <c r="J26" s="180"/>
      <c r="K26" s="177">
        <f ca="1">IF(NOT(ISERROR(MATCH(J26,_xlfn.ANCHORARRAY(E37),0))),I39&amp;"Por favor no seleccionar los criterios de impacto",J26)</f>
        <v>0</v>
      </c>
      <c r="L26" s="183"/>
      <c r="M26" s="177"/>
      <c r="N26" s="186"/>
      <c r="O26" s="6">
        <v>5</v>
      </c>
      <c r="P26" s="39"/>
      <c r="Q26" s="41" t="str">
        <f t="shared" si="0"/>
        <v/>
      </c>
      <c r="R26" s="42"/>
      <c r="S26" s="42"/>
      <c r="T26" s="43" t="str">
        <f t="shared" si="1"/>
        <v/>
      </c>
      <c r="U26" s="42"/>
      <c r="V26" s="42"/>
      <c r="W26" s="42"/>
      <c r="X26" s="24" t="str">
        <f>IFERROR(IF(AND(Q25="Probabilidad",Q26="Probabilidad"),(Z25-(+Z25*T26)),IF(AND(Q25="Impacto",Q26="Probabilidad"),(Z24-(+Z24*T26)),IF(Q26="Impacto",Z25,""))),"")</f>
        <v/>
      </c>
      <c r="Y26" s="44" t="str">
        <f t="shared" si="2"/>
        <v/>
      </c>
      <c r="Z26" s="45" t="str">
        <f t="shared" si="3"/>
        <v/>
      </c>
      <c r="AA26" s="44" t="str">
        <f t="shared" si="4"/>
        <v/>
      </c>
      <c r="AB26" s="45" t="str">
        <f>IFERROR(IF(AND(Q25="Impacto",Q26="Impacto"),(AB25-(+AB25*T26)),IF(AND(Q25="Probabilidad",Q26="Impacto"),(AB24-(+AB24*T26)),IF(Q26="Probabilidad",AB25,""))),"")</f>
        <v/>
      </c>
      <c r="AC26" s="46" t="str">
        <f t="shared" si="5"/>
        <v/>
      </c>
      <c r="AD26" s="47"/>
      <c r="AE26" s="48"/>
      <c r="AF26" s="38"/>
      <c r="AG26" s="49"/>
      <c r="AH26" s="49"/>
      <c r="AI26" s="48"/>
      <c r="AJ26" s="3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90"/>
      <c r="B27" s="193"/>
      <c r="C27" s="193"/>
      <c r="D27" s="193"/>
      <c r="E27" s="196"/>
      <c r="F27" s="193"/>
      <c r="G27" s="199"/>
      <c r="H27" s="184"/>
      <c r="I27" s="178"/>
      <c r="J27" s="181"/>
      <c r="K27" s="178">
        <f ca="1">IF(NOT(ISERROR(MATCH(J27,_xlfn.ANCHORARRAY(E38),0))),I40&amp;"Por favor no seleccionar los criterios de impacto",J27)</f>
        <v>0</v>
      </c>
      <c r="L27" s="184"/>
      <c r="M27" s="178"/>
      <c r="N27" s="187"/>
      <c r="O27" s="6">
        <v>6</v>
      </c>
      <c r="P27" s="39"/>
      <c r="Q27" s="41" t="str">
        <f t="shared" si="0"/>
        <v/>
      </c>
      <c r="R27" s="42"/>
      <c r="S27" s="42"/>
      <c r="T27" s="43" t="str">
        <f t="shared" si="1"/>
        <v/>
      </c>
      <c r="U27" s="42"/>
      <c r="V27" s="42"/>
      <c r="W27" s="42"/>
      <c r="X27" s="24" t="str">
        <f>IFERROR(IF(AND(Q26="Probabilidad",Q27="Probabilidad"),(Z26-(+Z26*T27)),IF(AND(Q26="Impacto",Q27="Probabilidad"),(Z25-(+Z25*T27)),IF(Q27="Impacto",Z26,""))),"")</f>
        <v/>
      </c>
      <c r="Y27" s="44" t="str">
        <f t="shared" si="2"/>
        <v/>
      </c>
      <c r="Z27" s="45" t="str">
        <f t="shared" si="3"/>
        <v/>
      </c>
      <c r="AA27" s="44" t="str">
        <f t="shared" si="4"/>
        <v/>
      </c>
      <c r="AB27" s="45" t="str">
        <f>IFERROR(IF(AND(Q26="Impacto",Q27="Impacto"),(AB26-(+AB26*T27)),IF(AND(Q26="Probabilidad",Q27="Impacto"),(AB25-(+AB25*T27)),IF(Q27="Probabilidad",AB26,""))),"")</f>
        <v/>
      </c>
      <c r="AC27" s="46" t="str">
        <f t="shared" si="5"/>
        <v/>
      </c>
      <c r="AD27" s="47"/>
      <c r="AE27" s="48"/>
      <c r="AF27" s="38"/>
      <c r="AG27" s="49"/>
      <c r="AH27" s="49"/>
      <c r="AI27" s="48"/>
      <c r="AJ27" s="3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8">
        <v>4</v>
      </c>
      <c r="B28" s="191"/>
      <c r="C28" s="191"/>
      <c r="D28" s="191"/>
      <c r="E28" s="194"/>
      <c r="F28" s="191"/>
      <c r="G28" s="197"/>
      <c r="H28" s="182" t="str">
        <f>IF(G28&lt;=0,"",IF(G28&lt;=2,"Muy Baja",IF(G28&lt;=24,"Baja",IF(G28&lt;=500,"Media",IF(G28&lt;=5000,"Alta","Muy Alta")))))</f>
        <v/>
      </c>
      <c r="I28" s="176" t="str">
        <f>IF(H28="","",IF(H28="Muy Baja",0.2,IF(H28="Baja",0.4,IF(H28="Media",0.6,IF(H28="Alta",0.8,IF(H28="Muy Alta",1,))))))</f>
        <v/>
      </c>
      <c r="J28" s="179"/>
      <c r="K28" s="176">
        <f>IF(NOT(ISERROR(MATCH(J28,'[3]Tabla Impacto'!$B$221:$B$223,0))),'[3]Tabla Impacto'!$F$223&amp;"Por favor no seleccionar los criterios de impacto(Afectación Económica o presupuestal y Pérdida Reputacional)",J28)</f>
        <v>0</v>
      </c>
      <c r="L28" s="182" t="str">
        <f>IF(OR(K28='[3]Tabla Impacto'!$C$11,K28='[3]Tabla Impacto'!$D$11),"Leve",IF(OR(K28='[3]Tabla Impacto'!$C$12,K28='[3]Tabla Impacto'!$D$12),"Menor",IF(OR(K28='[3]Tabla Impacto'!$C$13,K28='[3]Tabla Impacto'!$D$13),"Moderado",IF(OR(K28='[3]Tabla Impacto'!$C$14,K28='[3]Tabla Impacto'!$D$14),"Mayor",IF(OR(K28='[3]Tabla Impacto'!$C$15,K28='[3]Tabla Impacto'!$D$15),"Catastrófico","")))))</f>
        <v/>
      </c>
      <c r="M28" s="176" t="str">
        <f>IF(L28="","",IF(L28="Leve",0.2,IF(L28="Menor",0.4,IF(L28="Moderado",0.6,IF(L28="Mayor",0.8,IF(L28="Catastrófico",1,))))))</f>
        <v/>
      </c>
      <c r="N28" s="185"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6">
        <v>1</v>
      </c>
      <c r="P28" s="40"/>
      <c r="Q28" s="41" t="str">
        <f t="shared" si="0"/>
        <v/>
      </c>
      <c r="R28" s="42"/>
      <c r="S28" s="42"/>
      <c r="T28" s="43" t="str">
        <f t="shared" si="1"/>
        <v/>
      </c>
      <c r="U28" s="42"/>
      <c r="V28" s="42"/>
      <c r="W28" s="42"/>
      <c r="X28" s="24" t="str">
        <f>IFERROR(IF(Q28="Probabilidad",(I28-(+I28*T28)),IF(Q28="Impacto",I28,"")),"")</f>
        <v/>
      </c>
      <c r="Y28" s="44" t="str">
        <f t="shared" si="2"/>
        <v/>
      </c>
      <c r="Z28" s="45" t="str">
        <f t="shared" si="3"/>
        <v/>
      </c>
      <c r="AA28" s="44" t="str">
        <f t="shared" si="4"/>
        <v/>
      </c>
      <c r="AB28" s="45" t="str">
        <f>IFERROR(IF(Q28="Impacto",(M28-(+M28*T28)),IF(Q28="Probabilidad",M28,"")),"")</f>
        <v/>
      </c>
      <c r="AC28" s="46" t="str">
        <f t="shared" si="5"/>
        <v/>
      </c>
      <c r="AD28" s="47"/>
      <c r="AE28" s="48"/>
      <c r="AF28" s="48"/>
      <c r="AG28" s="48"/>
      <c r="AH28" s="49"/>
      <c r="AI28" s="48"/>
      <c r="AJ28" s="3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9"/>
      <c r="B29" s="192"/>
      <c r="C29" s="192"/>
      <c r="D29" s="192"/>
      <c r="E29" s="195"/>
      <c r="F29" s="192"/>
      <c r="G29" s="198"/>
      <c r="H29" s="183"/>
      <c r="I29" s="177"/>
      <c r="J29" s="180"/>
      <c r="K29" s="177">
        <f ca="1">IF(NOT(ISERROR(MATCH(J29,_xlfn.ANCHORARRAY(E40),0))),I42&amp;"Por favor no seleccionar los criterios de impacto",J29)</f>
        <v>0</v>
      </c>
      <c r="L29" s="183"/>
      <c r="M29" s="177"/>
      <c r="N29" s="186"/>
      <c r="O29" s="6">
        <v>2</v>
      </c>
      <c r="P29" s="40"/>
      <c r="Q29" s="41" t="str">
        <f t="shared" si="0"/>
        <v/>
      </c>
      <c r="R29" s="42"/>
      <c r="S29" s="42"/>
      <c r="T29" s="43" t="str">
        <f t="shared" si="1"/>
        <v/>
      </c>
      <c r="U29" s="42"/>
      <c r="V29" s="42"/>
      <c r="W29" s="42"/>
      <c r="X29" s="24" t="str">
        <f>IFERROR(IF(AND(Q28="Probabilidad",Q29="Probabilidad"),(Z28-(+Z28*T29)),IF(Q29="Probabilidad",(I28-(+I28*T29)),IF(Q29="Impacto",Z28,""))),"")</f>
        <v/>
      </c>
      <c r="Y29" s="44" t="str">
        <f t="shared" si="2"/>
        <v/>
      </c>
      <c r="Z29" s="45" t="str">
        <f t="shared" si="3"/>
        <v/>
      </c>
      <c r="AA29" s="44" t="str">
        <f t="shared" si="4"/>
        <v/>
      </c>
      <c r="AB29" s="45" t="str">
        <f>IFERROR(IF(AND(Q28="Impacto",Q29="Impacto"),(AB22-(+AB22*T29)),IF(Q29="Impacto",($M$28-(+$M$28*T29)),IF(Q29="Probabilidad",AB22,""))),"")</f>
        <v/>
      </c>
      <c r="AC29" s="46" t="str">
        <f t="shared" si="5"/>
        <v/>
      </c>
      <c r="AD29" s="47"/>
      <c r="AE29" s="48"/>
      <c r="AF29" s="48"/>
      <c r="AG29" s="48"/>
      <c r="AH29" s="49"/>
      <c r="AI29" s="48"/>
      <c r="AJ29" s="3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9"/>
      <c r="B30" s="192"/>
      <c r="C30" s="192"/>
      <c r="D30" s="192"/>
      <c r="E30" s="195"/>
      <c r="F30" s="192"/>
      <c r="G30" s="198"/>
      <c r="H30" s="183"/>
      <c r="I30" s="177"/>
      <c r="J30" s="180"/>
      <c r="K30" s="177">
        <f ca="1">IF(NOT(ISERROR(MATCH(J30,_xlfn.ANCHORARRAY(E41),0))),I43&amp;"Por favor no seleccionar los criterios de impacto",J30)</f>
        <v>0</v>
      </c>
      <c r="L30" s="183"/>
      <c r="M30" s="177"/>
      <c r="N30" s="186"/>
      <c r="O30" s="6">
        <v>3</v>
      </c>
      <c r="P30" s="40"/>
      <c r="Q30" s="41" t="str">
        <f t="shared" si="0"/>
        <v/>
      </c>
      <c r="R30" s="42"/>
      <c r="S30" s="42"/>
      <c r="T30" s="43" t="str">
        <f t="shared" si="1"/>
        <v/>
      </c>
      <c r="U30" s="42"/>
      <c r="V30" s="42"/>
      <c r="W30" s="42"/>
      <c r="X30" s="24" t="str">
        <f>IFERROR(IF(AND(Q29="Probabilidad",Q30="Probabilidad"),(Z29-(+Z29*T30)),IF(AND(Q29="Impacto",Q30="Probabilidad"),(Z28-(+Z28*T30)),IF(Q30="Impacto",Z29,""))),"")</f>
        <v/>
      </c>
      <c r="Y30" s="44" t="str">
        <f t="shared" si="2"/>
        <v/>
      </c>
      <c r="Z30" s="45" t="str">
        <f t="shared" si="3"/>
        <v/>
      </c>
      <c r="AA30" s="44" t="str">
        <f t="shared" si="4"/>
        <v/>
      </c>
      <c r="AB30" s="45" t="str">
        <f>IFERROR(IF(AND(Q29="Impacto",Q30="Impacto"),(AB29-(+AB29*T30)),IF(AND(Q29="Probabilidad",Q30="Impacto"),(AB28-(+AB28*T30)),IF(Q30="Probabilidad",AB29,""))),"")</f>
        <v/>
      </c>
      <c r="AC30" s="46" t="str">
        <f t="shared" si="5"/>
        <v/>
      </c>
      <c r="AD30" s="47"/>
      <c r="AE30" s="48"/>
      <c r="AF30" s="38"/>
      <c r="AG30" s="49"/>
      <c r="AH30" s="49"/>
      <c r="AI30" s="48"/>
      <c r="AJ30" s="3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9"/>
      <c r="B31" s="192"/>
      <c r="C31" s="192"/>
      <c r="D31" s="192"/>
      <c r="E31" s="195"/>
      <c r="F31" s="192"/>
      <c r="G31" s="198"/>
      <c r="H31" s="183"/>
      <c r="I31" s="177"/>
      <c r="J31" s="180"/>
      <c r="K31" s="177">
        <f ca="1">IF(NOT(ISERROR(MATCH(J31,_xlfn.ANCHORARRAY(E42),0))),I44&amp;"Por favor no seleccionar los criterios de impacto",J31)</f>
        <v>0</v>
      </c>
      <c r="L31" s="183"/>
      <c r="M31" s="177"/>
      <c r="N31" s="186"/>
      <c r="O31" s="6">
        <v>4</v>
      </c>
      <c r="P31" s="39"/>
      <c r="Q31" s="41" t="str">
        <f t="shared" si="0"/>
        <v/>
      </c>
      <c r="R31" s="42"/>
      <c r="S31" s="42"/>
      <c r="T31" s="43" t="str">
        <f t="shared" si="1"/>
        <v/>
      </c>
      <c r="U31" s="42"/>
      <c r="V31" s="42"/>
      <c r="W31" s="42"/>
      <c r="X31" s="24" t="str">
        <f>IFERROR(IF(AND(Q30="Probabilidad",Q31="Probabilidad"),(Z30-(+Z30*T31)),IF(AND(Q30="Impacto",Q31="Probabilidad"),(Z29-(+Z29*T31)),IF(Q31="Impacto",Z30,""))),"")</f>
        <v/>
      </c>
      <c r="Y31" s="44" t="str">
        <f t="shared" si="2"/>
        <v/>
      </c>
      <c r="Z31" s="45" t="str">
        <f t="shared" si="3"/>
        <v/>
      </c>
      <c r="AA31" s="44" t="str">
        <f t="shared" si="4"/>
        <v/>
      </c>
      <c r="AB31" s="45" t="str">
        <f>IFERROR(IF(AND(Q30="Impacto",Q31="Impacto"),(AB30-(+AB30*T31)),IF(AND(Q30="Probabilidad",Q31="Impacto"),(AB29-(+AB29*T31)),IF(Q31="Probabilidad",AB30,""))),"")</f>
        <v/>
      </c>
      <c r="AC31" s="46" t="str">
        <f t="shared" si="5"/>
        <v/>
      </c>
      <c r="AD31" s="47"/>
      <c r="AE31" s="48"/>
      <c r="AF31" s="38"/>
      <c r="AG31" s="49"/>
      <c r="AH31" s="49"/>
      <c r="AI31" s="48"/>
      <c r="AJ31" s="3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9"/>
      <c r="B32" s="192"/>
      <c r="C32" s="192"/>
      <c r="D32" s="192"/>
      <c r="E32" s="195"/>
      <c r="F32" s="192"/>
      <c r="G32" s="198"/>
      <c r="H32" s="183"/>
      <c r="I32" s="177"/>
      <c r="J32" s="180"/>
      <c r="K32" s="177">
        <f ca="1">IF(NOT(ISERROR(MATCH(J32,_xlfn.ANCHORARRAY(E43),0))),I45&amp;"Por favor no seleccionar los criterios de impacto",J32)</f>
        <v>0</v>
      </c>
      <c r="L32" s="183"/>
      <c r="M32" s="177"/>
      <c r="N32" s="186"/>
      <c r="O32" s="6">
        <v>5</v>
      </c>
      <c r="P32" s="39"/>
      <c r="Q32" s="41" t="str">
        <f t="shared" si="0"/>
        <v/>
      </c>
      <c r="R32" s="42"/>
      <c r="S32" s="42"/>
      <c r="T32" s="43" t="str">
        <f t="shared" si="1"/>
        <v/>
      </c>
      <c r="U32" s="42"/>
      <c r="V32" s="42"/>
      <c r="W32" s="42"/>
      <c r="X32" s="31" t="str">
        <f>IFERROR(IF(AND(Q31="Probabilidad",Q32="Probabilidad"),(Z31-(+Z31*T32)),IF(AND(Q31="Impacto",Q32="Probabilidad"),(Z30-(+Z30*T32)),IF(Q32="Impacto",Z31,""))),"")</f>
        <v/>
      </c>
      <c r="Y32" s="44" t="str">
        <f t="shared" si="2"/>
        <v/>
      </c>
      <c r="Z32" s="45" t="str">
        <f t="shared" si="3"/>
        <v/>
      </c>
      <c r="AA32" s="44" t="str">
        <f t="shared" si="4"/>
        <v/>
      </c>
      <c r="AB32" s="45" t="str">
        <f>IFERROR(IF(AND(Q31="Impacto",Q32="Impacto"),(AB31-(+AB31*T32)),IF(AND(Q31="Probabilidad",Q32="Impacto"),(AB30-(+AB30*T32)),IF(Q32="Probabilidad",AB31,""))),"")</f>
        <v/>
      </c>
      <c r="AC32" s="46" t="str">
        <f t="shared" si="5"/>
        <v/>
      </c>
      <c r="AD32" s="47"/>
      <c r="AE32" s="48"/>
      <c r="AF32" s="38"/>
      <c r="AG32" s="49"/>
      <c r="AH32" s="49"/>
      <c r="AI32" s="48"/>
      <c r="AJ32" s="3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90"/>
      <c r="B33" s="193"/>
      <c r="C33" s="193"/>
      <c r="D33" s="193"/>
      <c r="E33" s="196"/>
      <c r="F33" s="193"/>
      <c r="G33" s="199"/>
      <c r="H33" s="184"/>
      <c r="I33" s="178"/>
      <c r="J33" s="181"/>
      <c r="K33" s="178">
        <f ca="1">IF(NOT(ISERROR(MATCH(J33,_xlfn.ANCHORARRAY(E44),0))),I46&amp;"Por favor no seleccionar los criterios de impacto",J33)</f>
        <v>0</v>
      </c>
      <c r="L33" s="184"/>
      <c r="M33" s="178"/>
      <c r="N33" s="187"/>
      <c r="O33" s="6">
        <v>6</v>
      </c>
      <c r="P33" s="39"/>
      <c r="Q33" s="41" t="str">
        <f t="shared" si="0"/>
        <v/>
      </c>
      <c r="R33" s="42"/>
      <c r="S33" s="42"/>
      <c r="T33" s="43" t="str">
        <f t="shared" si="1"/>
        <v/>
      </c>
      <c r="U33" s="42"/>
      <c r="V33" s="42"/>
      <c r="W33" s="42"/>
      <c r="X33" s="24" t="str">
        <f>IFERROR(IF(AND(Q32="Probabilidad",Q33="Probabilidad"),(Z32-(+Z32*T33)),IF(AND(Q32="Impacto",Q33="Probabilidad"),(Z31-(+Z31*T33)),IF(Q33="Impacto",Z32,""))),"")</f>
        <v/>
      </c>
      <c r="Y33" s="44" t="str">
        <f t="shared" si="2"/>
        <v/>
      </c>
      <c r="Z33" s="45" t="str">
        <f t="shared" si="3"/>
        <v/>
      </c>
      <c r="AA33" s="44" t="str">
        <f t="shared" si="4"/>
        <v/>
      </c>
      <c r="AB33" s="45" t="str">
        <f>IFERROR(IF(AND(Q32="Impacto",Q33="Impacto"),(AB32-(+AB32*T33)),IF(AND(Q32="Probabilidad",Q33="Impacto"),(AB31-(+AB31*T33)),IF(Q33="Probabilidad",AB32,""))),"")</f>
        <v/>
      </c>
      <c r="AC33" s="46" t="str">
        <f t="shared" si="5"/>
        <v/>
      </c>
      <c r="AD33" s="47"/>
      <c r="AE33" s="48"/>
      <c r="AF33" s="38"/>
      <c r="AG33" s="49"/>
      <c r="AH33" s="49"/>
      <c r="AI33" s="48"/>
      <c r="AJ33" s="3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8">
        <v>5</v>
      </c>
      <c r="B34" s="191"/>
      <c r="C34" s="191"/>
      <c r="D34" s="191"/>
      <c r="E34" s="194"/>
      <c r="F34" s="191"/>
      <c r="G34" s="197"/>
      <c r="H34" s="182" t="str">
        <f>IF(G34&lt;=0,"",IF(G34&lt;=2,"Muy Baja",IF(G34&lt;=24,"Baja",IF(G34&lt;=500,"Media",IF(G34&lt;=5000,"Alta","Muy Alta")))))</f>
        <v/>
      </c>
      <c r="I34" s="176" t="str">
        <f>IF(H34="","",IF(H34="Muy Baja",0.2,IF(H34="Baja",0.4,IF(H34="Media",0.6,IF(H34="Alta",0.8,IF(H34="Muy Alta",1,))))))</f>
        <v/>
      </c>
      <c r="J34" s="179"/>
      <c r="K34" s="176">
        <f>IF(NOT(ISERROR(MATCH(J34,'[3]Tabla Impacto'!$B$221:$B$223,0))),'[3]Tabla Impacto'!$F$223&amp;"Por favor no seleccionar los criterios de impacto(Afectación Económica o presupuestal y Pérdida Reputacional)",J34)</f>
        <v>0</v>
      </c>
      <c r="L34" s="182" t="str">
        <f>IF(OR(K34='[3]Tabla Impacto'!$C$11,K34='[3]Tabla Impacto'!$D$11),"Leve",IF(OR(K34='[3]Tabla Impacto'!$C$12,K34='[3]Tabla Impacto'!$D$12),"Menor",IF(OR(K34='[3]Tabla Impacto'!$C$13,K34='[3]Tabla Impacto'!$D$13),"Moderado",IF(OR(K34='[3]Tabla Impacto'!$C$14,K34='[3]Tabla Impacto'!$D$14),"Mayor",IF(OR(K34='[3]Tabla Impacto'!$C$15,K34='[3]Tabla Impacto'!$D$15),"Catastrófico","")))))</f>
        <v/>
      </c>
      <c r="M34" s="176" t="str">
        <f>IF(L34="","",IF(L34="Leve",0.2,IF(L34="Menor",0.4,IF(L34="Moderado",0.6,IF(L34="Mayor",0.8,IF(L34="Catastrófico",1,))))))</f>
        <v/>
      </c>
      <c r="N34" s="185"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6">
        <v>1</v>
      </c>
      <c r="P34" s="39"/>
      <c r="Q34" s="41" t="str">
        <f t="shared" si="0"/>
        <v/>
      </c>
      <c r="R34" s="42"/>
      <c r="S34" s="42"/>
      <c r="T34" s="43" t="str">
        <f t="shared" si="1"/>
        <v/>
      </c>
      <c r="U34" s="42"/>
      <c r="V34" s="42"/>
      <c r="W34" s="42"/>
      <c r="X34" s="24" t="str">
        <f>IFERROR(IF(Q34="Probabilidad",(I34-(+I34*T34)),IF(Q34="Impacto",I34,"")),"")</f>
        <v/>
      </c>
      <c r="Y34" s="44" t="str">
        <f t="shared" si="2"/>
        <v/>
      </c>
      <c r="Z34" s="45" t="str">
        <f t="shared" si="3"/>
        <v/>
      </c>
      <c r="AA34" s="44" t="str">
        <f t="shared" si="4"/>
        <v/>
      </c>
      <c r="AB34" s="45" t="str">
        <f>IFERROR(IF(Q34="Impacto",(M34-(+M34*T34)),IF(Q34="Probabilidad",M34,"")),"")</f>
        <v/>
      </c>
      <c r="AC34" s="46" t="str">
        <f t="shared" si="5"/>
        <v/>
      </c>
      <c r="AD34" s="47"/>
      <c r="AE34" s="48"/>
      <c r="AF34" s="48"/>
      <c r="AG34" s="48"/>
      <c r="AH34" s="49"/>
      <c r="AI34" s="48"/>
      <c r="AJ34" s="3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9"/>
      <c r="B35" s="192"/>
      <c r="C35" s="192"/>
      <c r="D35" s="192"/>
      <c r="E35" s="195"/>
      <c r="F35" s="192"/>
      <c r="G35" s="198"/>
      <c r="H35" s="183"/>
      <c r="I35" s="177"/>
      <c r="J35" s="180"/>
      <c r="K35" s="177">
        <f ca="1">IF(NOT(ISERROR(MATCH(J35,_xlfn.ANCHORARRAY(E46),0))),I48&amp;"Por favor no seleccionar los criterios de impacto",J35)</f>
        <v>0</v>
      </c>
      <c r="L35" s="183"/>
      <c r="M35" s="177"/>
      <c r="N35" s="186"/>
      <c r="O35" s="6">
        <v>2</v>
      </c>
      <c r="P35" s="40"/>
      <c r="Q35" s="41" t="str">
        <f t="shared" si="0"/>
        <v/>
      </c>
      <c r="R35" s="42"/>
      <c r="S35" s="42"/>
      <c r="T35" s="43" t="str">
        <f t="shared" si="1"/>
        <v/>
      </c>
      <c r="U35" s="42"/>
      <c r="V35" s="42"/>
      <c r="W35" s="42"/>
      <c r="X35" s="24" t="str">
        <f>IFERROR(IF(AND(Q34="Probabilidad",Q35="Probabilidad"),(Z34-(+Z34*T35)),IF(Q35="Probabilidad",(I34-(+I34*T35)),IF(Q35="Impacto",Z34,""))),"")</f>
        <v/>
      </c>
      <c r="Y35" s="44" t="str">
        <f t="shared" si="2"/>
        <v/>
      </c>
      <c r="Z35" s="45" t="str">
        <f t="shared" si="3"/>
        <v/>
      </c>
      <c r="AA35" s="44" t="str">
        <f t="shared" si="4"/>
        <v/>
      </c>
      <c r="AB35" s="45" t="str">
        <f>IFERROR(IF(AND(Q34="Impacto",Q35="Impacto"),(AB28-(+AB28*T35)),IF(Q35="Impacto",($M$34-(+$M$34*T35)),IF(Q35="Probabilidad",AB28,""))),"")</f>
        <v/>
      </c>
      <c r="AC35" s="46" t="str">
        <f t="shared" si="5"/>
        <v/>
      </c>
      <c r="AD35" s="47"/>
      <c r="AE35" s="48"/>
      <c r="AF35" s="38"/>
      <c r="AG35" s="49"/>
      <c r="AH35" s="49"/>
      <c r="AI35" s="48"/>
      <c r="AJ35" s="3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9"/>
      <c r="B36" s="192"/>
      <c r="C36" s="192"/>
      <c r="D36" s="192"/>
      <c r="E36" s="195"/>
      <c r="F36" s="192"/>
      <c r="G36" s="198"/>
      <c r="H36" s="183"/>
      <c r="I36" s="177"/>
      <c r="J36" s="180"/>
      <c r="K36" s="177">
        <f ca="1">IF(NOT(ISERROR(MATCH(J36,_xlfn.ANCHORARRAY(E47),0))),I49&amp;"Por favor no seleccionar los criterios de impacto",J36)</f>
        <v>0</v>
      </c>
      <c r="L36" s="183"/>
      <c r="M36" s="177"/>
      <c r="N36" s="186"/>
      <c r="O36" s="6">
        <v>3</v>
      </c>
      <c r="P36" s="39"/>
      <c r="Q36" s="41" t="str">
        <f t="shared" si="0"/>
        <v/>
      </c>
      <c r="R36" s="42"/>
      <c r="S36" s="42"/>
      <c r="T36" s="43" t="str">
        <f t="shared" si="1"/>
        <v/>
      </c>
      <c r="U36" s="42"/>
      <c r="V36" s="42"/>
      <c r="W36" s="42"/>
      <c r="X36" s="24" t="str">
        <f>IFERROR(IF(AND(Q35="Probabilidad",Q36="Probabilidad"),(Z35-(+Z35*T36)),IF(AND(Q35="Impacto",Q36="Probabilidad"),(Z34-(+Z34*T36)),IF(Q36="Impacto",Z35,""))),"")</f>
        <v/>
      </c>
      <c r="Y36" s="44" t="str">
        <f t="shared" si="2"/>
        <v/>
      </c>
      <c r="Z36" s="45" t="str">
        <f t="shared" si="3"/>
        <v/>
      </c>
      <c r="AA36" s="44" t="str">
        <f t="shared" si="4"/>
        <v/>
      </c>
      <c r="AB36" s="45" t="str">
        <f>IFERROR(IF(AND(Q35="Impacto",Q36="Impacto"),(AB35-(+AB35*T36)),IF(AND(Q35="Probabilidad",Q36="Impacto"),(AB34-(+AB34*T36)),IF(Q36="Probabilidad",AB35,""))),"")</f>
        <v/>
      </c>
      <c r="AC36" s="46" t="str">
        <f t="shared" si="5"/>
        <v/>
      </c>
      <c r="AD36" s="47"/>
      <c r="AE36" s="48"/>
      <c r="AF36" s="38"/>
      <c r="AG36" s="49"/>
      <c r="AH36" s="49"/>
      <c r="AI36" s="48"/>
      <c r="AJ36" s="3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9"/>
      <c r="B37" s="192"/>
      <c r="C37" s="192"/>
      <c r="D37" s="192"/>
      <c r="E37" s="195"/>
      <c r="F37" s="192"/>
      <c r="G37" s="198"/>
      <c r="H37" s="183"/>
      <c r="I37" s="177"/>
      <c r="J37" s="180"/>
      <c r="K37" s="177">
        <f ca="1">IF(NOT(ISERROR(MATCH(J37,_xlfn.ANCHORARRAY(E48),0))),I50&amp;"Por favor no seleccionar los criterios de impacto",J37)</f>
        <v>0</v>
      </c>
      <c r="L37" s="183"/>
      <c r="M37" s="177"/>
      <c r="N37" s="186"/>
      <c r="O37" s="6">
        <v>4</v>
      </c>
      <c r="P37" s="39"/>
      <c r="Q37" s="41" t="str">
        <f t="shared" si="0"/>
        <v/>
      </c>
      <c r="R37" s="42"/>
      <c r="S37" s="42"/>
      <c r="T37" s="43" t="str">
        <f t="shared" si="1"/>
        <v/>
      </c>
      <c r="U37" s="42"/>
      <c r="V37" s="42"/>
      <c r="W37" s="42"/>
      <c r="X37" s="24" t="str">
        <f>IFERROR(IF(AND(Q36="Probabilidad",Q37="Probabilidad"),(Z36-(+Z36*T37)),IF(AND(Q36="Impacto",Q37="Probabilidad"),(Z35-(+Z35*T37)),IF(Q37="Impacto",Z36,""))),"")</f>
        <v/>
      </c>
      <c r="Y37" s="44" t="str">
        <f t="shared" si="2"/>
        <v/>
      </c>
      <c r="Z37" s="45" t="str">
        <f t="shared" si="3"/>
        <v/>
      </c>
      <c r="AA37" s="44" t="str">
        <f t="shared" si="4"/>
        <v/>
      </c>
      <c r="AB37" s="45" t="str">
        <f>IFERROR(IF(AND(Q36="Impacto",Q37="Impacto"),(AB36-(+AB36*T37)),IF(AND(Q36="Probabilidad",Q37="Impacto"),(AB35-(+AB35*T37)),IF(Q37="Probabilidad",AB36,""))),"")</f>
        <v/>
      </c>
      <c r="AC37" s="46" t="str">
        <f t="shared" si="5"/>
        <v/>
      </c>
      <c r="AD37" s="47"/>
      <c r="AE37" s="48"/>
      <c r="AF37" s="38"/>
      <c r="AG37" s="49"/>
      <c r="AH37" s="49"/>
      <c r="AI37" s="48"/>
      <c r="AJ37" s="3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9"/>
      <c r="B38" s="192"/>
      <c r="C38" s="192"/>
      <c r="D38" s="192"/>
      <c r="E38" s="195"/>
      <c r="F38" s="192"/>
      <c r="G38" s="198"/>
      <c r="H38" s="183"/>
      <c r="I38" s="177"/>
      <c r="J38" s="180"/>
      <c r="K38" s="177">
        <f ca="1">IF(NOT(ISERROR(MATCH(J38,_xlfn.ANCHORARRAY(E49),0))),I51&amp;"Por favor no seleccionar los criterios de impacto",J38)</f>
        <v>0</v>
      </c>
      <c r="L38" s="183"/>
      <c r="M38" s="177"/>
      <c r="N38" s="186"/>
      <c r="O38" s="6">
        <v>5</v>
      </c>
      <c r="P38" s="39"/>
      <c r="Q38" s="41" t="str">
        <f t="shared" si="0"/>
        <v/>
      </c>
      <c r="R38" s="42"/>
      <c r="S38" s="42"/>
      <c r="T38" s="43" t="str">
        <f t="shared" si="1"/>
        <v/>
      </c>
      <c r="U38" s="42"/>
      <c r="V38" s="42"/>
      <c r="W38" s="42"/>
      <c r="X38" s="24" t="str">
        <f>IFERROR(IF(AND(Q37="Probabilidad",Q38="Probabilidad"),(Z37-(+Z37*T38)),IF(AND(Q37="Impacto",Q38="Probabilidad"),(Z36-(+Z36*T38)),IF(Q38="Impacto",Z37,""))),"")</f>
        <v/>
      </c>
      <c r="Y38" s="44" t="str">
        <f t="shared" si="2"/>
        <v/>
      </c>
      <c r="Z38" s="45" t="str">
        <f t="shared" si="3"/>
        <v/>
      </c>
      <c r="AA38" s="44" t="str">
        <f t="shared" si="4"/>
        <v/>
      </c>
      <c r="AB38" s="45" t="str">
        <f>IFERROR(IF(AND(Q37="Impacto",Q38="Impacto"),(AB37-(+AB37*T38)),IF(AND(Q37="Probabilidad",Q38="Impacto"),(AB36-(+AB36*T38)),IF(Q38="Probabilidad",AB37,""))),"")</f>
        <v/>
      </c>
      <c r="AC38" s="46" t="str">
        <f t="shared" si="5"/>
        <v/>
      </c>
      <c r="AD38" s="47"/>
      <c r="AE38" s="48"/>
      <c r="AF38" s="38"/>
      <c r="AG38" s="49"/>
      <c r="AH38" s="49"/>
      <c r="AI38" s="48"/>
      <c r="AJ38" s="3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90"/>
      <c r="B39" s="193"/>
      <c r="C39" s="193"/>
      <c r="D39" s="193"/>
      <c r="E39" s="196"/>
      <c r="F39" s="193"/>
      <c r="G39" s="199"/>
      <c r="H39" s="184"/>
      <c r="I39" s="178"/>
      <c r="J39" s="181"/>
      <c r="K39" s="178">
        <f ca="1">IF(NOT(ISERROR(MATCH(J39,_xlfn.ANCHORARRAY(E50),0))),I52&amp;"Por favor no seleccionar los criterios de impacto",J39)</f>
        <v>0</v>
      </c>
      <c r="L39" s="184"/>
      <c r="M39" s="178"/>
      <c r="N39" s="187"/>
      <c r="O39" s="6">
        <v>6</v>
      </c>
      <c r="P39" s="39"/>
      <c r="Q39" s="41" t="str">
        <f t="shared" si="0"/>
        <v/>
      </c>
      <c r="R39" s="42"/>
      <c r="S39" s="42"/>
      <c r="T39" s="43" t="str">
        <f t="shared" si="1"/>
        <v/>
      </c>
      <c r="U39" s="42"/>
      <c r="V39" s="42"/>
      <c r="W39" s="42"/>
      <c r="X39" s="24" t="str">
        <f>IFERROR(IF(AND(Q38="Probabilidad",Q39="Probabilidad"),(Z38-(+Z38*T39)),IF(AND(Q38="Impacto",Q39="Probabilidad"),(Z37-(+Z37*T39)),IF(Q39="Impacto",Z38,""))),"")</f>
        <v/>
      </c>
      <c r="Y39" s="44" t="str">
        <f t="shared" si="2"/>
        <v/>
      </c>
      <c r="Z39" s="45" t="str">
        <f t="shared" si="3"/>
        <v/>
      </c>
      <c r="AA39" s="44" t="str">
        <f t="shared" si="4"/>
        <v/>
      </c>
      <c r="AB39" s="45" t="str">
        <f>IFERROR(IF(AND(Q38="Impacto",Q39="Impacto"),(AB38-(+AB38*T39)),IF(AND(Q38="Probabilidad",Q39="Impacto"),(AB37-(+AB37*T39)),IF(Q39="Probabilidad",AB38,""))),"")</f>
        <v/>
      </c>
      <c r="AC39" s="46" t="str">
        <f t="shared" si="5"/>
        <v/>
      </c>
      <c r="AD39" s="47"/>
      <c r="AE39" s="48"/>
      <c r="AF39" s="38"/>
      <c r="AG39" s="49"/>
      <c r="AH39" s="49"/>
      <c r="AI39" s="48"/>
      <c r="AJ39" s="3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8">
        <v>6</v>
      </c>
      <c r="B40" s="191"/>
      <c r="C40" s="191"/>
      <c r="D40" s="191"/>
      <c r="E40" s="194"/>
      <c r="F40" s="191"/>
      <c r="G40" s="197"/>
      <c r="H40" s="182" t="str">
        <f>IF(G40&lt;=0,"",IF(G40&lt;=2,"Muy Baja",IF(G40&lt;=24,"Baja",IF(G40&lt;=500,"Media",IF(G40&lt;=5000,"Alta","Muy Alta")))))</f>
        <v/>
      </c>
      <c r="I40" s="176" t="str">
        <f>IF(H40="","",IF(H40="Muy Baja",0.2,IF(H40="Baja",0.4,IF(H40="Media",0.6,IF(H40="Alta",0.8,IF(H40="Muy Alta",1,))))))</f>
        <v/>
      </c>
      <c r="J40" s="179"/>
      <c r="K40" s="176">
        <f>IF(NOT(ISERROR(MATCH(J40,'[3]Tabla Impacto'!$B$221:$B$223,0))),'[3]Tabla Impacto'!$F$223&amp;"Por favor no seleccionar los criterios de impacto(Afectación Económica o presupuestal y Pérdida Reputacional)",J40)</f>
        <v>0</v>
      </c>
      <c r="L40" s="182" t="str">
        <f>IF(OR(K40='[3]Tabla Impacto'!$C$11,K40='[3]Tabla Impacto'!$D$11),"Leve",IF(OR(K40='[3]Tabla Impacto'!$C$12,K40='[3]Tabla Impacto'!$D$12),"Menor",IF(OR(K40='[3]Tabla Impacto'!$C$13,K40='[3]Tabla Impacto'!$D$13),"Moderado",IF(OR(K40='[3]Tabla Impacto'!$C$14,K40='[3]Tabla Impacto'!$D$14),"Mayor",IF(OR(K40='[3]Tabla Impacto'!$C$15,K40='[3]Tabla Impacto'!$D$15),"Catastrófico","")))))</f>
        <v/>
      </c>
      <c r="M40" s="176" t="str">
        <f>IF(L40="","",IF(L40="Leve",0.2,IF(L40="Menor",0.4,IF(L40="Moderado",0.6,IF(L40="Mayor",0.8,IF(L40="Catastrófico",1,))))))</f>
        <v/>
      </c>
      <c r="N40" s="185"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6">
        <v>1</v>
      </c>
      <c r="P40" s="126"/>
      <c r="Q40" s="41" t="str">
        <f t="shared" si="0"/>
        <v/>
      </c>
      <c r="R40" s="42"/>
      <c r="S40" s="42"/>
      <c r="T40" s="43" t="str">
        <f t="shared" si="1"/>
        <v/>
      </c>
      <c r="U40" s="42"/>
      <c r="V40" s="42"/>
      <c r="W40" s="42"/>
      <c r="X40" s="24" t="str">
        <f>IFERROR(IF(Q40="Probabilidad",(I40-(+I40*T40)),IF(Q40="Impacto",I40,"")),"")</f>
        <v/>
      </c>
      <c r="Y40" s="44" t="str">
        <f t="shared" si="2"/>
        <v/>
      </c>
      <c r="Z40" s="45" t="str">
        <f t="shared" si="3"/>
        <v/>
      </c>
      <c r="AA40" s="44" t="str">
        <f t="shared" si="4"/>
        <v/>
      </c>
      <c r="AB40" s="45" t="str">
        <f>IFERROR(IF(Q40="Impacto",(M40-(+M40*T40)),IF(Q40="Probabilidad",M40,"")),"")</f>
        <v/>
      </c>
      <c r="AC40" s="46" t="str">
        <f t="shared" si="5"/>
        <v/>
      </c>
      <c r="AD40" s="47"/>
      <c r="AE40" s="48"/>
      <c r="AF40" s="48"/>
      <c r="AG40" s="48"/>
      <c r="AH40" s="49"/>
      <c r="AI40" s="48"/>
      <c r="AJ40" s="3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9"/>
      <c r="B41" s="192"/>
      <c r="C41" s="192"/>
      <c r="D41" s="192"/>
      <c r="E41" s="195"/>
      <c r="F41" s="192"/>
      <c r="G41" s="198"/>
      <c r="H41" s="183"/>
      <c r="I41" s="177"/>
      <c r="J41" s="180"/>
      <c r="K41" s="177">
        <f ca="1">IF(NOT(ISERROR(MATCH(J41,_xlfn.ANCHORARRAY(E52),0))),I54&amp;"Por favor no seleccionar los criterios de impacto",J41)</f>
        <v>0</v>
      </c>
      <c r="L41" s="183"/>
      <c r="M41" s="177"/>
      <c r="N41" s="186"/>
      <c r="O41" s="6">
        <v>2</v>
      </c>
      <c r="P41" s="127"/>
      <c r="Q41" s="41" t="str">
        <f t="shared" si="0"/>
        <v/>
      </c>
      <c r="R41" s="42"/>
      <c r="S41" s="42"/>
      <c r="T41" s="43" t="str">
        <f t="shared" si="1"/>
        <v/>
      </c>
      <c r="U41" s="42"/>
      <c r="V41" s="42"/>
      <c r="W41" s="42"/>
      <c r="X41" s="24" t="str">
        <f>IFERROR(IF(AND(Q40="Probabilidad",Q41="Probabilidad"),(Z40-(+Z40*T41)),IF(Q41="Probabilidad",(I40-(+I40*T41)),IF(Q41="Impacto",Z40,""))),"")</f>
        <v/>
      </c>
      <c r="Y41" s="44" t="str">
        <f t="shared" si="2"/>
        <v/>
      </c>
      <c r="Z41" s="45" t="str">
        <f t="shared" si="3"/>
        <v/>
      </c>
      <c r="AA41" s="44" t="str">
        <f t="shared" si="4"/>
        <v/>
      </c>
      <c r="AB41" s="45" t="str">
        <f>IFERROR(IF(AND(Q40="Impacto",Q41="Impacto"),(AB34-(+AB34*T41)),IF(Q41="Impacto",($M$40-(+$M$40*T41)),IF(Q41="Probabilidad",AB34,""))),"")</f>
        <v/>
      </c>
      <c r="AC41" s="46" t="str">
        <f t="shared" si="5"/>
        <v/>
      </c>
      <c r="AD41" s="47"/>
      <c r="AE41" s="48"/>
      <c r="AF41" s="48"/>
      <c r="AG41" s="48"/>
      <c r="AH41" s="49"/>
      <c r="AI41" s="48"/>
      <c r="AJ41" s="3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9"/>
      <c r="B42" s="192"/>
      <c r="C42" s="192"/>
      <c r="D42" s="192"/>
      <c r="E42" s="195"/>
      <c r="F42" s="192"/>
      <c r="G42" s="198"/>
      <c r="H42" s="183"/>
      <c r="I42" s="177"/>
      <c r="J42" s="180"/>
      <c r="K42" s="177">
        <f ca="1">IF(NOT(ISERROR(MATCH(J42,_xlfn.ANCHORARRAY(E53),0))),I55&amp;"Por favor no seleccionar los criterios de impacto",J42)</f>
        <v>0</v>
      </c>
      <c r="L42" s="183"/>
      <c r="M42" s="177"/>
      <c r="N42" s="186"/>
      <c r="O42" s="6">
        <v>3</v>
      </c>
      <c r="P42" s="127"/>
      <c r="Q42" s="41" t="str">
        <f t="shared" ref="Q42:Q69" si="6">IF(OR(R42="Preventivo",R42="Detectivo"),"Probabilidad",IF(R42="Correctivo","Impacto",""))</f>
        <v/>
      </c>
      <c r="R42" s="42"/>
      <c r="S42" s="42"/>
      <c r="T42" s="43" t="str">
        <f t="shared" ref="T42:T69" si="7">IF(AND(R42="Preventivo",S42="Automático"),"50%",IF(AND(R42="Preventivo",S42="Manual"),"40%",IF(AND(R42="Detectivo",S42="Automático"),"40%",IF(AND(R42="Detectivo",S42="Manual"),"30%",IF(AND(R42="Correctivo",S42="Automático"),"35%",IF(AND(R42="Correctivo",S42="Manual"),"25%",""))))))</f>
        <v/>
      </c>
      <c r="U42" s="42"/>
      <c r="V42" s="42"/>
      <c r="W42" s="42"/>
      <c r="X42" s="24" t="str">
        <f>IFERROR(IF(AND(Q41="Probabilidad",Q42="Probabilidad"),(Z41-(+Z41*T42)),IF(AND(Q41="Impacto",Q42="Probabilidad"),(Z40-(+Z40*T42)),IF(Q42="Impacto",Z41,""))),"")</f>
        <v/>
      </c>
      <c r="Y42" s="44" t="str">
        <f t="shared" ref="Y42:Y69" si="8">IFERROR(IF(X42="","",IF(X42&lt;=0.2,"Muy Baja",IF(X42&lt;=0.4,"Baja",IF(X42&lt;=0.6,"Media",IF(X42&lt;=0.8,"Alta","Muy Alta"))))),"")</f>
        <v/>
      </c>
      <c r="Z42" s="45" t="str">
        <f t="shared" ref="Z42:Z69" si="9">+X42</f>
        <v/>
      </c>
      <c r="AA42" s="44" t="str">
        <f t="shared" ref="AA42:AA69" si="10">IFERROR(IF(AB42="","",IF(AB42&lt;=0.2,"Leve",IF(AB42&lt;=0.4,"Menor",IF(AB42&lt;=0.6,"Moderado",IF(AB42&lt;=0.8,"Mayor","Catastrófico"))))),"")</f>
        <v/>
      </c>
      <c r="AB42" s="45" t="str">
        <f>IFERROR(IF(AND(Q41="Impacto",Q42="Impacto"),(AB41-(+AB41*T42)),IF(AND(Q41="Probabilidad",Q42="Impacto"),(AB40-(+AB40*T42)),IF(Q42="Probabilidad",AB41,""))),"")</f>
        <v/>
      </c>
      <c r="AC42" s="46" t="str">
        <f t="shared" ref="AC42:AC69" si="11">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47"/>
      <c r="AE42" s="48"/>
      <c r="AF42" s="48"/>
      <c r="AG42" s="48"/>
      <c r="AH42" s="49"/>
      <c r="AI42" s="48"/>
      <c r="AJ42" s="3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9"/>
      <c r="B43" s="192"/>
      <c r="C43" s="192"/>
      <c r="D43" s="192"/>
      <c r="E43" s="195"/>
      <c r="F43" s="192"/>
      <c r="G43" s="198"/>
      <c r="H43" s="183"/>
      <c r="I43" s="177"/>
      <c r="J43" s="180"/>
      <c r="K43" s="177">
        <f ca="1">IF(NOT(ISERROR(MATCH(J43,_xlfn.ANCHORARRAY(E54),0))),I56&amp;"Por favor no seleccionar los criterios de impacto",J43)</f>
        <v>0</v>
      </c>
      <c r="L43" s="183"/>
      <c r="M43" s="177"/>
      <c r="N43" s="186"/>
      <c r="O43" s="6">
        <v>4</v>
      </c>
      <c r="P43" s="127"/>
      <c r="Q43" s="41" t="str">
        <f t="shared" si="6"/>
        <v/>
      </c>
      <c r="R43" s="42"/>
      <c r="S43" s="42"/>
      <c r="T43" s="43" t="str">
        <f t="shared" si="7"/>
        <v/>
      </c>
      <c r="U43" s="42"/>
      <c r="V43" s="42"/>
      <c r="W43" s="42"/>
      <c r="X43" s="24" t="str">
        <f>IFERROR(IF(AND(Q42="Probabilidad",Q43="Probabilidad"),(Z42-(+Z42*T43)),IF(AND(Q42="Impacto",Q43="Probabilidad"),(Z41-(+Z41*T43)),IF(Q43="Impacto",Z42,""))),"")</f>
        <v/>
      </c>
      <c r="Y43" s="44" t="str">
        <f t="shared" si="8"/>
        <v/>
      </c>
      <c r="Z43" s="45" t="str">
        <f t="shared" si="9"/>
        <v/>
      </c>
      <c r="AA43" s="44" t="str">
        <f t="shared" si="10"/>
        <v/>
      </c>
      <c r="AB43" s="45" t="str">
        <f>IFERROR(IF(AND(Q42="Impacto",Q43="Impacto"),(AB42-(+AB42*T43)),IF(AND(Q42="Probabilidad",Q43="Impacto"),(AB41-(+AB41*T43)),IF(Q43="Probabilidad",AB42,""))),"")</f>
        <v/>
      </c>
      <c r="AC43" s="46" t="str">
        <f t="shared" si="11"/>
        <v/>
      </c>
      <c r="AD43" s="47"/>
      <c r="AE43" s="48"/>
      <c r="AF43" s="48"/>
      <c r="AG43" s="49"/>
      <c r="AH43" s="49"/>
      <c r="AI43" s="48"/>
      <c r="AJ43" s="3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9"/>
      <c r="B44" s="192"/>
      <c r="C44" s="192"/>
      <c r="D44" s="192"/>
      <c r="E44" s="195"/>
      <c r="F44" s="192"/>
      <c r="G44" s="198"/>
      <c r="H44" s="183"/>
      <c r="I44" s="177"/>
      <c r="J44" s="180"/>
      <c r="K44" s="177">
        <f ca="1">IF(NOT(ISERROR(MATCH(J44,_xlfn.ANCHORARRAY(E55),0))),I57&amp;"Por favor no seleccionar los criterios de impacto",J44)</f>
        <v>0</v>
      </c>
      <c r="L44" s="183"/>
      <c r="M44" s="177"/>
      <c r="N44" s="186"/>
      <c r="O44" s="6">
        <v>5</v>
      </c>
      <c r="P44" s="39"/>
      <c r="Q44" s="41" t="str">
        <f t="shared" si="6"/>
        <v/>
      </c>
      <c r="R44" s="42"/>
      <c r="S44" s="42"/>
      <c r="T44" s="43" t="str">
        <f t="shared" si="7"/>
        <v/>
      </c>
      <c r="U44" s="42"/>
      <c r="V44" s="42"/>
      <c r="W44" s="42"/>
      <c r="X44" s="24" t="str">
        <f>IFERROR(IF(AND(Q43="Probabilidad",Q44="Probabilidad"),(Z43-(+Z43*T44)),IF(AND(Q43="Impacto",Q44="Probabilidad"),(Z42-(+Z42*T44)),IF(Q44="Impacto",Z43,""))),"")</f>
        <v/>
      </c>
      <c r="Y44" s="44" t="str">
        <f t="shared" si="8"/>
        <v/>
      </c>
      <c r="Z44" s="45" t="str">
        <f t="shared" si="9"/>
        <v/>
      </c>
      <c r="AA44" s="44" t="str">
        <f t="shared" si="10"/>
        <v/>
      </c>
      <c r="AB44" s="45" t="str">
        <f>IFERROR(IF(AND(Q43="Impacto",Q44="Impacto"),(AB43-(+AB43*T44)),IF(AND(Q43="Probabilidad",Q44="Impacto"),(AB42-(+AB42*T44)),IF(Q44="Probabilidad",AB43,""))),"")</f>
        <v/>
      </c>
      <c r="AC44" s="46" t="str">
        <f t="shared" si="11"/>
        <v/>
      </c>
      <c r="AD44" s="47"/>
      <c r="AE44" s="48"/>
      <c r="AF44" s="38"/>
      <c r="AG44" s="49"/>
      <c r="AH44" s="49"/>
      <c r="AI44" s="48"/>
      <c r="AJ44" s="3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90"/>
      <c r="B45" s="193"/>
      <c r="C45" s="193"/>
      <c r="D45" s="193"/>
      <c r="E45" s="196"/>
      <c r="F45" s="193"/>
      <c r="G45" s="199"/>
      <c r="H45" s="184"/>
      <c r="I45" s="178"/>
      <c r="J45" s="181"/>
      <c r="K45" s="178">
        <f ca="1">IF(NOT(ISERROR(MATCH(J45,_xlfn.ANCHORARRAY(E56),0))),I58&amp;"Por favor no seleccionar los criterios de impacto",J45)</f>
        <v>0</v>
      </c>
      <c r="L45" s="184"/>
      <c r="M45" s="178"/>
      <c r="N45" s="187"/>
      <c r="O45" s="6">
        <v>6</v>
      </c>
      <c r="P45" s="39"/>
      <c r="Q45" s="41" t="str">
        <f t="shared" si="6"/>
        <v/>
      </c>
      <c r="R45" s="42"/>
      <c r="S45" s="42"/>
      <c r="T45" s="43" t="str">
        <f t="shared" si="7"/>
        <v/>
      </c>
      <c r="U45" s="42"/>
      <c r="V45" s="42"/>
      <c r="W45" s="42"/>
      <c r="X45" s="24" t="str">
        <f>IFERROR(IF(AND(Q44="Probabilidad",Q45="Probabilidad"),(Z44-(+Z44*T45)),IF(AND(Q44="Impacto",Q45="Probabilidad"),(Z43-(+Z43*T45)),IF(Q45="Impacto",Z44,""))),"")</f>
        <v/>
      </c>
      <c r="Y45" s="44" t="str">
        <f t="shared" si="8"/>
        <v/>
      </c>
      <c r="Z45" s="45" t="str">
        <f t="shared" si="9"/>
        <v/>
      </c>
      <c r="AA45" s="44" t="str">
        <f t="shared" si="10"/>
        <v/>
      </c>
      <c r="AB45" s="45" t="str">
        <f>IFERROR(IF(AND(Q44="Impacto",Q45="Impacto"),(AB44-(+AB44*T45)),IF(AND(Q44="Probabilidad",Q45="Impacto"),(AB43-(+AB43*T45)),IF(Q45="Probabilidad",AB44,""))),"")</f>
        <v/>
      </c>
      <c r="AC45" s="46" t="str">
        <f t="shared" si="11"/>
        <v/>
      </c>
      <c r="AD45" s="47"/>
      <c r="AE45" s="48"/>
      <c r="AF45" s="38"/>
      <c r="AG45" s="49"/>
      <c r="AH45" s="49"/>
      <c r="AI45" s="48"/>
      <c r="AJ45" s="3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8">
        <v>7</v>
      </c>
      <c r="B46" s="191"/>
      <c r="C46" s="191"/>
      <c r="D46" s="191"/>
      <c r="E46" s="194"/>
      <c r="F46" s="191"/>
      <c r="G46" s="197"/>
      <c r="H46" s="182" t="str">
        <f>IF(G46&lt;=0,"",IF(G46&lt;=2,"Muy Baja",IF(G46&lt;=24,"Baja",IF(G46&lt;=500,"Media",IF(G46&lt;=5000,"Alta","Muy Alta")))))</f>
        <v/>
      </c>
      <c r="I46" s="176" t="str">
        <f>IF(H46="","",IF(H46="Muy Baja",0.2,IF(H46="Baja",0.4,IF(H46="Media",0.6,IF(H46="Alta",0.8,IF(H46="Muy Alta",1,))))))</f>
        <v/>
      </c>
      <c r="J46" s="179"/>
      <c r="K46" s="176">
        <f>IF(NOT(ISERROR(MATCH(J46,'[3]Tabla Impacto'!$B$221:$B$223,0))),'[3]Tabla Impacto'!$F$223&amp;"Por favor no seleccionar los criterios de impacto(Afectación Económica o presupuestal y Pérdida Reputacional)",J46)</f>
        <v>0</v>
      </c>
      <c r="L46" s="182" t="str">
        <f>IF(OR(K46='[3]Tabla Impacto'!$C$11,K46='[3]Tabla Impacto'!$D$11),"Leve",IF(OR(K46='[3]Tabla Impacto'!$C$12,K46='[3]Tabla Impacto'!$D$12),"Menor",IF(OR(K46='[3]Tabla Impacto'!$C$13,K46='[3]Tabla Impacto'!$D$13),"Moderado",IF(OR(K46='[3]Tabla Impacto'!$C$14,K46='[3]Tabla Impacto'!$D$14),"Mayor",IF(OR(K46='[3]Tabla Impacto'!$C$15,K46='[3]Tabla Impacto'!$D$15),"Catastrófico","")))))</f>
        <v/>
      </c>
      <c r="M46" s="176" t="str">
        <f>IF(L46="","",IF(L46="Leve",0.2,IF(L46="Menor",0.4,IF(L46="Moderado",0.6,IF(L46="Mayor",0.8,IF(L46="Catastrófico",1,))))))</f>
        <v/>
      </c>
      <c r="N46" s="185"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6">
        <v>1</v>
      </c>
      <c r="P46" s="128"/>
      <c r="Q46" s="41" t="str">
        <f t="shared" si="6"/>
        <v/>
      </c>
      <c r="R46" s="42"/>
      <c r="S46" s="42"/>
      <c r="T46" s="43" t="str">
        <f t="shared" si="7"/>
        <v/>
      </c>
      <c r="U46" s="42"/>
      <c r="V46" s="42"/>
      <c r="W46" s="42"/>
      <c r="X46" s="24" t="str">
        <f>IFERROR(IF(Q46="Probabilidad",(I46-(+I46*T46)),IF(Q46="Impacto",I46,"")),"")</f>
        <v/>
      </c>
      <c r="Y46" s="44" t="str">
        <f t="shared" si="8"/>
        <v/>
      </c>
      <c r="Z46" s="45" t="str">
        <f t="shared" si="9"/>
        <v/>
      </c>
      <c r="AA46" s="44" t="str">
        <f t="shared" si="10"/>
        <v/>
      </c>
      <c r="AB46" s="45" t="str">
        <f>IFERROR(IF(Q46="Impacto",(M46-(+M46*T46)),IF(Q46="Probabilidad",M46,"")),"")</f>
        <v/>
      </c>
      <c r="AC46" s="46" t="str">
        <f t="shared" si="11"/>
        <v/>
      </c>
      <c r="AD46" s="47"/>
      <c r="AE46" s="128"/>
      <c r="AF46" s="38"/>
      <c r="AG46" s="49"/>
      <c r="AH46" s="49"/>
      <c r="AI46" s="48"/>
      <c r="AJ46" s="3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9"/>
      <c r="B47" s="192"/>
      <c r="C47" s="192"/>
      <c r="D47" s="192"/>
      <c r="E47" s="195"/>
      <c r="F47" s="192"/>
      <c r="G47" s="198"/>
      <c r="H47" s="183"/>
      <c r="I47" s="177"/>
      <c r="J47" s="180"/>
      <c r="K47" s="177">
        <f ca="1">IF(NOT(ISERROR(MATCH(J47,_xlfn.ANCHORARRAY(E58),0))),I60&amp;"Por favor no seleccionar los criterios de impacto",J47)</f>
        <v>0</v>
      </c>
      <c r="L47" s="183"/>
      <c r="M47" s="177"/>
      <c r="N47" s="186"/>
      <c r="O47" s="6">
        <v>2</v>
      </c>
      <c r="P47" s="128"/>
      <c r="Q47" s="41" t="str">
        <f t="shared" si="6"/>
        <v/>
      </c>
      <c r="R47" s="42"/>
      <c r="S47" s="42"/>
      <c r="T47" s="43" t="str">
        <f t="shared" si="7"/>
        <v/>
      </c>
      <c r="U47" s="42"/>
      <c r="V47" s="42"/>
      <c r="W47" s="42"/>
      <c r="X47" s="24" t="str">
        <f>IFERROR(IF(AND(Q46="Probabilidad",Q47="Probabilidad"),(Z46-(+Z46*T47)),IF(Q47="Probabilidad",(I46-(+I46*T47)),IF(Q47="Impacto",Z46,""))),"")</f>
        <v/>
      </c>
      <c r="Y47" s="44" t="str">
        <f t="shared" si="8"/>
        <v/>
      </c>
      <c r="Z47" s="45" t="str">
        <f t="shared" si="9"/>
        <v/>
      </c>
      <c r="AA47" s="44" t="str">
        <f t="shared" si="10"/>
        <v/>
      </c>
      <c r="AB47" s="45" t="str">
        <f>IFERROR(IF(AND(Q46="Impacto",Q47="Impacto"),(AB40-(+AB40*T47)),IF(Q47="Impacto",($M$46-(+$M$46*T47)),IF(Q47="Probabilidad",AB40,""))),"")</f>
        <v/>
      </c>
      <c r="AC47" s="46" t="str">
        <f t="shared" si="11"/>
        <v/>
      </c>
      <c r="AD47" s="47"/>
      <c r="AE47" s="128"/>
      <c r="AF47" s="38"/>
      <c r="AG47" s="49"/>
      <c r="AH47" s="49"/>
      <c r="AI47" s="48"/>
      <c r="AJ47" s="3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9"/>
      <c r="B48" s="192"/>
      <c r="C48" s="192"/>
      <c r="D48" s="192"/>
      <c r="E48" s="195"/>
      <c r="F48" s="192"/>
      <c r="G48" s="198"/>
      <c r="H48" s="183"/>
      <c r="I48" s="177"/>
      <c r="J48" s="180"/>
      <c r="K48" s="177">
        <f ca="1">IF(NOT(ISERROR(MATCH(J48,_xlfn.ANCHORARRAY(E59),0))),I61&amp;"Por favor no seleccionar los criterios de impacto",J48)</f>
        <v>0</v>
      </c>
      <c r="L48" s="183"/>
      <c r="M48" s="177"/>
      <c r="N48" s="186"/>
      <c r="O48" s="6">
        <v>3</v>
      </c>
      <c r="P48" s="128"/>
      <c r="Q48" s="41" t="str">
        <f t="shared" si="6"/>
        <v/>
      </c>
      <c r="R48" s="42"/>
      <c r="S48" s="42"/>
      <c r="T48" s="43" t="str">
        <f t="shared" si="7"/>
        <v/>
      </c>
      <c r="U48" s="42"/>
      <c r="V48" s="42"/>
      <c r="W48" s="42"/>
      <c r="X48" s="24" t="str">
        <f>IFERROR(IF(AND(Q47="Probabilidad",Q48="Probabilidad"),(Z47-(+Z47*T48)),IF(AND(Q47="Impacto",Q48="Probabilidad"),(Z46-(+Z46*T48)),IF(Q48="Impacto",Z47,""))),"")</f>
        <v/>
      </c>
      <c r="Y48" s="44" t="str">
        <f t="shared" si="8"/>
        <v/>
      </c>
      <c r="Z48" s="45" t="str">
        <f t="shared" si="9"/>
        <v/>
      </c>
      <c r="AA48" s="44" t="str">
        <f t="shared" si="10"/>
        <v/>
      </c>
      <c r="AB48" s="45" t="str">
        <f>IFERROR(IF(AND(Q47="Impacto",Q48="Impacto"),(AB47-(+AB47*T48)),IF(AND(Q47="Probabilidad",Q48="Impacto"),(AB46-(+AB46*T48)),IF(Q48="Probabilidad",AB47,""))),"")</f>
        <v/>
      </c>
      <c r="AC48" s="46" t="str">
        <f t="shared" si="11"/>
        <v/>
      </c>
      <c r="AD48" s="47"/>
      <c r="AE48" s="128"/>
      <c r="AF48" s="38"/>
      <c r="AG48" s="49"/>
      <c r="AH48" s="49"/>
      <c r="AI48" s="48"/>
      <c r="AJ48" s="3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9"/>
      <c r="B49" s="192"/>
      <c r="C49" s="192"/>
      <c r="D49" s="192"/>
      <c r="E49" s="195"/>
      <c r="F49" s="192"/>
      <c r="G49" s="198"/>
      <c r="H49" s="183"/>
      <c r="I49" s="177"/>
      <c r="J49" s="180"/>
      <c r="K49" s="177">
        <f ca="1">IF(NOT(ISERROR(MATCH(J49,_xlfn.ANCHORARRAY(E60),0))),I62&amp;"Por favor no seleccionar los criterios de impacto",J49)</f>
        <v>0</v>
      </c>
      <c r="L49" s="183"/>
      <c r="M49" s="177"/>
      <c r="N49" s="186"/>
      <c r="O49" s="6">
        <v>4</v>
      </c>
      <c r="P49" s="128"/>
      <c r="Q49" s="41" t="str">
        <f t="shared" si="6"/>
        <v/>
      </c>
      <c r="R49" s="42"/>
      <c r="S49" s="42"/>
      <c r="T49" s="43" t="str">
        <f t="shared" si="7"/>
        <v/>
      </c>
      <c r="U49" s="42"/>
      <c r="V49" s="42"/>
      <c r="W49" s="42"/>
      <c r="X49" s="24" t="str">
        <f>IFERROR(IF(AND(Q48="Probabilidad",Q49="Probabilidad"),(Z48-(+Z48*T49)),IF(AND(Q48="Impacto",Q49="Probabilidad"),(Z47-(+Z47*T49)),IF(Q49="Impacto",Z48,""))),"")</f>
        <v/>
      </c>
      <c r="Y49" s="44" t="str">
        <f t="shared" si="8"/>
        <v/>
      </c>
      <c r="Z49" s="45" t="str">
        <f t="shared" si="9"/>
        <v/>
      </c>
      <c r="AA49" s="44" t="str">
        <f t="shared" si="10"/>
        <v/>
      </c>
      <c r="AB49" s="45" t="str">
        <f>IFERROR(IF(AND(Q48="Impacto",Q49="Impacto"),(AB48-(+AB48*T49)),IF(AND(Q48="Probabilidad",Q49="Impacto"),(AB47-(+AB47*T49)),IF(Q49="Probabilidad",AB48,""))),"")</f>
        <v/>
      </c>
      <c r="AC49" s="46" t="str">
        <f t="shared" si="11"/>
        <v/>
      </c>
      <c r="AD49" s="47"/>
      <c r="AE49" s="128"/>
      <c r="AF49" s="38"/>
      <c r="AG49" s="49"/>
      <c r="AH49" s="49"/>
      <c r="AI49" s="48"/>
      <c r="AJ49" s="3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9"/>
      <c r="B50" s="192"/>
      <c r="C50" s="192"/>
      <c r="D50" s="192"/>
      <c r="E50" s="195"/>
      <c r="F50" s="192"/>
      <c r="G50" s="198"/>
      <c r="H50" s="183"/>
      <c r="I50" s="177"/>
      <c r="J50" s="180"/>
      <c r="K50" s="177">
        <f ca="1">IF(NOT(ISERROR(MATCH(J50,_xlfn.ANCHORARRAY(E61),0))),I63&amp;"Por favor no seleccionar los criterios de impacto",J50)</f>
        <v>0</v>
      </c>
      <c r="L50" s="183"/>
      <c r="M50" s="177"/>
      <c r="N50" s="186"/>
      <c r="O50" s="6">
        <v>5</v>
      </c>
      <c r="P50" s="39"/>
      <c r="Q50" s="41" t="str">
        <f t="shared" si="6"/>
        <v/>
      </c>
      <c r="R50" s="42"/>
      <c r="S50" s="42"/>
      <c r="T50" s="43" t="str">
        <f t="shared" si="7"/>
        <v/>
      </c>
      <c r="U50" s="42"/>
      <c r="V50" s="42"/>
      <c r="W50" s="42"/>
      <c r="X50" s="24" t="str">
        <f>IFERROR(IF(AND(Q49="Probabilidad",Q50="Probabilidad"),(Z49-(+Z49*T50)),IF(AND(Q49="Impacto",Q50="Probabilidad"),(Z48-(+Z48*T50)),IF(Q50="Impacto",Z49,""))),"")</f>
        <v/>
      </c>
      <c r="Y50" s="44" t="str">
        <f t="shared" si="8"/>
        <v/>
      </c>
      <c r="Z50" s="45" t="str">
        <f t="shared" si="9"/>
        <v/>
      </c>
      <c r="AA50" s="44" t="str">
        <f t="shared" si="10"/>
        <v/>
      </c>
      <c r="AB50" s="45" t="str">
        <f>IFERROR(IF(AND(Q49="Impacto",Q50="Impacto"),(AB49-(+AB49*T50)),IF(AND(Q49="Probabilidad",Q50="Impacto"),(AB48-(+AB48*T50)),IF(Q50="Probabilidad",AB49,""))),"")</f>
        <v/>
      </c>
      <c r="AC50" s="46" t="str">
        <f t="shared" si="11"/>
        <v/>
      </c>
      <c r="AD50" s="47"/>
      <c r="AE50" s="48"/>
      <c r="AF50" s="38"/>
      <c r="AG50" s="49"/>
      <c r="AH50" s="49"/>
      <c r="AI50" s="48"/>
      <c r="AJ50" s="3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90"/>
      <c r="B51" s="193"/>
      <c r="C51" s="193"/>
      <c r="D51" s="193"/>
      <c r="E51" s="196"/>
      <c r="F51" s="193"/>
      <c r="G51" s="199"/>
      <c r="H51" s="184"/>
      <c r="I51" s="178"/>
      <c r="J51" s="181"/>
      <c r="K51" s="178">
        <f ca="1">IF(NOT(ISERROR(MATCH(J51,_xlfn.ANCHORARRAY(E62),0))),I64&amp;"Por favor no seleccionar los criterios de impacto",J51)</f>
        <v>0</v>
      </c>
      <c r="L51" s="184"/>
      <c r="M51" s="178"/>
      <c r="N51" s="187"/>
      <c r="O51" s="6">
        <v>6</v>
      </c>
      <c r="P51" s="39"/>
      <c r="Q51" s="41" t="str">
        <f t="shared" si="6"/>
        <v/>
      </c>
      <c r="R51" s="42"/>
      <c r="S51" s="42"/>
      <c r="T51" s="43" t="str">
        <f t="shared" si="7"/>
        <v/>
      </c>
      <c r="U51" s="42"/>
      <c r="V51" s="42"/>
      <c r="W51" s="42"/>
      <c r="X51" s="24" t="str">
        <f>IFERROR(IF(AND(Q50="Probabilidad",Q51="Probabilidad"),(Z50-(+Z50*T51)),IF(AND(Q50="Impacto",Q51="Probabilidad"),(Z49-(+Z49*T51)),IF(Q51="Impacto",Z50,""))),"")</f>
        <v/>
      </c>
      <c r="Y51" s="44" t="str">
        <f t="shared" si="8"/>
        <v/>
      </c>
      <c r="Z51" s="45" t="str">
        <f t="shared" si="9"/>
        <v/>
      </c>
      <c r="AA51" s="44" t="str">
        <f t="shared" si="10"/>
        <v/>
      </c>
      <c r="AB51" s="45" t="str">
        <f>IFERROR(IF(AND(Q50="Impacto",Q51="Impacto"),(AB50-(+AB50*T51)),IF(AND(Q50="Probabilidad",Q51="Impacto"),(AB49-(+AB49*T51)),IF(Q51="Probabilidad",AB50,""))),"")</f>
        <v/>
      </c>
      <c r="AC51" s="46" t="str">
        <f t="shared" si="11"/>
        <v/>
      </c>
      <c r="AD51" s="47"/>
      <c r="AE51" s="48"/>
      <c r="AF51" s="38"/>
      <c r="AG51" s="49"/>
      <c r="AH51" s="49"/>
      <c r="AI51" s="48"/>
      <c r="AJ51" s="3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8">
        <v>8</v>
      </c>
      <c r="B52" s="191"/>
      <c r="C52" s="191"/>
      <c r="D52" s="191"/>
      <c r="E52" s="194"/>
      <c r="F52" s="191"/>
      <c r="G52" s="197"/>
      <c r="H52" s="182" t="str">
        <f>IF(G52&lt;=0,"",IF(G52&lt;=2,"Muy Baja",IF(G52&lt;=24,"Baja",IF(G52&lt;=500,"Media",IF(G52&lt;=5000,"Alta","Muy Alta")))))</f>
        <v/>
      </c>
      <c r="I52" s="176" t="str">
        <f>IF(H52="","",IF(H52="Muy Baja",0.2,IF(H52="Baja",0.4,IF(H52="Media",0.6,IF(H52="Alta",0.8,IF(H52="Muy Alta",1,))))))</f>
        <v/>
      </c>
      <c r="J52" s="179"/>
      <c r="K52" s="176">
        <f>IF(NOT(ISERROR(MATCH(J52,'[3]Tabla Impacto'!$B$221:$B$223,0))),'[3]Tabla Impacto'!$F$223&amp;"Por favor no seleccionar los criterios de impacto(Afectación Económica o presupuestal y Pérdida Reputacional)",J52)</f>
        <v>0</v>
      </c>
      <c r="L52" s="182" t="str">
        <f>IF(OR(K52='[3]Tabla Impacto'!$C$11,K52='[3]Tabla Impacto'!$D$11),"Leve",IF(OR(K52='[3]Tabla Impacto'!$C$12,K52='[3]Tabla Impacto'!$D$12),"Menor",IF(OR(K52='[3]Tabla Impacto'!$C$13,K52='[3]Tabla Impacto'!$D$13),"Moderado",IF(OR(K52='[3]Tabla Impacto'!$C$14,K52='[3]Tabla Impacto'!$D$14),"Mayor",IF(OR(K52='[3]Tabla Impacto'!$C$15,K52='[3]Tabla Impacto'!$D$15),"Catastrófico","")))))</f>
        <v/>
      </c>
      <c r="M52" s="176" t="str">
        <f>IF(L52="","",IF(L52="Leve",0.2,IF(L52="Menor",0.4,IF(L52="Moderado",0.6,IF(L52="Mayor",0.8,IF(L52="Catastrófico",1,))))))</f>
        <v/>
      </c>
      <c r="N52" s="185"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6">
        <v>1</v>
      </c>
      <c r="P52" s="128"/>
      <c r="Q52" s="41" t="str">
        <f t="shared" si="6"/>
        <v/>
      </c>
      <c r="R52" s="42"/>
      <c r="S52" s="42"/>
      <c r="T52" s="43" t="str">
        <f t="shared" si="7"/>
        <v/>
      </c>
      <c r="U52" s="42"/>
      <c r="V52" s="42"/>
      <c r="W52" s="42"/>
      <c r="X52" s="24" t="str">
        <f>IFERROR(IF(Q52="Probabilidad",(I52-(+I52*T52)),IF(Q52="Impacto",I52,"")),"")</f>
        <v/>
      </c>
      <c r="Y52" s="44" t="str">
        <f t="shared" si="8"/>
        <v/>
      </c>
      <c r="Z52" s="45" t="str">
        <f t="shared" si="9"/>
        <v/>
      </c>
      <c r="AA52" s="44" t="str">
        <f t="shared" si="10"/>
        <v/>
      </c>
      <c r="AB52" s="45" t="str">
        <f>IFERROR(IF(Q52="Impacto",(M52-(+M52*T52)),IF(Q52="Probabilidad",M52,"")),"")</f>
        <v/>
      </c>
      <c r="AC52" s="46" t="str">
        <f t="shared" si="11"/>
        <v/>
      </c>
      <c r="AD52" s="47"/>
      <c r="AE52" s="48"/>
      <c r="AF52" s="38"/>
      <c r="AG52" s="49"/>
      <c r="AH52" s="49"/>
      <c r="AI52" s="48"/>
      <c r="AJ52" s="3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9"/>
      <c r="B53" s="192"/>
      <c r="C53" s="192"/>
      <c r="D53" s="192"/>
      <c r="E53" s="195"/>
      <c r="F53" s="192"/>
      <c r="G53" s="198"/>
      <c r="H53" s="183"/>
      <c r="I53" s="177"/>
      <c r="J53" s="180"/>
      <c r="K53" s="177">
        <f ca="1">IF(NOT(ISERROR(MATCH(J53,_xlfn.ANCHORARRAY(E64),0))),I66&amp;"Por favor no seleccionar los criterios de impacto",J53)</f>
        <v>0</v>
      </c>
      <c r="L53" s="183"/>
      <c r="M53" s="177"/>
      <c r="N53" s="186"/>
      <c r="O53" s="6">
        <v>2</v>
      </c>
      <c r="P53" s="128"/>
      <c r="Q53" s="41" t="str">
        <f t="shared" si="6"/>
        <v/>
      </c>
      <c r="R53" s="42"/>
      <c r="S53" s="42"/>
      <c r="T53" s="43" t="str">
        <f t="shared" si="7"/>
        <v/>
      </c>
      <c r="U53" s="42"/>
      <c r="V53" s="42"/>
      <c r="W53" s="42"/>
      <c r="X53" s="24" t="str">
        <f>IFERROR(IF(AND(Q52="Probabilidad",Q53="Probabilidad"),(Z52-(+Z52*T53)),IF(Q53="Probabilidad",(I52-(+I52*T53)),IF(Q53="Impacto",Z52,""))),"")</f>
        <v/>
      </c>
      <c r="Y53" s="44" t="str">
        <f t="shared" si="8"/>
        <v/>
      </c>
      <c r="Z53" s="45" t="str">
        <f t="shared" si="9"/>
        <v/>
      </c>
      <c r="AA53" s="44" t="str">
        <f t="shared" si="10"/>
        <v/>
      </c>
      <c r="AB53" s="45" t="str">
        <f>IFERROR(IF(AND(Q52="Impacto",Q53="Impacto"),(AB46-(+AB46*T53)),IF(Q53="Impacto",($M$52-(+$M$52*T53)),IF(Q53="Probabilidad",AB46,""))),"")</f>
        <v/>
      </c>
      <c r="AC53" s="46" t="str">
        <f t="shared" si="11"/>
        <v/>
      </c>
      <c r="AD53" s="47"/>
      <c r="AE53" s="48"/>
      <c r="AF53" s="38"/>
      <c r="AG53" s="49"/>
      <c r="AH53" s="49"/>
      <c r="AI53" s="48"/>
      <c r="AJ53" s="3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9"/>
      <c r="B54" s="192"/>
      <c r="C54" s="192"/>
      <c r="D54" s="192"/>
      <c r="E54" s="195"/>
      <c r="F54" s="192"/>
      <c r="G54" s="198"/>
      <c r="H54" s="183"/>
      <c r="I54" s="177"/>
      <c r="J54" s="180"/>
      <c r="K54" s="177">
        <f ca="1">IF(NOT(ISERROR(MATCH(J54,_xlfn.ANCHORARRAY(E65),0))),I67&amp;"Por favor no seleccionar los criterios de impacto",J54)</f>
        <v>0</v>
      </c>
      <c r="L54" s="183"/>
      <c r="M54" s="177"/>
      <c r="N54" s="186"/>
      <c r="O54" s="6">
        <v>3</v>
      </c>
      <c r="P54" s="128"/>
      <c r="Q54" s="41" t="str">
        <f t="shared" si="6"/>
        <v/>
      </c>
      <c r="R54" s="42"/>
      <c r="S54" s="42"/>
      <c r="T54" s="43" t="str">
        <f t="shared" si="7"/>
        <v/>
      </c>
      <c r="U54" s="42"/>
      <c r="V54" s="42"/>
      <c r="W54" s="42"/>
      <c r="X54" s="24" t="str">
        <f>IFERROR(IF(AND(Q53="Probabilidad",Q54="Probabilidad"),(Z53-(+Z53*T54)),IF(AND(Q53="Impacto",Q54="Probabilidad"),(Z52-(+Z52*T54)),IF(Q54="Impacto",Z53,""))),"")</f>
        <v/>
      </c>
      <c r="Y54" s="44" t="str">
        <f t="shared" si="8"/>
        <v/>
      </c>
      <c r="Z54" s="45" t="str">
        <f t="shared" si="9"/>
        <v/>
      </c>
      <c r="AA54" s="44" t="str">
        <f t="shared" si="10"/>
        <v/>
      </c>
      <c r="AB54" s="45" t="str">
        <f>IFERROR(IF(AND(Q53="Impacto",Q54="Impacto"),(AB53-(+AB53*T54)),IF(AND(Q53="Probabilidad",Q54="Impacto"),(AB52-(+AB52*T54)),IF(Q54="Probabilidad",AB53,""))),"")</f>
        <v/>
      </c>
      <c r="AC54" s="46" t="str">
        <f t="shared" si="11"/>
        <v/>
      </c>
      <c r="AD54" s="47"/>
      <c r="AE54" s="48"/>
      <c r="AF54" s="38"/>
      <c r="AG54" s="49"/>
      <c r="AH54" s="49"/>
      <c r="AI54" s="48"/>
      <c r="AJ54" s="3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9"/>
      <c r="B55" s="192"/>
      <c r="C55" s="192"/>
      <c r="D55" s="192"/>
      <c r="E55" s="195"/>
      <c r="F55" s="192"/>
      <c r="G55" s="198"/>
      <c r="H55" s="183"/>
      <c r="I55" s="177"/>
      <c r="J55" s="180"/>
      <c r="K55" s="177">
        <f ca="1">IF(NOT(ISERROR(MATCH(J55,_xlfn.ANCHORARRAY(E66),0))),I68&amp;"Por favor no seleccionar los criterios de impacto",J55)</f>
        <v>0</v>
      </c>
      <c r="L55" s="183"/>
      <c r="M55" s="177"/>
      <c r="N55" s="186"/>
      <c r="O55" s="6">
        <v>4</v>
      </c>
      <c r="P55" s="39"/>
      <c r="Q55" s="41" t="str">
        <f t="shared" si="6"/>
        <v/>
      </c>
      <c r="R55" s="42"/>
      <c r="S55" s="42"/>
      <c r="T55" s="43" t="str">
        <f t="shared" si="7"/>
        <v/>
      </c>
      <c r="U55" s="42"/>
      <c r="V55" s="42"/>
      <c r="W55" s="42"/>
      <c r="X55" s="24" t="str">
        <f>IFERROR(IF(AND(Q54="Probabilidad",Q55="Probabilidad"),(Z54-(+Z54*T55)),IF(AND(Q54="Impacto",Q55="Probabilidad"),(Z53-(+Z53*T55)),IF(Q55="Impacto",Z54,""))),"")</f>
        <v/>
      </c>
      <c r="Y55" s="44" t="str">
        <f t="shared" si="8"/>
        <v/>
      </c>
      <c r="Z55" s="45" t="str">
        <f t="shared" si="9"/>
        <v/>
      </c>
      <c r="AA55" s="44" t="str">
        <f t="shared" si="10"/>
        <v/>
      </c>
      <c r="AB55" s="45" t="str">
        <f>IFERROR(IF(AND(Q54="Impacto",Q55="Impacto"),(AB54-(+AB54*T55)),IF(AND(Q54="Probabilidad",Q55="Impacto"),(AB53-(+AB53*T55)),IF(Q55="Probabilidad",AB54,""))),"")</f>
        <v/>
      </c>
      <c r="AC55" s="46" t="str">
        <f t="shared" si="11"/>
        <v/>
      </c>
      <c r="AD55" s="47"/>
      <c r="AE55" s="48"/>
      <c r="AF55" s="38"/>
      <c r="AG55" s="49"/>
      <c r="AH55" s="49"/>
      <c r="AI55" s="48"/>
      <c r="AJ55" s="3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9"/>
      <c r="B56" s="192"/>
      <c r="C56" s="192"/>
      <c r="D56" s="192"/>
      <c r="E56" s="195"/>
      <c r="F56" s="192"/>
      <c r="G56" s="198"/>
      <c r="H56" s="183"/>
      <c r="I56" s="177"/>
      <c r="J56" s="180"/>
      <c r="K56" s="177">
        <f ca="1">IF(NOT(ISERROR(MATCH(J56,_xlfn.ANCHORARRAY(E67),0))),I69&amp;"Por favor no seleccionar los criterios de impacto",J56)</f>
        <v>0</v>
      </c>
      <c r="L56" s="183"/>
      <c r="M56" s="177"/>
      <c r="N56" s="186"/>
      <c r="O56" s="6">
        <v>5</v>
      </c>
      <c r="P56" s="39"/>
      <c r="Q56" s="41" t="str">
        <f t="shared" si="6"/>
        <v/>
      </c>
      <c r="R56" s="42"/>
      <c r="S56" s="42"/>
      <c r="T56" s="43" t="str">
        <f t="shared" si="7"/>
        <v/>
      </c>
      <c r="U56" s="42"/>
      <c r="V56" s="42"/>
      <c r="W56" s="42"/>
      <c r="X56" s="24" t="str">
        <f>IFERROR(IF(AND(Q55="Probabilidad",Q56="Probabilidad"),(Z55-(+Z55*T56)),IF(AND(Q55="Impacto",Q56="Probabilidad"),(Z54-(+Z54*T56)),IF(Q56="Impacto",Z55,""))),"")</f>
        <v/>
      </c>
      <c r="Y56" s="44" t="str">
        <f t="shared" si="8"/>
        <v/>
      </c>
      <c r="Z56" s="45" t="str">
        <f t="shared" si="9"/>
        <v/>
      </c>
      <c r="AA56" s="44" t="str">
        <f t="shared" si="10"/>
        <v/>
      </c>
      <c r="AB56" s="45" t="str">
        <f>IFERROR(IF(AND(Q55="Impacto",Q56="Impacto"),(AB55-(+AB55*T56)),IF(AND(Q55="Probabilidad",Q56="Impacto"),(AB54-(+AB54*T56)),IF(Q56="Probabilidad",AB55,""))),"")</f>
        <v/>
      </c>
      <c r="AC56" s="46" t="str">
        <f t="shared" si="11"/>
        <v/>
      </c>
      <c r="AD56" s="47"/>
      <c r="AE56" s="48"/>
      <c r="AF56" s="38"/>
      <c r="AG56" s="49"/>
      <c r="AH56" s="49"/>
      <c r="AI56" s="48"/>
      <c r="AJ56" s="3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90"/>
      <c r="B57" s="193"/>
      <c r="C57" s="193"/>
      <c r="D57" s="193"/>
      <c r="E57" s="196"/>
      <c r="F57" s="193"/>
      <c r="G57" s="199"/>
      <c r="H57" s="184"/>
      <c r="I57" s="178"/>
      <c r="J57" s="181"/>
      <c r="K57" s="178">
        <f ca="1">IF(NOT(ISERROR(MATCH(J57,_xlfn.ANCHORARRAY(E68),0))),I70&amp;"Por favor no seleccionar los criterios de impacto",J57)</f>
        <v>0</v>
      </c>
      <c r="L57" s="184"/>
      <c r="M57" s="178"/>
      <c r="N57" s="187"/>
      <c r="O57" s="6">
        <v>6</v>
      </c>
      <c r="P57" s="39"/>
      <c r="Q57" s="41" t="str">
        <f t="shared" si="6"/>
        <v/>
      </c>
      <c r="R57" s="42"/>
      <c r="S57" s="42"/>
      <c r="T57" s="43" t="str">
        <f t="shared" si="7"/>
        <v/>
      </c>
      <c r="U57" s="42"/>
      <c r="V57" s="42"/>
      <c r="W57" s="42"/>
      <c r="X57" s="24" t="str">
        <f>IFERROR(IF(AND(Q56="Probabilidad",Q57="Probabilidad"),(Z56-(+Z56*T57)),IF(AND(Q56="Impacto",Q57="Probabilidad"),(Z55-(+Z55*T57)),IF(Q57="Impacto",Z56,""))),"")</f>
        <v/>
      </c>
      <c r="Y57" s="44" t="str">
        <f t="shared" si="8"/>
        <v/>
      </c>
      <c r="Z57" s="45" t="str">
        <f t="shared" si="9"/>
        <v/>
      </c>
      <c r="AA57" s="44" t="str">
        <f t="shared" si="10"/>
        <v/>
      </c>
      <c r="AB57" s="45" t="str">
        <f>IFERROR(IF(AND(Q56="Impacto",Q57="Impacto"),(AB56-(+AB56*T57)),IF(AND(Q56="Probabilidad",Q57="Impacto"),(AB55-(+AB55*T57)),IF(Q57="Probabilidad",AB56,""))),"")</f>
        <v/>
      </c>
      <c r="AC57" s="46" t="str">
        <f t="shared" si="11"/>
        <v/>
      </c>
      <c r="AD57" s="47"/>
      <c r="AE57" s="48"/>
      <c r="AF57" s="38"/>
      <c r="AG57" s="49"/>
      <c r="AH57" s="49"/>
      <c r="AI57" s="48"/>
      <c r="AJ57" s="3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8">
        <v>9</v>
      </c>
      <c r="B58" s="191"/>
      <c r="C58" s="191"/>
      <c r="D58" s="191"/>
      <c r="E58" s="194"/>
      <c r="F58" s="191"/>
      <c r="G58" s="197"/>
      <c r="H58" s="182" t="str">
        <f>IF(G58&lt;=0,"",IF(G58&lt;=2,"Muy Baja",IF(G58&lt;=24,"Baja",IF(G58&lt;=500,"Media",IF(G58&lt;=5000,"Alta","Muy Alta")))))</f>
        <v/>
      </c>
      <c r="I58" s="176" t="str">
        <f>IF(H58="","",IF(H58="Muy Baja",0.2,IF(H58="Baja",0.4,IF(H58="Media",0.6,IF(H58="Alta",0.8,IF(H58="Muy Alta",1,))))))</f>
        <v/>
      </c>
      <c r="J58" s="179"/>
      <c r="K58" s="176">
        <f>IF(NOT(ISERROR(MATCH(J58,'[3]Tabla Impacto'!$B$221:$B$223,0))),'[3]Tabla Impacto'!$F$223&amp;"Por favor no seleccionar los criterios de impacto(Afectación Económica o presupuestal y Pérdida Reputacional)",J58)</f>
        <v>0</v>
      </c>
      <c r="L58" s="182" t="str">
        <f>IF(OR(K58='[3]Tabla Impacto'!$C$11,K58='[3]Tabla Impacto'!$D$11),"Leve",IF(OR(K58='[3]Tabla Impacto'!$C$12,K58='[3]Tabla Impacto'!$D$12),"Menor",IF(OR(K58='[3]Tabla Impacto'!$C$13,K58='[3]Tabla Impacto'!$D$13),"Moderado",IF(OR(K58='[3]Tabla Impacto'!$C$14,K58='[3]Tabla Impacto'!$D$14),"Mayor",IF(OR(K58='[3]Tabla Impacto'!$C$15,K58='[3]Tabla Impacto'!$D$15),"Catastrófico","")))))</f>
        <v/>
      </c>
      <c r="M58" s="176" t="str">
        <f>IF(L58="","",IF(L58="Leve",0.2,IF(L58="Menor",0.4,IF(L58="Moderado",0.6,IF(L58="Mayor",0.8,IF(L58="Catastrófico",1,))))))</f>
        <v/>
      </c>
      <c r="N58" s="185"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6">
        <v>1</v>
      </c>
      <c r="P58" s="128"/>
      <c r="Q58" s="41" t="str">
        <f t="shared" si="6"/>
        <v/>
      </c>
      <c r="R58" s="42"/>
      <c r="S58" s="42"/>
      <c r="T58" s="43" t="str">
        <f t="shared" si="7"/>
        <v/>
      </c>
      <c r="U58" s="42"/>
      <c r="V58" s="42"/>
      <c r="W58" s="42"/>
      <c r="X58" s="24" t="str">
        <f>IFERROR(IF(Q58="Probabilidad",(I58-(+I58*T58)),IF(Q58="Impacto",I58,"")),"")</f>
        <v/>
      </c>
      <c r="Y58" s="44" t="str">
        <f t="shared" si="8"/>
        <v/>
      </c>
      <c r="Z58" s="45" t="str">
        <f t="shared" si="9"/>
        <v/>
      </c>
      <c r="AA58" s="44" t="str">
        <f t="shared" si="10"/>
        <v/>
      </c>
      <c r="AB58" s="45" t="str">
        <f>IFERROR(IF(Q58="Impacto",(M58-(+M58*T58)),IF(Q58="Probabilidad",M58,"")),"")</f>
        <v/>
      </c>
      <c r="AC58" s="46" t="str">
        <f t="shared" si="11"/>
        <v/>
      </c>
      <c r="AD58" s="47"/>
      <c r="AE58" s="48"/>
      <c r="AF58" s="38"/>
      <c r="AG58" s="49"/>
      <c r="AH58" s="49"/>
      <c r="AI58" s="48"/>
      <c r="AJ58" s="3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9"/>
      <c r="B59" s="192"/>
      <c r="C59" s="192"/>
      <c r="D59" s="192"/>
      <c r="E59" s="195"/>
      <c r="F59" s="192"/>
      <c r="G59" s="198"/>
      <c r="H59" s="183"/>
      <c r="I59" s="177"/>
      <c r="J59" s="180"/>
      <c r="K59" s="177">
        <f ca="1">IF(NOT(ISERROR(MATCH(J59,_xlfn.ANCHORARRAY(E70),0))),I72&amp;"Por favor no seleccionar los criterios de impacto",J59)</f>
        <v>0</v>
      </c>
      <c r="L59" s="183"/>
      <c r="M59" s="177"/>
      <c r="N59" s="186"/>
      <c r="O59" s="6">
        <v>2</v>
      </c>
      <c r="P59" s="128"/>
      <c r="Q59" s="41" t="str">
        <f t="shared" si="6"/>
        <v/>
      </c>
      <c r="R59" s="42"/>
      <c r="S59" s="42"/>
      <c r="T59" s="43" t="str">
        <f t="shared" si="7"/>
        <v/>
      </c>
      <c r="U59" s="42"/>
      <c r="V59" s="42"/>
      <c r="W59" s="42"/>
      <c r="X59" s="24" t="str">
        <f>IFERROR(IF(AND(Q58="Probabilidad",Q59="Probabilidad"),(Z58-(+Z58*T59)),IF(Q59="Probabilidad",(I58-(+I58*T59)),IF(Q59="Impacto",Z58,""))),"")</f>
        <v/>
      </c>
      <c r="Y59" s="44" t="str">
        <f t="shared" si="8"/>
        <v/>
      </c>
      <c r="Z59" s="45" t="str">
        <f t="shared" si="9"/>
        <v/>
      </c>
      <c r="AA59" s="44" t="str">
        <f t="shared" si="10"/>
        <v/>
      </c>
      <c r="AB59" s="45" t="str">
        <f>IFERROR(IF(AND(Q58="Impacto",Q59="Impacto"),(AB52-(+AB52*T59)),IF(Q59="Impacto",($M$58-(+$M$58*T59)),IF(Q59="Probabilidad",AB52,""))),"")</f>
        <v/>
      </c>
      <c r="AC59" s="46" t="str">
        <f t="shared" si="11"/>
        <v/>
      </c>
      <c r="AD59" s="47"/>
      <c r="AE59" s="48"/>
      <c r="AF59" s="38"/>
      <c r="AG59" s="49"/>
      <c r="AH59" s="49"/>
      <c r="AI59" s="48"/>
      <c r="AJ59" s="3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9"/>
      <c r="B60" s="192"/>
      <c r="C60" s="192"/>
      <c r="D60" s="192"/>
      <c r="E60" s="195"/>
      <c r="F60" s="192"/>
      <c r="G60" s="198"/>
      <c r="H60" s="183"/>
      <c r="I60" s="177"/>
      <c r="J60" s="180"/>
      <c r="K60" s="177">
        <f ca="1">IF(NOT(ISERROR(MATCH(J60,_xlfn.ANCHORARRAY(E71),0))),I73&amp;"Por favor no seleccionar los criterios de impacto",J60)</f>
        <v>0</v>
      </c>
      <c r="L60" s="183"/>
      <c r="M60" s="177"/>
      <c r="N60" s="186"/>
      <c r="O60" s="6">
        <v>3</v>
      </c>
      <c r="P60" s="40"/>
      <c r="Q60" s="41" t="str">
        <f t="shared" si="6"/>
        <v/>
      </c>
      <c r="R60" s="42"/>
      <c r="S60" s="42"/>
      <c r="T60" s="43" t="str">
        <f t="shared" si="7"/>
        <v/>
      </c>
      <c r="U60" s="42"/>
      <c r="V60" s="42"/>
      <c r="W60" s="42"/>
      <c r="X60" s="24" t="str">
        <f>IFERROR(IF(AND(Q59="Probabilidad",Q60="Probabilidad"),(Z59-(+Z59*T60)),IF(AND(Q59="Impacto",Q60="Probabilidad"),(Z58-(+Z58*T60)),IF(Q60="Impacto",Z59,""))),"")</f>
        <v/>
      </c>
      <c r="Y60" s="44" t="str">
        <f t="shared" si="8"/>
        <v/>
      </c>
      <c r="Z60" s="45" t="str">
        <f t="shared" si="9"/>
        <v/>
      </c>
      <c r="AA60" s="44" t="str">
        <f t="shared" si="10"/>
        <v/>
      </c>
      <c r="AB60" s="45" t="str">
        <f>IFERROR(IF(AND(Q59="Impacto",Q60="Impacto"),(AB59-(+AB59*T60)),IF(AND(Q59="Probabilidad",Q60="Impacto"),(AB58-(+AB58*T60)),IF(Q60="Probabilidad",AB59,""))),"")</f>
        <v/>
      </c>
      <c r="AC60" s="46" t="str">
        <f t="shared" si="11"/>
        <v/>
      </c>
      <c r="AD60" s="47"/>
      <c r="AE60" s="48"/>
      <c r="AF60" s="38"/>
      <c r="AG60" s="49"/>
      <c r="AH60" s="49"/>
      <c r="AI60" s="48"/>
      <c r="AJ60" s="3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9"/>
      <c r="B61" s="192"/>
      <c r="C61" s="192"/>
      <c r="D61" s="192"/>
      <c r="E61" s="195"/>
      <c r="F61" s="192"/>
      <c r="G61" s="198"/>
      <c r="H61" s="183"/>
      <c r="I61" s="177"/>
      <c r="J61" s="180"/>
      <c r="K61" s="177">
        <f ca="1">IF(NOT(ISERROR(MATCH(J61,_xlfn.ANCHORARRAY(E72),0))),I74&amp;"Por favor no seleccionar los criterios de impacto",J61)</f>
        <v>0</v>
      </c>
      <c r="L61" s="183"/>
      <c r="M61" s="177"/>
      <c r="N61" s="186"/>
      <c r="O61" s="6">
        <v>4</v>
      </c>
      <c r="P61" s="39"/>
      <c r="Q61" s="41" t="str">
        <f t="shared" si="6"/>
        <v/>
      </c>
      <c r="R61" s="42"/>
      <c r="S61" s="42"/>
      <c r="T61" s="43" t="str">
        <f t="shared" si="7"/>
        <v/>
      </c>
      <c r="U61" s="42"/>
      <c r="V61" s="42"/>
      <c r="W61" s="42"/>
      <c r="X61" s="24" t="str">
        <f>IFERROR(IF(AND(Q60="Probabilidad",Q61="Probabilidad"),(Z60-(+Z60*T61)),IF(AND(Q60="Impacto",Q61="Probabilidad"),(Z59-(+Z59*T61)),IF(Q61="Impacto",Z60,""))),"")</f>
        <v/>
      </c>
      <c r="Y61" s="44" t="str">
        <f t="shared" si="8"/>
        <v/>
      </c>
      <c r="Z61" s="45" t="str">
        <f t="shared" si="9"/>
        <v/>
      </c>
      <c r="AA61" s="44" t="str">
        <f t="shared" si="10"/>
        <v/>
      </c>
      <c r="AB61" s="45" t="str">
        <f>IFERROR(IF(AND(Q60="Impacto",Q61="Impacto"),(AB60-(+AB60*T61)),IF(AND(Q60="Probabilidad",Q61="Impacto"),(AB59-(+AB59*T61)),IF(Q61="Probabilidad",AB60,""))),"")</f>
        <v/>
      </c>
      <c r="AC61" s="46" t="str">
        <f t="shared" si="11"/>
        <v/>
      </c>
      <c r="AD61" s="47"/>
      <c r="AE61" s="48"/>
      <c r="AF61" s="38"/>
      <c r="AG61" s="49"/>
      <c r="AH61" s="49"/>
      <c r="AI61" s="48"/>
      <c r="AJ61" s="3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9"/>
      <c r="B62" s="192"/>
      <c r="C62" s="192"/>
      <c r="D62" s="192"/>
      <c r="E62" s="195"/>
      <c r="F62" s="192"/>
      <c r="G62" s="198"/>
      <c r="H62" s="183"/>
      <c r="I62" s="177"/>
      <c r="J62" s="180"/>
      <c r="K62" s="177">
        <f ca="1">IF(NOT(ISERROR(MATCH(J62,_xlfn.ANCHORARRAY(E73),0))),I75&amp;"Por favor no seleccionar los criterios de impacto",J62)</f>
        <v>0</v>
      </c>
      <c r="L62" s="183"/>
      <c r="M62" s="177"/>
      <c r="N62" s="186"/>
      <c r="O62" s="6">
        <v>5</v>
      </c>
      <c r="P62" s="39"/>
      <c r="Q62" s="41" t="str">
        <f t="shared" si="6"/>
        <v/>
      </c>
      <c r="R62" s="42"/>
      <c r="S62" s="42"/>
      <c r="T62" s="43" t="str">
        <f t="shared" si="7"/>
        <v/>
      </c>
      <c r="U62" s="42"/>
      <c r="V62" s="42"/>
      <c r="W62" s="42"/>
      <c r="X62" s="24" t="str">
        <f>IFERROR(IF(AND(Q61="Probabilidad",Q62="Probabilidad"),(Z61-(+Z61*T62)),IF(AND(Q61="Impacto",Q62="Probabilidad"),(Z60-(+Z60*T62)),IF(Q62="Impacto",Z61,""))),"")</f>
        <v/>
      </c>
      <c r="Y62" s="44" t="str">
        <f t="shared" si="8"/>
        <v/>
      </c>
      <c r="Z62" s="45" t="str">
        <f t="shared" si="9"/>
        <v/>
      </c>
      <c r="AA62" s="44" t="str">
        <f t="shared" si="10"/>
        <v/>
      </c>
      <c r="AB62" s="45" t="str">
        <f>IFERROR(IF(AND(Q61="Impacto",Q62="Impacto"),(AB61-(+AB61*T62)),IF(AND(Q61="Probabilidad",Q62="Impacto"),(AB60-(+AB60*T62)),IF(Q62="Probabilidad",AB61,""))),"")</f>
        <v/>
      </c>
      <c r="AC62" s="46" t="str">
        <f t="shared" si="11"/>
        <v/>
      </c>
      <c r="AD62" s="47"/>
      <c r="AE62" s="48"/>
      <c r="AF62" s="38"/>
      <c r="AG62" s="49"/>
      <c r="AH62" s="49"/>
      <c r="AI62" s="48"/>
      <c r="AJ62" s="3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90"/>
      <c r="B63" s="193"/>
      <c r="C63" s="193"/>
      <c r="D63" s="193"/>
      <c r="E63" s="196"/>
      <c r="F63" s="193"/>
      <c r="G63" s="199"/>
      <c r="H63" s="184"/>
      <c r="I63" s="178"/>
      <c r="J63" s="181"/>
      <c r="K63" s="178">
        <f ca="1">IF(NOT(ISERROR(MATCH(J63,_xlfn.ANCHORARRAY(E74),0))),I76&amp;"Por favor no seleccionar los criterios de impacto",J63)</f>
        <v>0</v>
      </c>
      <c r="L63" s="184"/>
      <c r="M63" s="178"/>
      <c r="N63" s="187"/>
      <c r="O63" s="6">
        <v>6</v>
      </c>
      <c r="P63" s="39"/>
      <c r="Q63" s="41" t="str">
        <f t="shared" si="6"/>
        <v/>
      </c>
      <c r="R63" s="42"/>
      <c r="S63" s="42"/>
      <c r="T63" s="43" t="str">
        <f t="shared" si="7"/>
        <v/>
      </c>
      <c r="U63" s="42"/>
      <c r="V63" s="42"/>
      <c r="W63" s="42"/>
      <c r="X63" s="24" t="str">
        <f>IFERROR(IF(AND(Q62="Probabilidad",Q63="Probabilidad"),(Z62-(+Z62*T63)),IF(AND(Q62="Impacto",Q63="Probabilidad"),(Z61-(+Z61*T63)),IF(Q63="Impacto",Z62,""))),"")</f>
        <v/>
      </c>
      <c r="Y63" s="44" t="str">
        <f t="shared" si="8"/>
        <v/>
      </c>
      <c r="Z63" s="45" t="str">
        <f t="shared" si="9"/>
        <v/>
      </c>
      <c r="AA63" s="44" t="str">
        <f t="shared" si="10"/>
        <v/>
      </c>
      <c r="AB63" s="45" t="str">
        <f>IFERROR(IF(AND(Q62="Impacto",Q63="Impacto"),(AB62-(+AB62*T63)),IF(AND(Q62="Probabilidad",Q63="Impacto"),(AB61-(+AB61*T63)),IF(Q63="Probabilidad",AB62,""))),"")</f>
        <v/>
      </c>
      <c r="AC63" s="46" t="str">
        <f t="shared" si="11"/>
        <v/>
      </c>
      <c r="AD63" s="47"/>
      <c r="AE63" s="48"/>
      <c r="AF63" s="38"/>
      <c r="AG63" s="49"/>
      <c r="AH63" s="49"/>
      <c r="AI63" s="48"/>
      <c r="AJ63" s="3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8">
        <v>10</v>
      </c>
      <c r="B64" s="191"/>
      <c r="C64" s="191"/>
      <c r="D64" s="191"/>
      <c r="E64" s="194"/>
      <c r="F64" s="191"/>
      <c r="G64" s="197"/>
      <c r="H64" s="182" t="str">
        <f>IF(G64&lt;=0,"",IF(G64&lt;=2,"Muy Baja",IF(G64&lt;=24,"Baja",IF(G64&lt;=500,"Media",IF(G64&lt;=5000,"Alta","Muy Alta")))))</f>
        <v/>
      </c>
      <c r="I64" s="176" t="str">
        <f>IF(H64="","",IF(H64="Muy Baja",0.2,IF(H64="Baja",0.4,IF(H64="Media",0.6,IF(H64="Alta",0.8,IF(H64="Muy Alta",1,))))))</f>
        <v/>
      </c>
      <c r="J64" s="179"/>
      <c r="K64" s="176">
        <f>IF(NOT(ISERROR(MATCH(J64,'[3]Tabla Impacto'!$B$221:$B$223,0))),'[3]Tabla Impacto'!$F$223&amp;"Por favor no seleccionar los criterios de impacto(Afectación Económica o presupuestal y Pérdida Reputacional)",J64)</f>
        <v>0</v>
      </c>
      <c r="L64" s="182" t="str">
        <f>IF(OR(K64='[3]Tabla Impacto'!$C$11,K64='[3]Tabla Impacto'!$D$11),"Leve",IF(OR(K64='[3]Tabla Impacto'!$C$12,K64='[3]Tabla Impacto'!$D$12),"Menor",IF(OR(K64='[3]Tabla Impacto'!$C$13,K64='[3]Tabla Impacto'!$D$13),"Moderado",IF(OR(K64='[3]Tabla Impacto'!$C$14,K64='[3]Tabla Impacto'!$D$14),"Mayor",IF(OR(K64='[3]Tabla Impacto'!$C$15,K64='[3]Tabla Impacto'!$D$15),"Catastrófico","")))))</f>
        <v/>
      </c>
      <c r="M64" s="176" t="str">
        <f>IF(L64="","",IF(L64="Leve",0.2,IF(L64="Menor",0.4,IF(L64="Moderado",0.6,IF(L64="Mayor",0.8,IF(L64="Catastrófico",1,))))))</f>
        <v/>
      </c>
      <c r="N64" s="185"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6">
        <v>1</v>
      </c>
      <c r="P64" s="128"/>
      <c r="Q64" s="41" t="str">
        <f t="shared" si="6"/>
        <v/>
      </c>
      <c r="R64" s="42"/>
      <c r="S64" s="42"/>
      <c r="T64" s="43" t="str">
        <f t="shared" si="7"/>
        <v/>
      </c>
      <c r="U64" s="42"/>
      <c r="V64" s="42"/>
      <c r="W64" s="42"/>
      <c r="X64" s="24" t="str">
        <f>IFERROR(IF(Q64="Probabilidad",(I64-(+I64*T64)),IF(Q64="Impacto",I64,"")),"")</f>
        <v/>
      </c>
      <c r="Y64" s="44" t="str">
        <f t="shared" si="8"/>
        <v/>
      </c>
      <c r="Z64" s="45" t="str">
        <f t="shared" si="9"/>
        <v/>
      </c>
      <c r="AA64" s="44" t="str">
        <f t="shared" si="10"/>
        <v/>
      </c>
      <c r="AB64" s="45" t="str">
        <f>IFERROR(IF(Q64="Impacto",(M64-(+M64*T64)),IF(Q64="Probabilidad",M64,"")),"")</f>
        <v/>
      </c>
      <c r="AC64" s="46" t="str">
        <f t="shared" si="11"/>
        <v/>
      </c>
      <c r="AD64" s="47"/>
      <c r="AE64" s="48"/>
      <c r="AF64" s="38"/>
      <c r="AG64" s="49"/>
      <c r="AH64" s="49"/>
      <c r="AI64" s="48"/>
      <c r="AJ64" s="3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9"/>
      <c r="B65" s="192"/>
      <c r="C65" s="192"/>
      <c r="D65" s="192"/>
      <c r="E65" s="195"/>
      <c r="F65" s="192"/>
      <c r="G65" s="198"/>
      <c r="H65" s="183"/>
      <c r="I65" s="177"/>
      <c r="J65" s="180"/>
      <c r="K65" s="177">
        <f ca="1">IF(NOT(ISERROR(MATCH(J65,_xlfn.ANCHORARRAY(E76),0))),I78&amp;"Por favor no seleccionar los criterios de impacto",J65)</f>
        <v>0</v>
      </c>
      <c r="L65" s="183"/>
      <c r="M65" s="177"/>
      <c r="N65" s="186"/>
      <c r="O65" s="6">
        <v>2</v>
      </c>
      <c r="P65" s="128"/>
      <c r="Q65" s="41" t="str">
        <f t="shared" si="6"/>
        <v/>
      </c>
      <c r="R65" s="42"/>
      <c r="S65" s="42"/>
      <c r="T65" s="43" t="str">
        <f t="shared" si="7"/>
        <v/>
      </c>
      <c r="U65" s="42"/>
      <c r="V65" s="42"/>
      <c r="W65" s="42"/>
      <c r="X65" s="24" t="str">
        <f>IFERROR(IF(AND(Q64="Probabilidad",Q65="Probabilidad"),(Z64-(+Z64*T65)),IF(Q65="Probabilidad",(I64-(+I64*T65)),IF(Q65="Impacto",Z64,""))),"")</f>
        <v/>
      </c>
      <c r="Y65" s="44" t="str">
        <f t="shared" si="8"/>
        <v/>
      </c>
      <c r="Z65" s="45" t="str">
        <f t="shared" si="9"/>
        <v/>
      </c>
      <c r="AA65" s="44" t="str">
        <f t="shared" si="10"/>
        <v/>
      </c>
      <c r="AB65" s="45" t="str">
        <f>IFERROR(IF(AND(Q64="Impacto",Q65="Impacto"),(AB58-(+AB58*T65)),IF(Q65="Impacto",($M$64-(+$M$64*T65)),IF(Q65="Probabilidad",AB58,""))),"")</f>
        <v/>
      </c>
      <c r="AC65" s="46" t="str">
        <f t="shared" si="11"/>
        <v/>
      </c>
      <c r="AD65" s="47"/>
      <c r="AE65" s="48"/>
      <c r="AF65" s="38"/>
      <c r="AG65" s="49"/>
      <c r="AH65" s="49"/>
      <c r="AI65" s="48"/>
      <c r="AJ65" s="38"/>
    </row>
    <row r="66" spans="1:36" ht="151.5" customHeight="1" x14ac:dyDescent="0.3">
      <c r="A66" s="189"/>
      <c r="B66" s="192"/>
      <c r="C66" s="192"/>
      <c r="D66" s="192"/>
      <c r="E66" s="195"/>
      <c r="F66" s="192"/>
      <c r="G66" s="198"/>
      <c r="H66" s="183"/>
      <c r="I66" s="177"/>
      <c r="J66" s="180"/>
      <c r="K66" s="177">
        <f ca="1">IF(NOT(ISERROR(MATCH(J66,_xlfn.ANCHORARRAY(E77),0))),I79&amp;"Por favor no seleccionar los criterios de impacto",J66)</f>
        <v>0</v>
      </c>
      <c r="L66" s="183"/>
      <c r="M66" s="177"/>
      <c r="N66" s="186"/>
      <c r="O66" s="6">
        <v>3</v>
      </c>
      <c r="P66" s="128"/>
      <c r="Q66" s="41" t="str">
        <f t="shared" si="6"/>
        <v/>
      </c>
      <c r="R66" s="42"/>
      <c r="S66" s="42"/>
      <c r="T66" s="43" t="str">
        <f t="shared" si="7"/>
        <v/>
      </c>
      <c r="U66" s="42"/>
      <c r="V66" s="42"/>
      <c r="W66" s="42"/>
      <c r="X66" s="24" t="str">
        <f>IFERROR(IF(AND(Q65="Probabilidad",Q66="Probabilidad"),(Z65-(+Z65*T66)),IF(AND(Q65="Impacto",Q66="Probabilidad"),(Z64-(+Z64*T66)),IF(Q66="Impacto",Z65,""))),"")</f>
        <v/>
      </c>
      <c r="Y66" s="44" t="str">
        <f t="shared" si="8"/>
        <v/>
      </c>
      <c r="Z66" s="45" t="str">
        <f t="shared" si="9"/>
        <v/>
      </c>
      <c r="AA66" s="44" t="str">
        <f t="shared" si="10"/>
        <v/>
      </c>
      <c r="AB66" s="45" t="str">
        <f>IFERROR(IF(AND(Q65="Impacto",Q66="Impacto"),(AB65-(+AB65*T66)),IF(AND(Q65="Probabilidad",Q66="Impacto"),(AB64-(+AB64*T66)),IF(Q66="Probabilidad",AB65,""))),"")</f>
        <v/>
      </c>
      <c r="AC66" s="46" t="str">
        <f t="shared" si="11"/>
        <v/>
      </c>
      <c r="AD66" s="47"/>
      <c r="AE66" s="48"/>
      <c r="AF66" s="38"/>
      <c r="AG66" s="49"/>
      <c r="AH66" s="49"/>
      <c r="AI66" s="48"/>
      <c r="AJ66" s="38"/>
    </row>
    <row r="67" spans="1:36" ht="151.5" customHeight="1" x14ac:dyDescent="0.3">
      <c r="A67" s="189"/>
      <c r="B67" s="192"/>
      <c r="C67" s="192"/>
      <c r="D67" s="192"/>
      <c r="E67" s="195"/>
      <c r="F67" s="192"/>
      <c r="G67" s="198"/>
      <c r="H67" s="183"/>
      <c r="I67" s="177"/>
      <c r="J67" s="180"/>
      <c r="K67" s="177">
        <f ca="1">IF(NOT(ISERROR(MATCH(J67,_xlfn.ANCHORARRAY(E78),0))),I80&amp;"Por favor no seleccionar los criterios de impacto",J67)</f>
        <v>0</v>
      </c>
      <c r="L67" s="183"/>
      <c r="M67" s="177"/>
      <c r="N67" s="186"/>
      <c r="O67" s="6">
        <v>4</v>
      </c>
      <c r="P67" s="128"/>
      <c r="Q67" s="41" t="str">
        <f t="shared" si="6"/>
        <v/>
      </c>
      <c r="R67" s="42"/>
      <c r="S67" s="42"/>
      <c r="T67" s="43" t="str">
        <f t="shared" si="7"/>
        <v/>
      </c>
      <c r="U67" s="42"/>
      <c r="V67" s="42"/>
      <c r="W67" s="42"/>
      <c r="X67" s="24" t="str">
        <f>IFERROR(IF(AND(Q66="Probabilidad",Q67="Probabilidad"),(Z66-(+Z66*T67)),IF(AND(Q66="Impacto",Q67="Probabilidad"),(Z65-(+Z65*T67)),IF(Q67="Impacto",Z66,""))),"")</f>
        <v/>
      </c>
      <c r="Y67" s="44" t="str">
        <f t="shared" si="8"/>
        <v/>
      </c>
      <c r="Z67" s="45" t="str">
        <f t="shared" si="9"/>
        <v/>
      </c>
      <c r="AA67" s="44" t="str">
        <f t="shared" si="10"/>
        <v/>
      </c>
      <c r="AB67" s="45" t="str">
        <f>IFERROR(IF(AND(Q66="Impacto",Q67="Impacto"),(AB66-(+AB66*T67)),IF(AND(Q66="Probabilidad",Q67="Impacto"),(AB65-(+AB65*T67)),IF(Q67="Probabilidad",AB66,""))),"")</f>
        <v/>
      </c>
      <c r="AC67" s="46" t="str">
        <f t="shared" si="11"/>
        <v/>
      </c>
      <c r="AD67" s="47"/>
      <c r="AE67" s="48"/>
      <c r="AF67" s="38"/>
      <c r="AG67" s="49"/>
      <c r="AH67" s="49"/>
      <c r="AI67" s="48"/>
      <c r="AJ67" s="38"/>
    </row>
    <row r="68" spans="1:36" ht="151.5" customHeight="1" x14ac:dyDescent="0.3">
      <c r="A68" s="189"/>
      <c r="B68" s="192"/>
      <c r="C68" s="192"/>
      <c r="D68" s="192"/>
      <c r="E68" s="195"/>
      <c r="F68" s="192"/>
      <c r="G68" s="198"/>
      <c r="H68" s="183"/>
      <c r="I68" s="177"/>
      <c r="J68" s="180"/>
      <c r="K68" s="177">
        <f ca="1">IF(NOT(ISERROR(MATCH(J68,_xlfn.ANCHORARRAY(E79),0))),I81&amp;"Por favor no seleccionar los criterios de impacto",J68)</f>
        <v>0</v>
      </c>
      <c r="L68" s="183"/>
      <c r="M68" s="177"/>
      <c r="N68" s="186"/>
      <c r="O68" s="6">
        <v>5</v>
      </c>
      <c r="P68" s="39"/>
      <c r="Q68" s="41" t="str">
        <f t="shared" si="6"/>
        <v/>
      </c>
      <c r="R68" s="42"/>
      <c r="S68" s="42"/>
      <c r="T68" s="43" t="str">
        <f t="shared" si="7"/>
        <v/>
      </c>
      <c r="U68" s="42"/>
      <c r="V68" s="42"/>
      <c r="W68" s="42"/>
      <c r="X68" s="24" t="str">
        <f>IFERROR(IF(AND(Q67="Probabilidad",Q68="Probabilidad"),(Z67-(+Z67*T68)),IF(AND(Q67="Impacto",Q68="Probabilidad"),(Z66-(+Z66*T68)),IF(Q68="Impacto",Z67,""))),"")</f>
        <v/>
      </c>
      <c r="Y68" s="44" t="str">
        <f t="shared" si="8"/>
        <v/>
      </c>
      <c r="Z68" s="45" t="str">
        <f t="shared" si="9"/>
        <v/>
      </c>
      <c r="AA68" s="44" t="str">
        <f t="shared" si="10"/>
        <v/>
      </c>
      <c r="AB68" s="45" t="str">
        <f>IFERROR(IF(AND(Q67="Impacto",Q68="Impacto"),(AB67-(+AB67*T68)),IF(AND(Q67="Probabilidad",Q68="Impacto"),(AB66-(+AB66*T68)),IF(Q68="Probabilidad",AB67,""))),"")</f>
        <v/>
      </c>
      <c r="AC68" s="46" t="str">
        <f t="shared" si="11"/>
        <v/>
      </c>
      <c r="AD68" s="47"/>
      <c r="AE68" s="48"/>
      <c r="AF68" s="38"/>
      <c r="AG68" s="49"/>
      <c r="AH68" s="49"/>
      <c r="AI68" s="48"/>
      <c r="AJ68" s="38"/>
    </row>
    <row r="69" spans="1:36" ht="151.5" customHeight="1" x14ac:dyDescent="0.3">
      <c r="A69" s="190"/>
      <c r="B69" s="193"/>
      <c r="C69" s="193"/>
      <c r="D69" s="193"/>
      <c r="E69" s="196"/>
      <c r="F69" s="193"/>
      <c r="G69" s="199"/>
      <c r="H69" s="184"/>
      <c r="I69" s="178"/>
      <c r="J69" s="181"/>
      <c r="K69" s="178">
        <f ca="1">IF(NOT(ISERROR(MATCH(J69,_xlfn.ANCHORARRAY(E80),0))),I82&amp;"Por favor no seleccionar los criterios de impacto",J69)</f>
        <v>0</v>
      </c>
      <c r="L69" s="184"/>
      <c r="M69" s="178"/>
      <c r="N69" s="187"/>
      <c r="O69" s="6">
        <v>6</v>
      </c>
      <c r="P69" s="39"/>
      <c r="Q69" s="41" t="str">
        <f t="shared" si="6"/>
        <v/>
      </c>
      <c r="R69" s="42"/>
      <c r="S69" s="42"/>
      <c r="T69" s="43" t="str">
        <f t="shared" si="7"/>
        <v/>
      </c>
      <c r="U69" s="42"/>
      <c r="V69" s="42"/>
      <c r="W69" s="42"/>
      <c r="X69" s="24" t="str">
        <f>IFERROR(IF(AND(Q68="Probabilidad",Q69="Probabilidad"),(Z68-(+Z68*T69)),IF(AND(Q68="Impacto",Q69="Probabilidad"),(Z67-(+Z67*T69)),IF(Q69="Impacto",Z68,""))),"")</f>
        <v/>
      </c>
      <c r="Y69" s="44" t="str">
        <f t="shared" si="8"/>
        <v/>
      </c>
      <c r="Z69" s="45" t="str">
        <f t="shared" si="9"/>
        <v/>
      </c>
      <c r="AA69" s="44" t="str">
        <f t="shared" si="10"/>
        <v/>
      </c>
      <c r="AB69" s="45" t="str">
        <f>IFERROR(IF(AND(Q68="Impacto",Q69="Impacto"),(AB68-(+AB68*T69)),IF(AND(Q68="Probabilidad",Q69="Impacto"),(AB67-(+AB67*T69)),IF(Q69="Probabilidad",AB68,""))),"")</f>
        <v/>
      </c>
      <c r="AC69" s="46" t="str">
        <f t="shared" si="11"/>
        <v/>
      </c>
      <c r="AD69" s="47"/>
      <c r="AE69" s="48"/>
      <c r="AF69" s="38"/>
      <c r="AG69" s="49"/>
      <c r="AH69" s="49"/>
      <c r="AI69" s="48"/>
      <c r="AJ69" s="38"/>
    </row>
    <row r="70" spans="1:36" ht="49.5" customHeight="1" x14ac:dyDescent="0.3">
      <c r="A70" s="6"/>
      <c r="B70" s="173" t="s">
        <v>111</v>
      </c>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5"/>
    </row>
    <row r="72" spans="1:36" x14ac:dyDescent="0.3">
      <c r="A72" s="1"/>
      <c r="B72" s="25" t="s">
        <v>112</v>
      </c>
      <c r="C72" s="1"/>
      <c r="D72" s="1"/>
      <c r="F72" s="1"/>
    </row>
  </sheetData>
  <dataConsolidate/>
  <mergeCells count="185">
    <mergeCell ref="B70:AJ70"/>
    <mergeCell ref="M58:M63"/>
    <mergeCell ref="N58:N63"/>
    <mergeCell ref="N64:N69"/>
    <mergeCell ref="M64:M69"/>
    <mergeCell ref="I52:I57"/>
    <mergeCell ref="J52:J57"/>
    <mergeCell ref="F46:F51"/>
    <mergeCell ref="G46:G51"/>
    <mergeCell ref="H46:H51"/>
    <mergeCell ref="I46:I51"/>
    <mergeCell ref="N52:N57"/>
    <mergeCell ref="J58:J63"/>
    <mergeCell ref="K58:K63"/>
    <mergeCell ref="L58:L63"/>
    <mergeCell ref="N46:N51"/>
    <mergeCell ref="F52:F57"/>
    <mergeCell ref="G52:G57"/>
    <mergeCell ref="H52:H57"/>
    <mergeCell ref="J64:J69"/>
    <mergeCell ref="K64:K69"/>
    <mergeCell ref="L64:L69"/>
    <mergeCell ref="K52:K57"/>
    <mergeCell ref="L52:L57"/>
    <mergeCell ref="A64:A69"/>
    <mergeCell ref="B64:B69"/>
    <mergeCell ref="C64:C69"/>
    <mergeCell ref="D64:D69"/>
    <mergeCell ref="E64:E69"/>
    <mergeCell ref="F64:F69"/>
    <mergeCell ref="G58:G63"/>
    <mergeCell ref="H58:H63"/>
    <mergeCell ref="I58:I63"/>
    <mergeCell ref="G64:G69"/>
    <mergeCell ref="H64:H69"/>
    <mergeCell ref="I64:I69"/>
    <mergeCell ref="A58:A63"/>
    <mergeCell ref="B58:B63"/>
    <mergeCell ref="C58:C63"/>
    <mergeCell ref="D58:D63"/>
    <mergeCell ref="E58:E63"/>
    <mergeCell ref="F58:F63"/>
    <mergeCell ref="O4:Q4"/>
    <mergeCell ref="A1:AJ2"/>
    <mergeCell ref="A7:G7"/>
    <mergeCell ref="H7:N7"/>
    <mergeCell ref="O7:W7"/>
    <mergeCell ref="X7:AD7"/>
    <mergeCell ref="AE7:AJ7"/>
    <mergeCell ref="K34:K39"/>
    <mergeCell ref="L34:L39"/>
    <mergeCell ref="G34:G39"/>
    <mergeCell ref="H34:H39"/>
    <mergeCell ref="I34:I39"/>
    <mergeCell ref="M34:M39"/>
    <mergeCell ref="A34:A39"/>
    <mergeCell ref="B34:B39"/>
    <mergeCell ref="C34:C39"/>
    <mergeCell ref="I28:I33"/>
    <mergeCell ref="J28:J33"/>
    <mergeCell ref="K28:K33"/>
    <mergeCell ref="L28:L33"/>
    <mergeCell ref="M28:M33"/>
    <mergeCell ref="N28:N33"/>
    <mergeCell ref="M22:M27"/>
    <mergeCell ref="N22:N27"/>
    <mergeCell ref="A40:A45"/>
    <mergeCell ref="B40:B45"/>
    <mergeCell ref="C40:C45"/>
    <mergeCell ref="M52:M57"/>
    <mergeCell ref="G40:G45"/>
    <mergeCell ref="H40:H45"/>
    <mergeCell ref="I40:I45"/>
    <mergeCell ref="J40:J45"/>
    <mergeCell ref="C4:N4"/>
    <mergeCell ref="A52:A57"/>
    <mergeCell ref="B52:B57"/>
    <mergeCell ref="C52:C57"/>
    <mergeCell ref="D52:D57"/>
    <mergeCell ref="E52:E57"/>
    <mergeCell ref="A46:A51"/>
    <mergeCell ref="B46:B51"/>
    <mergeCell ref="C46:C51"/>
    <mergeCell ref="D46:D51"/>
    <mergeCell ref="E46:E51"/>
    <mergeCell ref="N34:N39"/>
    <mergeCell ref="M40:M45"/>
    <mergeCell ref="N40:N45"/>
    <mergeCell ref="J46:J51"/>
    <mergeCell ref="K46:K51"/>
    <mergeCell ref="L46:L51"/>
    <mergeCell ref="K40:K45"/>
    <mergeCell ref="L40:L45"/>
    <mergeCell ref="J34:J39"/>
    <mergeCell ref="M46:M51"/>
    <mergeCell ref="D40:D45"/>
    <mergeCell ref="E40:E45"/>
    <mergeCell ref="F40:F45"/>
    <mergeCell ref="D34:D39"/>
    <mergeCell ref="E34:E39"/>
    <mergeCell ref="F34:F39"/>
    <mergeCell ref="A28:A33"/>
    <mergeCell ref="B28:B33"/>
    <mergeCell ref="C28:C33"/>
    <mergeCell ref="D28:D33"/>
    <mergeCell ref="E28:E33"/>
    <mergeCell ref="F28:F33"/>
    <mergeCell ref="G28:G33"/>
    <mergeCell ref="H28:H33"/>
    <mergeCell ref="K22:K27"/>
    <mergeCell ref="L22:L27"/>
    <mergeCell ref="H16:H21"/>
    <mergeCell ref="I16:I21"/>
    <mergeCell ref="J16:J21"/>
    <mergeCell ref="A16:A21"/>
    <mergeCell ref="B16:B21"/>
    <mergeCell ref="C16:C21"/>
    <mergeCell ref="G22:G27"/>
    <mergeCell ref="H22:H27"/>
    <mergeCell ref="I22:I27"/>
    <mergeCell ref="J22:J27"/>
    <mergeCell ref="A22:A27"/>
    <mergeCell ref="B22:B27"/>
    <mergeCell ref="C22:C27"/>
    <mergeCell ref="D22:D27"/>
    <mergeCell ref="E22:E27"/>
    <mergeCell ref="F22:F27"/>
    <mergeCell ref="X8:X9"/>
    <mergeCell ref="P8:P9"/>
    <mergeCell ref="K16:K21"/>
    <mergeCell ref="L16:L21"/>
    <mergeCell ref="M16:M21"/>
    <mergeCell ref="N16:N21"/>
    <mergeCell ref="A4:B4"/>
    <mergeCell ref="A5:B5"/>
    <mergeCell ref="A6:B6"/>
    <mergeCell ref="A8:A9"/>
    <mergeCell ref="F8:F9"/>
    <mergeCell ref="E8:E9"/>
    <mergeCell ref="D8:D9"/>
    <mergeCell ref="C8:C9"/>
    <mergeCell ref="C5:N5"/>
    <mergeCell ref="C6:N6"/>
    <mergeCell ref="D16:D21"/>
    <mergeCell ref="E16:E21"/>
    <mergeCell ref="N10:N15"/>
    <mergeCell ref="I10:I15"/>
    <mergeCell ref="J10:J15"/>
    <mergeCell ref="K10:K15"/>
    <mergeCell ref="F16:F21"/>
    <mergeCell ref="G16:G21"/>
    <mergeCell ref="AE8:AE9"/>
    <mergeCell ref="AJ8:AJ9"/>
    <mergeCell ref="AI8:AI9"/>
    <mergeCell ref="AH8:AH9"/>
    <mergeCell ref="AG8:AG9"/>
    <mergeCell ref="AF8:AF9"/>
    <mergeCell ref="AD8:AD9"/>
    <mergeCell ref="O8:O9"/>
    <mergeCell ref="B8:B9"/>
    <mergeCell ref="N8:N9"/>
    <mergeCell ref="J8:J9"/>
    <mergeCell ref="K8:K9"/>
    <mergeCell ref="Q8:Q9"/>
    <mergeCell ref="R8:W8"/>
    <mergeCell ref="AA8:AA9"/>
    <mergeCell ref="Y8:Y9"/>
    <mergeCell ref="Z8:Z9"/>
    <mergeCell ref="G8:G9"/>
    <mergeCell ref="H8:H9"/>
    <mergeCell ref="I8:I9"/>
    <mergeCell ref="L8:L9"/>
    <mergeCell ref="M8:M9"/>
    <mergeCell ref="AC8:AC9"/>
    <mergeCell ref="AB8:AB9"/>
    <mergeCell ref="L10:L15"/>
    <mergeCell ref="M10:M15"/>
    <mergeCell ref="F10:F15"/>
    <mergeCell ref="G10:G15"/>
    <mergeCell ref="H10:H15"/>
    <mergeCell ref="A10:A15"/>
    <mergeCell ref="B10:B15"/>
    <mergeCell ref="C10:C15"/>
    <mergeCell ref="D10:D15"/>
    <mergeCell ref="E10:E15"/>
  </mergeCells>
  <conditionalFormatting sqref="H10 H16">
    <cfRule type="cellIs" dxfId="2587" priority="231" operator="equal">
      <formula>"Muy Baja"</formula>
    </cfRule>
    <cfRule type="cellIs" dxfId="2586" priority="230" operator="equal">
      <formula>"Baja"</formula>
    </cfRule>
    <cfRule type="cellIs" dxfId="2585" priority="227" operator="equal">
      <formula>"Muy Alta"</formula>
    </cfRule>
    <cfRule type="cellIs" dxfId="2584" priority="228" operator="equal">
      <formula>"Alta"</formula>
    </cfRule>
    <cfRule type="cellIs" dxfId="2583" priority="229" operator="equal">
      <formula>"Media"</formula>
    </cfRule>
  </conditionalFormatting>
  <conditionalFormatting sqref="H22">
    <cfRule type="cellIs" dxfId="2582" priority="182" operator="equal">
      <formula>"Alta"</formula>
    </cfRule>
    <cfRule type="cellIs" dxfId="2581" priority="183" operator="equal">
      <formula>"Media"</formula>
    </cfRule>
    <cfRule type="cellIs" dxfId="2580" priority="184" operator="equal">
      <formula>"Baja"</formula>
    </cfRule>
    <cfRule type="cellIs" dxfId="2579" priority="185" operator="equal">
      <formula>"Muy Baja"</formula>
    </cfRule>
    <cfRule type="cellIs" dxfId="2578" priority="181" operator="equal">
      <formula>"Muy Alta"</formula>
    </cfRule>
  </conditionalFormatting>
  <conditionalFormatting sqref="H28">
    <cfRule type="cellIs" dxfId="2577" priority="159" operator="equal">
      <formula>"Alta"</formula>
    </cfRule>
    <cfRule type="cellIs" dxfId="2576" priority="162" operator="equal">
      <formula>"Muy Baja"</formula>
    </cfRule>
    <cfRule type="cellIs" dxfId="2575" priority="161" operator="equal">
      <formula>"Baja"</formula>
    </cfRule>
    <cfRule type="cellIs" dxfId="2574" priority="160" operator="equal">
      <formula>"Media"</formula>
    </cfRule>
    <cfRule type="cellIs" dxfId="2573" priority="158" operator="equal">
      <formula>"Muy Alta"</formula>
    </cfRule>
  </conditionalFormatting>
  <conditionalFormatting sqref="H34">
    <cfRule type="cellIs" dxfId="2572" priority="139" operator="equal">
      <formula>"Muy Baja"</formula>
    </cfRule>
    <cfRule type="cellIs" dxfId="2571" priority="138" operator="equal">
      <formula>"Baja"</formula>
    </cfRule>
    <cfRule type="cellIs" dxfId="2570" priority="137" operator="equal">
      <formula>"Media"</formula>
    </cfRule>
    <cfRule type="cellIs" dxfId="2569" priority="136" operator="equal">
      <formula>"Alta"</formula>
    </cfRule>
    <cfRule type="cellIs" dxfId="2568" priority="135" operator="equal">
      <formula>"Muy Alta"</formula>
    </cfRule>
  </conditionalFormatting>
  <conditionalFormatting sqref="H40">
    <cfRule type="cellIs" dxfId="2567" priority="113" operator="equal">
      <formula>"Alta"</formula>
    </cfRule>
    <cfRule type="cellIs" dxfId="2566" priority="114" operator="equal">
      <formula>"Media"</formula>
    </cfRule>
    <cfRule type="cellIs" dxfId="2565" priority="115" operator="equal">
      <formula>"Baja"</formula>
    </cfRule>
    <cfRule type="cellIs" dxfId="2564" priority="116" operator="equal">
      <formula>"Muy Baja"</formula>
    </cfRule>
    <cfRule type="cellIs" dxfId="2563" priority="112" operator="equal">
      <formula>"Muy Alta"</formula>
    </cfRule>
  </conditionalFormatting>
  <conditionalFormatting sqref="H46">
    <cfRule type="cellIs" dxfId="2562" priority="93" operator="equal">
      <formula>"Muy Baja"</formula>
    </cfRule>
    <cfRule type="cellIs" dxfId="2561" priority="89" operator="equal">
      <formula>"Muy Alta"</formula>
    </cfRule>
    <cfRule type="cellIs" dxfId="2560" priority="90" operator="equal">
      <formula>"Alta"</formula>
    </cfRule>
    <cfRule type="cellIs" dxfId="2559" priority="91" operator="equal">
      <formula>"Media"</formula>
    </cfRule>
    <cfRule type="cellIs" dxfId="2558" priority="92" operator="equal">
      <formula>"Baja"</formula>
    </cfRule>
  </conditionalFormatting>
  <conditionalFormatting sqref="H52">
    <cfRule type="cellIs" dxfId="2557" priority="69" operator="equal">
      <formula>"Baja"</formula>
    </cfRule>
    <cfRule type="cellIs" dxfId="2556" priority="70" operator="equal">
      <formula>"Muy Baja"</formula>
    </cfRule>
    <cfRule type="cellIs" dxfId="2555" priority="66" operator="equal">
      <formula>"Muy Alta"</formula>
    </cfRule>
    <cfRule type="cellIs" dxfId="2554" priority="67" operator="equal">
      <formula>"Alta"</formula>
    </cfRule>
    <cfRule type="cellIs" dxfId="2553" priority="68" operator="equal">
      <formula>"Media"</formula>
    </cfRule>
  </conditionalFormatting>
  <conditionalFormatting sqref="H58">
    <cfRule type="cellIs" dxfId="2552" priority="47" operator="equal">
      <formula>"Muy Baja"</formula>
    </cfRule>
    <cfRule type="cellIs" dxfId="2551" priority="43" operator="equal">
      <formula>"Muy Alta"</formula>
    </cfRule>
    <cfRule type="cellIs" dxfId="2550" priority="44" operator="equal">
      <formula>"Alta"</formula>
    </cfRule>
    <cfRule type="cellIs" dxfId="2549" priority="45" operator="equal">
      <formula>"Media"</formula>
    </cfRule>
    <cfRule type="cellIs" dxfId="2548" priority="46" operator="equal">
      <formula>"Baja"</formula>
    </cfRule>
  </conditionalFormatting>
  <conditionalFormatting sqref="H64">
    <cfRule type="cellIs" dxfId="2547" priority="23" operator="equal">
      <formula>"Baja"</formula>
    </cfRule>
    <cfRule type="cellIs" dxfId="2546" priority="24" operator="equal">
      <formula>"Muy Baja"</formula>
    </cfRule>
    <cfRule type="cellIs" dxfId="2545" priority="22" operator="equal">
      <formula>"Media"</formula>
    </cfRule>
    <cfRule type="cellIs" dxfId="2544" priority="20" operator="equal">
      <formula>"Muy Alta"</formula>
    </cfRule>
    <cfRule type="cellIs" dxfId="2543" priority="21" operator="equal">
      <formula>"Alta"</formula>
    </cfRule>
  </conditionalFormatting>
  <conditionalFormatting sqref="K10:K69">
    <cfRule type="containsText" dxfId="2542" priority="1" operator="containsText" text="❌">
      <formula>NOT(ISERROR(SEARCH("❌",K10)))</formula>
    </cfRule>
  </conditionalFormatting>
  <conditionalFormatting sqref="L10 L16 L22 L28 L34 L40 L46 L52 L58 L64">
    <cfRule type="cellIs" dxfId="2541" priority="224" operator="equal">
      <formula>"Moderado"</formula>
    </cfRule>
    <cfRule type="cellIs" dxfId="2540" priority="223" operator="equal">
      <formula>"Mayor"</formula>
    </cfRule>
    <cfRule type="cellIs" dxfId="2539" priority="222" operator="equal">
      <formula>"Catastrófico"</formula>
    </cfRule>
    <cfRule type="cellIs" dxfId="2538" priority="226" operator="equal">
      <formula>"Leve"</formula>
    </cfRule>
    <cfRule type="cellIs" dxfId="2537" priority="225" operator="equal">
      <formula>"Menor"</formula>
    </cfRule>
  </conditionalFormatting>
  <conditionalFormatting sqref="N10">
    <cfRule type="cellIs" dxfId="2536" priority="221" operator="equal">
      <formula>"Bajo"</formula>
    </cfRule>
    <cfRule type="cellIs" dxfId="2535" priority="220" operator="equal">
      <formula>"Moderado"</formula>
    </cfRule>
    <cfRule type="cellIs" dxfId="2534" priority="219" operator="equal">
      <formula>"Alto"</formula>
    </cfRule>
    <cfRule type="cellIs" dxfId="2533" priority="218" operator="equal">
      <formula>"Extremo"</formula>
    </cfRule>
  </conditionalFormatting>
  <conditionalFormatting sqref="N16">
    <cfRule type="cellIs" dxfId="2532" priority="202" operator="equal">
      <formula>"Moderado"</formula>
    </cfRule>
    <cfRule type="cellIs" dxfId="2531" priority="201" operator="equal">
      <formula>"Alto"</formula>
    </cfRule>
    <cfRule type="cellIs" dxfId="2530" priority="200" operator="equal">
      <formula>"Extremo"</formula>
    </cfRule>
    <cfRule type="cellIs" dxfId="2529" priority="203" operator="equal">
      <formula>"Bajo"</formula>
    </cfRule>
  </conditionalFormatting>
  <conditionalFormatting sqref="N22">
    <cfRule type="cellIs" dxfId="2528" priority="179" operator="equal">
      <formula>"Moderado"</formula>
    </cfRule>
    <cfRule type="cellIs" dxfId="2527" priority="178" operator="equal">
      <formula>"Alto"</formula>
    </cfRule>
    <cfRule type="cellIs" dxfId="2526" priority="177" operator="equal">
      <formula>"Extremo"</formula>
    </cfRule>
    <cfRule type="cellIs" dxfId="2525" priority="180" operator="equal">
      <formula>"Bajo"</formula>
    </cfRule>
  </conditionalFormatting>
  <conditionalFormatting sqref="N28">
    <cfRule type="cellIs" dxfId="2524" priority="156" operator="equal">
      <formula>"Moderado"</formula>
    </cfRule>
    <cfRule type="cellIs" dxfId="2523" priority="157" operator="equal">
      <formula>"Bajo"</formula>
    </cfRule>
    <cfRule type="cellIs" dxfId="2522" priority="155" operator="equal">
      <formula>"Alto"</formula>
    </cfRule>
    <cfRule type="cellIs" dxfId="2521" priority="154" operator="equal">
      <formula>"Extremo"</formula>
    </cfRule>
  </conditionalFormatting>
  <conditionalFormatting sqref="N34">
    <cfRule type="cellIs" dxfId="2520" priority="132" operator="equal">
      <formula>"Alto"</formula>
    </cfRule>
    <cfRule type="cellIs" dxfId="2519" priority="133" operator="equal">
      <formula>"Moderado"</formula>
    </cfRule>
    <cfRule type="cellIs" dxfId="2518" priority="131" operator="equal">
      <formula>"Extremo"</formula>
    </cfRule>
    <cfRule type="cellIs" dxfId="2517" priority="134" operator="equal">
      <formula>"Bajo"</formula>
    </cfRule>
  </conditionalFormatting>
  <conditionalFormatting sqref="N40">
    <cfRule type="cellIs" dxfId="2516" priority="111" operator="equal">
      <formula>"Bajo"</formula>
    </cfRule>
    <cfRule type="cellIs" dxfId="2515" priority="108" operator="equal">
      <formula>"Extremo"</formula>
    </cfRule>
    <cfRule type="cellIs" dxfId="2514" priority="109" operator="equal">
      <formula>"Alto"</formula>
    </cfRule>
    <cfRule type="cellIs" dxfId="2513" priority="110" operator="equal">
      <formula>"Moderado"</formula>
    </cfRule>
  </conditionalFormatting>
  <conditionalFormatting sqref="N46">
    <cfRule type="cellIs" dxfId="2512" priority="88" operator="equal">
      <formula>"Bajo"</formula>
    </cfRule>
    <cfRule type="cellIs" dxfId="2511" priority="85" operator="equal">
      <formula>"Extremo"</formula>
    </cfRule>
    <cfRule type="cellIs" dxfId="2510" priority="86" operator="equal">
      <formula>"Alto"</formula>
    </cfRule>
    <cfRule type="cellIs" dxfId="2509" priority="87" operator="equal">
      <formula>"Moderado"</formula>
    </cfRule>
  </conditionalFormatting>
  <conditionalFormatting sqref="N52">
    <cfRule type="cellIs" dxfId="2508" priority="65" operator="equal">
      <formula>"Bajo"</formula>
    </cfRule>
    <cfRule type="cellIs" dxfId="2507" priority="64" operator="equal">
      <formula>"Moderado"</formula>
    </cfRule>
    <cfRule type="cellIs" dxfId="2506" priority="63" operator="equal">
      <formula>"Alto"</formula>
    </cfRule>
    <cfRule type="cellIs" dxfId="2505" priority="62" operator="equal">
      <formula>"Extremo"</formula>
    </cfRule>
  </conditionalFormatting>
  <conditionalFormatting sqref="N58">
    <cfRule type="cellIs" dxfId="2504" priority="42" operator="equal">
      <formula>"Bajo"</formula>
    </cfRule>
    <cfRule type="cellIs" dxfId="2503" priority="39" operator="equal">
      <formula>"Extremo"</formula>
    </cfRule>
    <cfRule type="cellIs" dxfId="2502" priority="40" operator="equal">
      <formula>"Alto"</formula>
    </cfRule>
    <cfRule type="cellIs" dxfId="2501" priority="41" operator="equal">
      <formula>"Moderado"</formula>
    </cfRule>
  </conditionalFormatting>
  <conditionalFormatting sqref="N64">
    <cfRule type="cellIs" dxfId="2500" priority="16" operator="equal">
      <formula>"Extremo"</formula>
    </cfRule>
    <cfRule type="cellIs" dxfId="2499" priority="17" operator="equal">
      <formula>"Alto"</formula>
    </cfRule>
    <cfRule type="cellIs" dxfId="2498" priority="18" operator="equal">
      <formula>"Moderado"</formula>
    </cfRule>
    <cfRule type="cellIs" dxfId="2497" priority="19" operator="equal">
      <formula>"Bajo"</formula>
    </cfRule>
  </conditionalFormatting>
  <conditionalFormatting sqref="Y10:Y69">
    <cfRule type="cellIs" dxfId="2496" priority="11" operator="equal">
      <formula>"Muy Alta"</formula>
    </cfRule>
    <cfRule type="cellIs" dxfId="2495" priority="12" operator="equal">
      <formula>"Alta"</formula>
    </cfRule>
    <cfRule type="cellIs" dxfId="2494" priority="13" operator="equal">
      <formula>"Media"</formula>
    </cfRule>
    <cfRule type="cellIs" dxfId="2493" priority="14" operator="equal">
      <formula>"Baja"</formula>
    </cfRule>
    <cfRule type="cellIs" dxfId="2492" priority="15" operator="equal">
      <formula>"Muy Baja"</formula>
    </cfRule>
  </conditionalFormatting>
  <conditionalFormatting sqref="AA10:AA69">
    <cfRule type="cellIs" dxfId="2491" priority="6" operator="equal">
      <formula>"Catastrófico"</formula>
    </cfRule>
    <cfRule type="cellIs" dxfId="2490" priority="7" operator="equal">
      <formula>"Mayor"</formula>
    </cfRule>
    <cfRule type="cellIs" dxfId="2489" priority="8" operator="equal">
      <formula>"Moderado"</formula>
    </cfRule>
    <cfRule type="cellIs" dxfId="2488" priority="9" operator="equal">
      <formula>"Menor"</formula>
    </cfRule>
    <cfRule type="cellIs" dxfId="2487" priority="10" operator="equal">
      <formula>"Leve"</formula>
    </cfRule>
  </conditionalFormatting>
  <conditionalFormatting sqref="AC10:AC69">
    <cfRule type="cellIs" dxfId="2486" priority="2" operator="equal">
      <formula>"Extremo"</formula>
    </cfRule>
    <cfRule type="cellIs" dxfId="2485" priority="3" operator="equal">
      <formula>"Alto"</formula>
    </cfRule>
    <cfRule type="cellIs" dxfId="2484" priority="4" operator="equal">
      <formula>"Moderado"</formula>
    </cfRule>
    <cfRule type="cellIs" dxfId="2483" priority="5" operator="equal">
      <formula>"Bajo"</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2060"/>
  </sheetPr>
  <dimension ref="A1:BP72"/>
  <sheetViews>
    <sheetView zoomScale="60" zoomScaleNormal="60" workbookViewId="0">
      <pane xSplit="16" ySplit="2" topLeftCell="Q3" activePane="bottomRight" state="frozen"/>
      <selection pane="topRight" activeCell="Q1" sqref="Q1"/>
      <selection pane="bottomLeft" activeCell="A3" sqref="A3"/>
      <selection pane="bottomRight" activeCell="G10" sqref="G10:G15"/>
    </sheetView>
  </sheetViews>
  <sheetFormatPr baseColWidth="10" defaultColWidth="11.42578125" defaultRowHeight="16.5" x14ac:dyDescent="0.3"/>
  <cols>
    <col min="1" max="1" width="4.7109375" style="2" customWidth="1"/>
    <col min="2" max="2" width="14.140625" style="2" customWidth="1"/>
    <col min="3" max="3" width="13.140625" style="2" customWidth="1"/>
    <col min="4" max="4" width="18.42578125" style="2" customWidth="1"/>
    <col min="5" max="5" width="23.28515625" style="1" customWidth="1"/>
    <col min="6" max="6" width="30.42578125" style="5" customWidth="1"/>
    <col min="7" max="7" width="19.85546875" style="1" customWidth="1"/>
    <col min="8" max="8" width="20.5703125" style="1" customWidth="1"/>
    <col min="9" max="9" width="15.28515625" style="1" customWidth="1"/>
    <col min="10" max="10" width="31.5703125" style="1" customWidth="1"/>
    <col min="11" max="11" width="26" style="1" customWidth="1"/>
    <col min="12" max="12" width="17.5703125" style="1" customWidth="1"/>
    <col min="13" max="13" width="6.140625" style="1" customWidth="1"/>
    <col min="14" max="14" width="16" style="1" customWidth="1"/>
    <col min="15" max="15" width="5.85546875" style="1" customWidth="1"/>
    <col min="16" max="16" width="64.85546875"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85546875" style="1" customWidth="1"/>
    <col min="23" max="23" width="7.5703125" style="1" customWidth="1"/>
    <col min="24" max="24" width="38.140625" style="1" customWidth="1"/>
    <col min="25" max="25" width="8.85546875" style="1" customWidth="1"/>
    <col min="26" max="26" width="10.42578125" style="1" customWidth="1"/>
    <col min="27" max="28" width="9.140625" style="1" customWidth="1"/>
    <col min="29" max="29" width="8.42578125" style="1" customWidth="1"/>
    <col min="30" max="30" width="7.140625" style="1" customWidth="1"/>
    <col min="31" max="31" width="27" style="1" customWidth="1"/>
    <col min="32" max="32" width="22" style="1" customWidth="1"/>
    <col min="33" max="33" width="19.7109375" style="1" customWidth="1"/>
    <col min="34" max="34" width="21.7109375" style="1" customWidth="1"/>
    <col min="35" max="35" width="18.5703125" style="1" customWidth="1"/>
    <col min="36" max="36" width="25.7109375" style="1" customWidth="1"/>
    <col min="37" max="37" width="30.42578125" style="1" customWidth="1"/>
    <col min="38" max="16384" width="11.42578125" style="1"/>
  </cols>
  <sheetData>
    <row r="1" spans="1:68" ht="16.5" customHeight="1" x14ac:dyDescent="0.3">
      <c r="A1" s="244" t="s">
        <v>60</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6"/>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47"/>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9"/>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9"/>
      <c r="B3" s="30"/>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39" t="s">
        <v>61</v>
      </c>
      <c r="B4" s="240"/>
      <c r="C4" s="250" t="s">
        <v>224</v>
      </c>
      <c r="D4" s="251"/>
      <c r="E4" s="251"/>
      <c r="F4" s="251"/>
      <c r="G4" s="251"/>
      <c r="H4" s="251"/>
      <c r="I4" s="251"/>
      <c r="J4" s="251"/>
      <c r="K4" s="251"/>
      <c r="L4" s="251"/>
      <c r="M4" s="251"/>
      <c r="N4" s="252"/>
      <c r="O4" s="253"/>
      <c r="P4" s="253"/>
      <c r="Q4" s="253"/>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39" t="s">
        <v>62</v>
      </c>
      <c r="B5" s="240"/>
      <c r="C5" s="250" t="s">
        <v>225</v>
      </c>
      <c r="D5" s="251"/>
      <c r="E5" s="251"/>
      <c r="F5" s="251"/>
      <c r="G5" s="251"/>
      <c r="H5" s="251"/>
      <c r="I5" s="251"/>
      <c r="J5" s="251"/>
      <c r="K5" s="251"/>
      <c r="L5" s="251"/>
      <c r="M5" s="251"/>
      <c r="N5" s="252"/>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39" t="s">
        <v>63</v>
      </c>
      <c r="B6" s="240"/>
      <c r="C6" s="241" t="s">
        <v>226</v>
      </c>
      <c r="D6" s="242"/>
      <c r="E6" s="242"/>
      <c r="F6" s="242"/>
      <c r="G6" s="242"/>
      <c r="H6" s="242"/>
      <c r="I6" s="242"/>
      <c r="J6" s="242"/>
      <c r="K6" s="242"/>
      <c r="L6" s="242"/>
      <c r="M6" s="242"/>
      <c r="N6" s="243"/>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1" t="s">
        <v>64</v>
      </c>
      <c r="B7" s="232"/>
      <c r="C7" s="232"/>
      <c r="D7" s="232"/>
      <c r="E7" s="232"/>
      <c r="F7" s="232"/>
      <c r="G7" s="233"/>
      <c r="H7" s="231" t="s">
        <v>65</v>
      </c>
      <c r="I7" s="232"/>
      <c r="J7" s="232"/>
      <c r="K7" s="232"/>
      <c r="L7" s="232"/>
      <c r="M7" s="232"/>
      <c r="N7" s="233"/>
      <c r="O7" s="231" t="s">
        <v>66</v>
      </c>
      <c r="P7" s="232"/>
      <c r="Q7" s="232"/>
      <c r="R7" s="232"/>
      <c r="S7" s="232"/>
      <c r="T7" s="232"/>
      <c r="U7" s="232"/>
      <c r="V7" s="232"/>
      <c r="W7" s="233"/>
      <c r="X7" s="231" t="s">
        <v>67</v>
      </c>
      <c r="Y7" s="232"/>
      <c r="Z7" s="232"/>
      <c r="AA7" s="232"/>
      <c r="AB7" s="232"/>
      <c r="AC7" s="232"/>
      <c r="AD7" s="233"/>
      <c r="AE7" s="231" t="s">
        <v>68</v>
      </c>
      <c r="AF7" s="232"/>
      <c r="AG7" s="232"/>
      <c r="AH7" s="232"/>
      <c r="AI7" s="232"/>
      <c r="AJ7" s="233"/>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34" t="s">
        <v>69</v>
      </c>
      <c r="B8" s="236" t="s">
        <v>15</v>
      </c>
      <c r="C8" s="224" t="s">
        <v>17</v>
      </c>
      <c r="D8" s="224" t="s">
        <v>19</v>
      </c>
      <c r="E8" s="237" t="s">
        <v>21</v>
      </c>
      <c r="F8" s="223" t="s">
        <v>23</v>
      </c>
      <c r="G8" s="224" t="s">
        <v>70</v>
      </c>
      <c r="H8" s="238" t="s">
        <v>71</v>
      </c>
      <c r="I8" s="228" t="s">
        <v>72</v>
      </c>
      <c r="J8" s="223" t="s">
        <v>73</v>
      </c>
      <c r="K8" s="223" t="s">
        <v>74</v>
      </c>
      <c r="L8" s="226" t="s">
        <v>75</v>
      </c>
      <c r="M8" s="228" t="s">
        <v>72</v>
      </c>
      <c r="N8" s="224" t="s">
        <v>29</v>
      </c>
      <c r="O8" s="229" t="s">
        <v>76</v>
      </c>
      <c r="P8" s="222" t="s">
        <v>31</v>
      </c>
      <c r="Q8" s="223" t="s">
        <v>33</v>
      </c>
      <c r="R8" s="225" t="s">
        <v>77</v>
      </c>
      <c r="S8" s="225"/>
      <c r="T8" s="225"/>
      <c r="U8" s="225"/>
      <c r="V8" s="225"/>
      <c r="W8" s="225"/>
      <c r="X8" s="221" t="s">
        <v>78</v>
      </c>
      <c r="Y8" s="221" t="s">
        <v>79</v>
      </c>
      <c r="Z8" s="221" t="s">
        <v>72</v>
      </c>
      <c r="AA8" s="221" t="s">
        <v>80</v>
      </c>
      <c r="AB8" s="221" t="s">
        <v>72</v>
      </c>
      <c r="AC8" s="221" t="s">
        <v>81</v>
      </c>
      <c r="AD8" s="229" t="s">
        <v>49</v>
      </c>
      <c r="AE8" s="222" t="s">
        <v>68</v>
      </c>
      <c r="AF8" s="225" t="s">
        <v>82</v>
      </c>
      <c r="AG8" s="222" t="s">
        <v>327</v>
      </c>
      <c r="AH8" s="222" t="s">
        <v>328</v>
      </c>
      <c r="AI8" s="222" t="s">
        <v>325</v>
      </c>
      <c r="AJ8" s="222" t="s">
        <v>326</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35"/>
      <c r="B9" s="236"/>
      <c r="C9" s="225"/>
      <c r="D9" s="225"/>
      <c r="E9" s="236"/>
      <c r="F9" s="224"/>
      <c r="G9" s="225"/>
      <c r="H9" s="224"/>
      <c r="I9" s="227"/>
      <c r="J9" s="224"/>
      <c r="K9" s="224"/>
      <c r="L9" s="227"/>
      <c r="M9" s="227"/>
      <c r="N9" s="225"/>
      <c r="O9" s="230"/>
      <c r="P9" s="222"/>
      <c r="Q9" s="224"/>
      <c r="R9" s="142" t="s">
        <v>83</v>
      </c>
      <c r="S9" s="142" t="s">
        <v>84</v>
      </c>
      <c r="T9" s="142" t="s">
        <v>85</v>
      </c>
      <c r="U9" s="142" t="s">
        <v>86</v>
      </c>
      <c r="V9" s="142" t="s">
        <v>87</v>
      </c>
      <c r="W9" s="142" t="s">
        <v>88</v>
      </c>
      <c r="X9" s="221"/>
      <c r="Y9" s="221"/>
      <c r="Z9" s="221"/>
      <c r="AA9" s="221"/>
      <c r="AB9" s="221"/>
      <c r="AC9" s="221"/>
      <c r="AD9" s="230"/>
      <c r="AE9" s="222"/>
      <c r="AF9" s="225"/>
      <c r="AG9" s="222"/>
      <c r="AH9" s="222"/>
      <c r="AI9" s="222"/>
      <c r="AJ9" s="222"/>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25">
      <c r="A10" s="254">
        <v>1</v>
      </c>
      <c r="B10" s="215" t="s">
        <v>89</v>
      </c>
      <c r="C10" s="215" t="s">
        <v>227</v>
      </c>
      <c r="D10" s="215" t="s">
        <v>228</v>
      </c>
      <c r="E10" s="218" t="s">
        <v>341</v>
      </c>
      <c r="F10" s="215" t="s">
        <v>204</v>
      </c>
      <c r="G10" s="206">
        <f>400+3+50</f>
        <v>453</v>
      </c>
      <c r="H10" s="209" t="str">
        <f>IF(G10&lt;=0,"",IF(G10&lt;=2,"Muy Baja",IF(G10&lt;=24,"Baja",IF(G10&lt;=500,"Media",IF(G10&lt;=5000,"Alta","Muy Alta")))))</f>
        <v>Media</v>
      </c>
      <c r="I10" s="200">
        <f>IF(H10="","",IF(H10="Muy Baja",0.2,IF(H10="Baja",0.4,IF(H10="Media",0.6,IF(H10="Alta",0.8,IF(H10="Muy Alta",1,))))))</f>
        <v>0.6</v>
      </c>
      <c r="J10" s="212" t="s">
        <v>104</v>
      </c>
      <c r="K10" s="200" t="str">
        <f>IF(NOT(ISERROR(MATCH(J10,'[4]Tabla Impacto'!$B$221:$B$223,0))),'[4]Tabla Impacto'!$F$223&amp;"Por favor no seleccionar los criterios de impacto(Afectación Económica o presupuestal y Pérdida Reputacional)",J10)</f>
        <v xml:space="preserve">     El riesgo afecta la imagen de de la entidad con efecto publicitario sostenido a nivel de sector administrativo, nivel departamental o municipal</v>
      </c>
      <c r="L10" s="209" t="str">
        <f>IF(OR(K10='[4]Tabla Impacto'!$C$11,K10='[4]Tabla Impacto'!$D$11),"Leve",IF(OR(K10='[4]Tabla Impacto'!$C$12,K10='[4]Tabla Impacto'!$D$12),"Menor",IF(OR(K10='[4]Tabla Impacto'!$C$13,K10='[4]Tabla Impacto'!$D$13),"Moderado",IF(OR(K10='[4]Tabla Impacto'!$C$14,K10='[4]Tabla Impacto'!$D$14),"Mayor",IF(OR(K10='[4]Tabla Impacto'!$C$15,K10='[4]Tabla Impacto'!$D$15),"Catastrófico","")))))</f>
        <v>Mayor</v>
      </c>
      <c r="M10" s="200">
        <f>IF(L10="","",IF(L10="Leve",0.2,IF(L10="Menor",0.4,IF(L10="Moderado",0.6,IF(L10="Mayor",0.8,IF(L10="Catastrófico",1,))))))</f>
        <v>0.8</v>
      </c>
      <c r="N10" s="203"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156">
        <v>1</v>
      </c>
      <c r="P10" s="165" t="s">
        <v>461</v>
      </c>
      <c r="Q10" s="144" t="str">
        <f t="shared" ref="Q10:Q69" si="0">IF(OR(R10="Preventivo",R10="Detectivo"),"Probabilidad",IF(R10="Correctivo","Impacto",""))</f>
        <v>Impacto</v>
      </c>
      <c r="R10" s="145" t="s">
        <v>99</v>
      </c>
      <c r="S10" s="145" t="s">
        <v>93</v>
      </c>
      <c r="T10" s="146" t="str">
        <f t="shared" ref="T10:T69" si="1">IF(AND(R10="Preventivo",S10="Automático"),"50%",IF(AND(R10="Preventivo",S10="Manual"),"40%",IF(AND(R10="Detectivo",S10="Automático"),"40%",IF(AND(R10="Detectivo",S10="Manual"),"30%",IF(AND(R10="Correctivo",S10="Automático"),"35%",IF(AND(R10="Correctivo",S10="Manual"),"25%",""))))))</f>
        <v>25%</v>
      </c>
      <c r="U10" s="145" t="s">
        <v>108</v>
      </c>
      <c r="V10" s="145" t="s">
        <v>95</v>
      </c>
      <c r="W10" s="145" t="s">
        <v>96</v>
      </c>
      <c r="X10" s="147">
        <f>IFERROR(IF(Q10="Probabilidad",(I10-(+I10*T10)),IF(Q10="Impacto",I10,"")),"")</f>
        <v>0.6</v>
      </c>
      <c r="Y10" s="148" t="str">
        <f>IFERROR(IF(X10="","",IF(X10&lt;=0.2,"Muy Baja",IF(X10&lt;=0.4,"Baja",IF(X10&lt;=0.6,"Media",IF(X10&lt;=0.8,"Alta","Muy Alta"))))),"")</f>
        <v>Media</v>
      </c>
      <c r="Z10" s="149">
        <f t="shared" ref="Z10:Z69" si="2">+X10</f>
        <v>0.6</v>
      </c>
      <c r="AA10" s="148" t="str">
        <f>IFERROR(IF(AB10="","",IF(AB10&lt;=0.2,"Leve",IF(AB10&lt;=0.4,"Menor",IF(AB10&lt;=0.6,"Moderado",IF(AB10&lt;=0.8,"Mayor","Catastrófico"))))),"")</f>
        <v>Moderado</v>
      </c>
      <c r="AB10" s="149">
        <f>IFERROR(IF(Q10="Impacto",(M10-(+M10*T10)),IF(Q10="Probabilidad",M10,"")),"")</f>
        <v>0.60000000000000009</v>
      </c>
      <c r="AC10" s="150" t="str">
        <f t="shared" ref="AC10:AC69" si="3">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51" t="s">
        <v>97</v>
      </c>
      <c r="AE10" s="143" t="s">
        <v>456</v>
      </c>
      <c r="AF10" s="152" t="s">
        <v>424</v>
      </c>
      <c r="AG10" s="153" t="s">
        <v>458</v>
      </c>
      <c r="AH10" s="153" t="s">
        <v>457</v>
      </c>
      <c r="AI10" s="153" t="s">
        <v>460</v>
      </c>
      <c r="AJ10" s="152" t="s">
        <v>459</v>
      </c>
      <c r="AK10" s="169"/>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3">
      <c r="A11" s="255"/>
      <c r="B11" s="216"/>
      <c r="C11" s="216"/>
      <c r="D11" s="216"/>
      <c r="E11" s="219"/>
      <c r="F11" s="216"/>
      <c r="G11" s="207"/>
      <c r="H11" s="210"/>
      <c r="I11" s="201"/>
      <c r="J11" s="213"/>
      <c r="K11" s="201">
        <f ca="1">IF(NOT(ISERROR(MATCH(J11,_xlfn.ANCHORARRAY(E22),0))),I24&amp;"Por favor no seleccionar los criterios de impacto",J11)</f>
        <v>0</v>
      </c>
      <c r="L11" s="210"/>
      <c r="M11" s="201"/>
      <c r="N11" s="204"/>
      <c r="O11" s="156">
        <v>2</v>
      </c>
      <c r="P11" s="165" t="s">
        <v>452</v>
      </c>
      <c r="Q11" s="144" t="str">
        <f t="shared" si="0"/>
        <v>Probabilidad</v>
      </c>
      <c r="R11" s="145" t="s">
        <v>92</v>
      </c>
      <c r="S11" s="145" t="s">
        <v>106</v>
      </c>
      <c r="T11" s="146" t="str">
        <f t="shared" si="1"/>
        <v>50%</v>
      </c>
      <c r="U11" s="145" t="s">
        <v>94</v>
      </c>
      <c r="V11" s="145" t="s">
        <v>95</v>
      </c>
      <c r="W11" s="145" t="s">
        <v>96</v>
      </c>
      <c r="X11" s="147">
        <f>IFERROR(IF(AND(Q10="Probabilidad",Q11="Probabilidad"),(Z10-(+Z10*T11)),IF(Q11="Probabilidad",(I10-(+I10*T11)),IF(Q11="Impacto",Z10,""))),"")</f>
        <v>0.3</v>
      </c>
      <c r="Y11" s="148" t="str">
        <f t="shared" ref="Y11:Y69" si="4">IFERROR(IF(X11="","",IF(X11&lt;=0.2,"Muy Baja",IF(X11&lt;=0.4,"Baja",IF(X11&lt;=0.6,"Media",IF(X11&lt;=0.8,"Alta","Muy Alta"))))),"")</f>
        <v>Baja</v>
      </c>
      <c r="Z11" s="149">
        <f t="shared" si="2"/>
        <v>0.3</v>
      </c>
      <c r="AA11" s="148" t="str">
        <f t="shared" ref="AA11:AA69" si="5">IFERROR(IF(AB11="","",IF(AB11&lt;=0.2,"Leve",IF(AB11&lt;=0.4,"Menor",IF(AB11&lt;=0.6,"Moderado",IF(AB11&lt;=0.8,"Mayor","Catastrófico"))))),"")</f>
        <v>Moderado</v>
      </c>
      <c r="AB11" s="149">
        <f>IFERROR(IF(AND(Q10="Impacto",Q11="Impacto"),(AB10-(+AB10*T11)),IF(Q11="Impacto",($M$10-(+$M$10*T11)),IF(Q11="Probabilidad",AB10,""))),"")</f>
        <v>0.60000000000000009</v>
      </c>
      <c r="AC11" s="150" t="str">
        <f t="shared" si="3"/>
        <v>Moderado</v>
      </c>
      <c r="AD11" s="151" t="s">
        <v>97</v>
      </c>
      <c r="AE11" s="157" t="s">
        <v>333</v>
      </c>
      <c r="AF11" s="152" t="s">
        <v>424</v>
      </c>
      <c r="AG11" s="152" t="s">
        <v>335</v>
      </c>
      <c r="AH11" s="153" t="s">
        <v>333</v>
      </c>
      <c r="AI11" s="152" t="s">
        <v>425</v>
      </c>
      <c r="AJ11" s="157" t="s">
        <v>333</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55"/>
      <c r="B12" s="216"/>
      <c r="C12" s="216"/>
      <c r="D12" s="216"/>
      <c r="E12" s="219"/>
      <c r="F12" s="216"/>
      <c r="G12" s="207"/>
      <c r="H12" s="210"/>
      <c r="I12" s="201"/>
      <c r="J12" s="213"/>
      <c r="K12" s="201">
        <f ca="1">IF(NOT(ISERROR(MATCH(J12,_xlfn.ANCHORARRAY(E23),0))),I25&amp;"Por favor no seleccionar los criterios de impacto",J12)</f>
        <v>0</v>
      </c>
      <c r="L12" s="210"/>
      <c r="M12" s="201"/>
      <c r="N12" s="204"/>
      <c r="O12" s="156">
        <v>3</v>
      </c>
      <c r="P12" s="165" t="s">
        <v>453</v>
      </c>
      <c r="Q12" s="144" t="str">
        <f t="shared" ref="Q12" si="6">IF(OR(R12="Preventivo",R12="Detectivo"),"Probabilidad",IF(R12="Correctivo","Impacto",""))</f>
        <v>Probabilidad</v>
      </c>
      <c r="R12" s="145" t="s">
        <v>92</v>
      </c>
      <c r="S12" s="145" t="s">
        <v>106</v>
      </c>
      <c r="T12" s="146" t="str">
        <f t="shared" ref="T12" si="7">IF(AND(R12="Preventivo",S12="Automático"),"50%",IF(AND(R12="Preventivo",S12="Manual"),"40%",IF(AND(R12="Detectivo",S12="Automático"),"40%",IF(AND(R12="Detectivo",S12="Manual"),"30%",IF(AND(R12="Correctivo",S12="Automático"),"35%",IF(AND(R12="Correctivo",S12="Manual"),"25%",""))))))</f>
        <v>50%</v>
      </c>
      <c r="U12" s="145" t="s">
        <v>94</v>
      </c>
      <c r="V12" s="145" t="s">
        <v>95</v>
      </c>
      <c r="W12" s="145" t="s">
        <v>96</v>
      </c>
      <c r="X12" s="147">
        <f>IFERROR(IF(AND(Q11="Probabilidad",Q12="Probabilidad"),(Z11-(+Z11*T12)),IF(AND(Q11="Impacto",Q12="Probabilidad"),(Z10-(+Z10*T12)),IF(Q12="Impacto",Z11,""))),"")</f>
        <v>0.15</v>
      </c>
      <c r="Y12" s="148" t="str">
        <f t="shared" si="4"/>
        <v>Muy Baja</v>
      </c>
      <c r="Z12" s="149">
        <f t="shared" si="2"/>
        <v>0.15</v>
      </c>
      <c r="AA12" s="148" t="str">
        <f t="shared" si="5"/>
        <v>Moderado</v>
      </c>
      <c r="AB12" s="149">
        <f>IFERROR(IF(AND(Q11="Impacto",Q12="Impacto"),(AB11-(+AB11*T12)),IF(AND(Q11="Probabilidad",Q12="Impacto"),(AB10-(+AB10*T12)),IF(Q12="Probabilidad",AB11,""))),"")</f>
        <v>0.60000000000000009</v>
      </c>
      <c r="AC12" s="150" t="str">
        <f t="shared" si="3"/>
        <v>Moderado</v>
      </c>
      <c r="AD12" s="151" t="s">
        <v>97</v>
      </c>
      <c r="AE12" s="157" t="s">
        <v>333</v>
      </c>
      <c r="AF12" s="152" t="s">
        <v>424</v>
      </c>
      <c r="AG12" s="152" t="s">
        <v>335</v>
      </c>
      <c r="AH12" s="154" t="s">
        <v>333</v>
      </c>
      <c r="AI12" s="152" t="s">
        <v>426</v>
      </c>
      <c r="AJ12" s="157" t="s">
        <v>333</v>
      </c>
      <c r="AK12" s="169"/>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55"/>
      <c r="B13" s="216"/>
      <c r="C13" s="216"/>
      <c r="D13" s="216"/>
      <c r="E13" s="219"/>
      <c r="F13" s="216"/>
      <c r="G13" s="207"/>
      <c r="H13" s="210"/>
      <c r="I13" s="201"/>
      <c r="J13" s="213"/>
      <c r="K13" s="201">
        <f ca="1">IF(NOT(ISERROR(MATCH(J13,_xlfn.ANCHORARRAY(E24),0))),I26&amp;"Por favor no seleccionar los criterios de impacto",J13)</f>
        <v>0</v>
      </c>
      <c r="L13" s="210"/>
      <c r="M13" s="201"/>
      <c r="N13" s="204"/>
      <c r="O13" s="156">
        <v>4</v>
      </c>
      <c r="P13" s="158"/>
      <c r="Q13" s="144"/>
      <c r="R13" s="145"/>
      <c r="S13" s="145"/>
      <c r="T13" s="146" t="str">
        <f t="shared" si="1"/>
        <v/>
      </c>
      <c r="U13" s="145"/>
      <c r="V13" s="145"/>
      <c r="W13" s="145"/>
      <c r="X13" s="147" t="str">
        <f>IFERROR(IF(AND(Q12="Probabilidad",Q13="Probabilidad"),(Z12-(+Z12*T13)),IF(AND(Q12="Impacto",Q13="Probabilidad"),(Z11-(+Z11*T13)),IF(Q13="Impacto",Z12,""))),"")</f>
        <v/>
      </c>
      <c r="Y13" s="148" t="str">
        <f t="shared" si="4"/>
        <v/>
      </c>
      <c r="Z13" s="149" t="str">
        <f t="shared" si="2"/>
        <v/>
      </c>
      <c r="AA13" s="148" t="str">
        <f t="shared" si="5"/>
        <v/>
      </c>
      <c r="AB13" s="149" t="str">
        <f>IFERROR(IF(AND(Q12="Impacto",Q13="Impacto"),(AB12-(+AB12*T13)),IF(AND(Q12="Probabilidad",Q13="Impacto"),(AB11-(+AB11*T13)),IF(Q13="Probabilidad",AB12,""))),"")</f>
        <v/>
      </c>
      <c r="AC13" s="150" t="str">
        <f t="shared" si="3"/>
        <v/>
      </c>
      <c r="AD13" s="151"/>
      <c r="AE13" s="158"/>
      <c r="AF13" s="157"/>
      <c r="AG13" s="154"/>
      <c r="AH13" s="154"/>
      <c r="AI13" s="152"/>
      <c r="AJ13" s="157"/>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55"/>
      <c r="B14" s="216"/>
      <c r="C14" s="216"/>
      <c r="D14" s="216"/>
      <c r="E14" s="219"/>
      <c r="F14" s="216"/>
      <c r="G14" s="207"/>
      <c r="H14" s="210"/>
      <c r="I14" s="201"/>
      <c r="J14" s="213"/>
      <c r="K14" s="201">
        <f ca="1">IF(NOT(ISERROR(MATCH(J14,_xlfn.ANCHORARRAY(E25),0))),I27&amp;"Por favor no seleccionar los criterios de impacto",J14)</f>
        <v>0</v>
      </c>
      <c r="L14" s="210"/>
      <c r="M14" s="201"/>
      <c r="N14" s="204"/>
      <c r="O14" s="156">
        <v>5</v>
      </c>
      <c r="P14" s="158"/>
      <c r="Q14" s="144" t="str">
        <f t="shared" si="0"/>
        <v/>
      </c>
      <c r="R14" s="145"/>
      <c r="S14" s="145"/>
      <c r="T14" s="146" t="str">
        <f t="shared" si="1"/>
        <v/>
      </c>
      <c r="U14" s="145"/>
      <c r="V14" s="145"/>
      <c r="W14" s="145"/>
      <c r="X14" s="147" t="str">
        <f>IFERROR(IF(AND(Q13="Probabilidad",Q14="Probabilidad"),(Z13-(+Z13*T14)),IF(AND(Q13="Impacto",Q14="Probabilidad"),(Z12-(+Z12*T14)),IF(Q14="Impacto",Z13,""))),"")</f>
        <v/>
      </c>
      <c r="Y14" s="148" t="str">
        <f t="shared" si="4"/>
        <v/>
      </c>
      <c r="Z14" s="149" t="str">
        <f t="shared" si="2"/>
        <v/>
      </c>
      <c r="AA14" s="148" t="str">
        <f t="shared" si="5"/>
        <v/>
      </c>
      <c r="AB14" s="149" t="str">
        <f>IFERROR(IF(AND(Q13="Impacto",Q14="Impacto"),(AB13-(+AB13*T14)),IF(AND(Q13="Probabilidad",Q14="Impacto"),(AB12-(+AB12*T14)),IF(Q14="Probabilidad",AB13,""))),"")</f>
        <v/>
      </c>
      <c r="AC14" s="150" t="str">
        <f t="shared" si="3"/>
        <v/>
      </c>
      <c r="AD14" s="151"/>
      <c r="AE14" s="152"/>
      <c r="AF14" s="157"/>
      <c r="AG14" s="154"/>
      <c r="AH14" s="154"/>
      <c r="AI14" s="152"/>
      <c r="AJ14" s="157"/>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56"/>
      <c r="B15" s="217"/>
      <c r="C15" s="217"/>
      <c r="D15" s="217"/>
      <c r="E15" s="220"/>
      <c r="F15" s="217"/>
      <c r="G15" s="208"/>
      <c r="H15" s="211"/>
      <c r="I15" s="202"/>
      <c r="J15" s="214"/>
      <c r="K15" s="202">
        <f ca="1">IF(NOT(ISERROR(MATCH(J15,_xlfn.ANCHORARRAY(E26),0))),I28&amp;"Por favor no seleccionar los criterios de impacto",J15)</f>
        <v>0</v>
      </c>
      <c r="L15" s="211"/>
      <c r="M15" s="202"/>
      <c r="N15" s="205"/>
      <c r="O15" s="156">
        <v>6</v>
      </c>
      <c r="P15" s="158"/>
      <c r="Q15" s="144" t="str">
        <f t="shared" si="0"/>
        <v/>
      </c>
      <c r="R15" s="145"/>
      <c r="S15" s="145"/>
      <c r="T15" s="146" t="str">
        <f t="shared" si="1"/>
        <v/>
      </c>
      <c r="U15" s="145"/>
      <c r="V15" s="145"/>
      <c r="W15" s="145"/>
      <c r="X15" s="147" t="str">
        <f>IFERROR(IF(AND(Q14="Probabilidad",Q15="Probabilidad"),(Z14-(+Z14*T15)),IF(AND(Q14="Impacto",Q15="Probabilidad"),(Z13-(+Z13*T15)),IF(Q15="Impacto",Z14,""))),"")</f>
        <v/>
      </c>
      <c r="Y15" s="148" t="str">
        <f t="shared" si="4"/>
        <v/>
      </c>
      <c r="Z15" s="149" t="str">
        <f t="shared" si="2"/>
        <v/>
      </c>
      <c r="AA15" s="148" t="str">
        <f t="shared" si="5"/>
        <v/>
      </c>
      <c r="AB15" s="149" t="str">
        <f>IFERROR(IF(AND(Q14="Impacto",Q15="Impacto"),(AB14-(+AB14*T15)),IF(AND(Q14="Probabilidad",Q15="Impacto"),(AB13-(+AB13*T15)),IF(Q15="Probabilidad",AB14,""))),"")</f>
        <v/>
      </c>
      <c r="AC15" s="150" t="str">
        <f t="shared" si="3"/>
        <v/>
      </c>
      <c r="AD15" s="151"/>
      <c r="AE15" s="152"/>
      <c r="AF15" s="157"/>
      <c r="AG15" s="154"/>
      <c r="AH15" s="154"/>
      <c r="AI15" s="152"/>
      <c r="AJ15" s="157"/>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8">
        <v>2</v>
      </c>
      <c r="B16" s="191"/>
      <c r="C16" s="191"/>
      <c r="D16" s="191"/>
      <c r="E16" s="194"/>
      <c r="F16" s="191"/>
      <c r="G16" s="197"/>
      <c r="H16" s="182" t="str">
        <f>IF(G16&lt;=0,"",IF(G16&lt;=2,"Muy Baja",IF(G16&lt;=24,"Baja",IF(G16&lt;=500,"Media",IF(G16&lt;=5000,"Alta","Muy Alta")))))</f>
        <v/>
      </c>
      <c r="I16" s="176" t="str">
        <f>IF(H16="","",IF(H16="Muy Baja",0.2,IF(H16="Baja",0.4,IF(H16="Media",0.6,IF(H16="Alta",0.8,IF(H16="Muy Alta",1,))))))</f>
        <v/>
      </c>
      <c r="J16" s="179"/>
      <c r="K16" s="176">
        <f>IF(NOT(ISERROR(MATCH(J16,'[4]Tabla Impacto'!$B$221:$B$223,0))),'[4]Tabla Impacto'!$F$223&amp;"Por favor no seleccionar los criterios de impacto(Afectación Económica o presupuestal y Pérdida Reputacional)",J16)</f>
        <v>0</v>
      </c>
      <c r="L16" s="182" t="str">
        <f>IF(OR(K16='[4]Tabla Impacto'!$C$11,K16='[4]Tabla Impacto'!$D$11),"Leve",IF(OR(K16='[4]Tabla Impacto'!$C$12,K16='[4]Tabla Impacto'!$D$12),"Menor",IF(OR(K16='[4]Tabla Impacto'!$C$13,K16='[4]Tabla Impacto'!$D$13),"Moderado",IF(OR(K16='[4]Tabla Impacto'!$C$14,K16='[4]Tabla Impacto'!$D$14),"Mayor",IF(OR(K16='[4]Tabla Impacto'!$C$15,K16='[4]Tabla Impacto'!$D$15),"Catastrófico","")))))</f>
        <v/>
      </c>
      <c r="M16" s="176" t="str">
        <f>IF(L16="","",IF(L16="Leve",0.2,IF(L16="Menor",0.4,IF(L16="Moderado",0.6,IF(L16="Mayor",0.8,IF(L16="Catastrófico",1,))))))</f>
        <v/>
      </c>
      <c r="N16" s="185"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6">
        <v>1</v>
      </c>
      <c r="P16" s="48"/>
      <c r="Q16" s="41" t="str">
        <f t="shared" si="0"/>
        <v/>
      </c>
      <c r="R16" s="42"/>
      <c r="S16" s="42"/>
      <c r="T16" s="43" t="str">
        <f t="shared" si="1"/>
        <v/>
      </c>
      <c r="U16" s="42"/>
      <c r="V16" s="42"/>
      <c r="W16" s="42"/>
      <c r="X16" s="24" t="str">
        <f>IFERROR(IF(Q16="Probabilidad",(I16-(+I16*T16)),IF(Q16="Impacto",I16,"")),"")</f>
        <v/>
      </c>
      <c r="Y16" s="44" t="str">
        <f>IFERROR(IF(X16="","",IF(X16&lt;=0.2,"Muy Baja",IF(X16&lt;=0.4,"Baja",IF(X16&lt;=0.6,"Media",IF(X16&lt;=0.8,"Alta","Muy Alta"))))),"")</f>
        <v/>
      </c>
      <c r="Z16" s="45" t="str">
        <f t="shared" si="2"/>
        <v/>
      </c>
      <c r="AA16" s="44" t="str">
        <f>IFERROR(IF(AB16="","",IF(AB16&lt;=0.2,"Leve",IF(AB16&lt;=0.4,"Menor",IF(AB16&lt;=0.6,"Moderado",IF(AB16&lt;=0.8,"Mayor","Catastrófico"))))),"")</f>
        <v/>
      </c>
      <c r="AB16" s="45" t="str">
        <f>IFERROR(IF(Q16="Impacto",(M16-(+M16*T16)),IF(Q16="Probabilidad",M16,"")),"")</f>
        <v/>
      </c>
      <c r="AC16" s="46" t="str">
        <f t="shared" si="3"/>
        <v/>
      </c>
      <c r="AD16" s="47"/>
      <c r="AE16" s="48"/>
      <c r="AF16" s="48"/>
      <c r="AG16" s="48"/>
      <c r="AH16" s="49"/>
      <c r="AI16" s="48"/>
      <c r="AJ16" s="3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9"/>
      <c r="B17" s="192"/>
      <c r="C17" s="192"/>
      <c r="D17" s="192"/>
      <c r="E17" s="195"/>
      <c r="F17" s="192"/>
      <c r="G17" s="198"/>
      <c r="H17" s="183"/>
      <c r="I17" s="177"/>
      <c r="J17" s="180"/>
      <c r="K17" s="177">
        <f ca="1">IF(NOT(ISERROR(MATCH(J17,_xlfn.ANCHORARRAY(E28),0))),I30&amp;"Por favor no seleccionar los criterios de impacto",J17)</f>
        <v>0</v>
      </c>
      <c r="L17" s="183"/>
      <c r="M17" s="177"/>
      <c r="N17" s="186"/>
      <c r="O17" s="6">
        <v>2</v>
      </c>
      <c r="P17" s="48"/>
      <c r="Q17" s="41" t="str">
        <f t="shared" si="0"/>
        <v/>
      </c>
      <c r="R17" s="42"/>
      <c r="S17" s="42"/>
      <c r="T17" s="43" t="str">
        <f t="shared" si="1"/>
        <v/>
      </c>
      <c r="U17" s="42"/>
      <c r="V17" s="42"/>
      <c r="W17" s="42"/>
      <c r="X17" s="24" t="str">
        <f>IFERROR(IF(AND(Q16="Probabilidad",Q17="Probabilidad"),(Z16-(+Z16*T17)),IF(Q17="Probabilidad",(I16-(+I16*T17)),IF(Q17="Impacto",Z16,""))),"")</f>
        <v/>
      </c>
      <c r="Y17" s="44" t="str">
        <f t="shared" si="4"/>
        <v/>
      </c>
      <c r="Z17" s="45" t="str">
        <f t="shared" si="2"/>
        <v/>
      </c>
      <c r="AA17" s="44" t="str">
        <f t="shared" si="5"/>
        <v/>
      </c>
      <c r="AB17" s="45" t="str">
        <f>IFERROR(IF(AND(Q16="Impacto",Q17="Impacto"),(AB10-(+AB10*T17)),IF(Q17="Impacto",($M$16-(+$M$16*T17)),IF(Q17="Probabilidad",AB10,""))),"")</f>
        <v/>
      </c>
      <c r="AC17" s="46" t="str">
        <f t="shared" si="3"/>
        <v/>
      </c>
      <c r="AD17" s="47"/>
      <c r="AE17" s="48"/>
      <c r="AF17" s="48"/>
      <c r="AG17" s="48"/>
      <c r="AH17" s="49"/>
      <c r="AI17" s="48"/>
      <c r="AJ17" s="3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9"/>
      <c r="B18" s="192"/>
      <c r="C18" s="192"/>
      <c r="D18" s="192"/>
      <c r="E18" s="195"/>
      <c r="F18" s="192"/>
      <c r="G18" s="198"/>
      <c r="H18" s="183"/>
      <c r="I18" s="177"/>
      <c r="J18" s="180"/>
      <c r="K18" s="177">
        <f ca="1">IF(NOT(ISERROR(MATCH(J18,_xlfn.ANCHORARRAY(E29),0))),I31&amp;"Por favor no seleccionar los criterios de impacto",J18)</f>
        <v>0</v>
      </c>
      <c r="L18" s="183"/>
      <c r="M18" s="177"/>
      <c r="N18" s="186"/>
      <c r="O18" s="6">
        <v>3</v>
      </c>
      <c r="P18" s="40"/>
      <c r="Q18" s="41" t="str">
        <f t="shared" si="0"/>
        <v/>
      </c>
      <c r="R18" s="42"/>
      <c r="S18" s="42"/>
      <c r="T18" s="43" t="str">
        <f t="shared" si="1"/>
        <v/>
      </c>
      <c r="U18" s="42"/>
      <c r="V18" s="42"/>
      <c r="W18" s="42"/>
      <c r="X18" s="24" t="str">
        <f>IFERROR(IF(AND(Q17="Probabilidad",Q18="Probabilidad"),(Z17-(+Z17*T18)),IF(AND(Q17="Impacto",Q18="Probabilidad"),(Z16-(+Z16*T18)),IF(Q18="Impacto",Z17,""))),"")</f>
        <v/>
      </c>
      <c r="Y18" s="44" t="str">
        <f t="shared" si="4"/>
        <v/>
      </c>
      <c r="Z18" s="45" t="str">
        <f t="shared" si="2"/>
        <v/>
      </c>
      <c r="AA18" s="44" t="str">
        <f t="shared" si="5"/>
        <v/>
      </c>
      <c r="AB18" s="45" t="str">
        <f>IFERROR(IF(AND(Q17="Impacto",Q18="Impacto"),(AB17-(+AB17*T18)),IF(AND(Q17="Probabilidad",Q18="Impacto"),(AB16-(+AB16*T18)),IF(Q18="Probabilidad",AB17,""))),"")</f>
        <v/>
      </c>
      <c r="AC18" s="46" t="str">
        <f t="shared" si="3"/>
        <v/>
      </c>
      <c r="AD18" s="47"/>
      <c r="AE18" s="48"/>
      <c r="AF18" s="38"/>
      <c r="AG18" s="49"/>
      <c r="AH18" s="49"/>
      <c r="AI18" s="48"/>
      <c r="AJ18" s="3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9"/>
      <c r="B19" s="192"/>
      <c r="C19" s="192"/>
      <c r="D19" s="192"/>
      <c r="E19" s="195"/>
      <c r="F19" s="192"/>
      <c r="G19" s="198"/>
      <c r="H19" s="183"/>
      <c r="I19" s="177"/>
      <c r="J19" s="180"/>
      <c r="K19" s="177">
        <f ca="1">IF(NOT(ISERROR(MATCH(J19,_xlfn.ANCHORARRAY(E30),0))),I32&amp;"Por favor no seleccionar los criterios de impacto",J19)</f>
        <v>0</v>
      </c>
      <c r="L19" s="183"/>
      <c r="M19" s="177"/>
      <c r="N19" s="186"/>
      <c r="O19" s="6">
        <v>4</v>
      </c>
      <c r="P19" s="39"/>
      <c r="Q19" s="41" t="str">
        <f t="shared" si="0"/>
        <v/>
      </c>
      <c r="R19" s="42"/>
      <c r="S19" s="42"/>
      <c r="T19" s="43" t="str">
        <f t="shared" si="1"/>
        <v/>
      </c>
      <c r="U19" s="42"/>
      <c r="V19" s="42"/>
      <c r="W19" s="42"/>
      <c r="X19" s="24" t="str">
        <f>IFERROR(IF(AND(Q18="Probabilidad",Q19="Probabilidad"),(Z18-(+Z18*T19)),IF(AND(Q18="Impacto",Q19="Probabilidad"),(Z17-(+Z17*T19)),IF(Q19="Impacto",Z18,""))),"")</f>
        <v/>
      </c>
      <c r="Y19" s="44" t="str">
        <f t="shared" si="4"/>
        <v/>
      </c>
      <c r="Z19" s="45" t="str">
        <f t="shared" si="2"/>
        <v/>
      </c>
      <c r="AA19" s="44" t="str">
        <f t="shared" si="5"/>
        <v/>
      </c>
      <c r="AB19" s="45" t="str">
        <f>IFERROR(IF(AND(Q18="Impacto",Q19="Impacto"),(AB18-(+AB18*T19)),IF(AND(Q18="Probabilidad",Q19="Impacto"),(AB17-(+AB17*T19)),IF(Q19="Probabilidad",AB18,""))),"")</f>
        <v/>
      </c>
      <c r="AC19" s="46" t="str">
        <f t="shared" si="3"/>
        <v/>
      </c>
      <c r="AD19" s="47"/>
      <c r="AE19" s="48"/>
      <c r="AF19" s="38"/>
      <c r="AG19" s="49"/>
      <c r="AH19" s="49"/>
      <c r="AI19" s="48"/>
      <c r="AJ19" s="3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9"/>
      <c r="B20" s="192"/>
      <c r="C20" s="192"/>
      <c r="D20" s="192"/>
      <c r="E20" s="195"/>
      <c r="F20" s="192"/>
      <c r="G20" s="198"/>
      <c r="H20" s="183"/>
      <c r="I20" s="177"/>
      <c r="J20" s="180"/>
      <c r="K20" s="177">
        <f ca="1">IF(NOT(ISERROR(MATCH(J20,_xlfn.ANCHORARRAY(E31),0))),I33&amp;"Por favor no seleccionar los criterios de impacto",J20)</f>
        <v>0</v>
      </c>
      <c r="L20" s="183"/>
      <c r="M20" s="177"/>
      <c r="N20" s="186"/>
      <c r="O20" s="6">
        <v>5</v>
      </c>
      <c r="P20" s="39"/>
      <c r="Q20" s="41" t="str">
        <f t="shared" si="0"/>
        <v/>
      </c>
      <c r="R20" s="42"/>
      <c r="S20" s="42"/>
      <c r="T20" s="43" t="str">
        <f t="shared" si="1"/>
        <v/>
      </c>
      <c r="U20" s="42"/>
      <c r="V20" s="42"/>
      <c r="W20" s="42"/>
      <c r="X20" s="24" t="str">
        <f>IFERROR(IF(AND(Q19="Probabilidad",Q20="Probabilidad"),(Z19-(+Z19*T20)),IF(AND(Q19="Impacto",Q20="Probabilidad"),(Z18-(+Z18*T20)),IF(Q20="Impacto",Z19,""))),"")</f>
        <v/>
      </c>
      <c r="Y20" s="44" t="str">
        <f t="shared" si="4"/>
        <v/>
      </c>
      <c r="Z20" s="45" t="str">
        <f t="shared" si="2"/>
        <v/>
      </c>
      <c r="AA20" s="44" t="str">
        <f t="shared" si="5"/>
        <v/>
      </c>
      <c r="AB20" s="45" t="str">
        <f>IFERROR(IF(AND(Q19="Impacto",Q20="Impacto"),(AB19-(+AB19*T20)),IF(AND(Q19="Probabilidad",Q20="Impacto"),(AB18-(+AB18*T20)),IF(Q20="Probabilidad",AB19,""))),"")</f>
        <v/>
      </c>
      <c r="AC20" s="46" t="str">
        <f t="shared" si="3"/>
        <v/>
      </c>
      <c r="AD20" s="47"/>
      <c r="AE20" s="48"/>
      <c r="AF20" s="38"/>
      <c r="AG20" s="49"/>
      <c r="AH20" s="49"/>
      <c r="AI20" s="48"/>
      <c r="AJ20" s="3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90"/>
      <c r="B21" s="193"/>
      <c r="C21" s="193"/>
      <c r="D21" s="193"/>
      <c r="E21" s="196"/>
      <c r="F21" s="193"/>
      <c r="G21" s="199"/>
      <c r="H21" s="184"/>
      <c r="I21" s="178"/>
      <c r="J21" s="181"/>
      <c r="K21" s="178">
        <f ca="1">IF(NOT(ISERROR(MATCH(J21,_xlfn.ANCHORARRAY(E32),0))),I34&amp;"Por favor no seleccionar los criterios de impacto",J21)</f>
        <v>0</v>
      </c>
      <c r="L21" s="184"/>
      <c r="M21" s="178"/>
      <c r="N21" s="187"/>
      <c r="O21" s="6">
        <v>6</v>
      </c>
      <c r="P21" s="39"/>
      <c r="Q21" s="41" t="str">
        <f t="shared" si="0"/>
        <v/>
      </c>
      <c r="R21" s="42"/>
      <c r="S21" s="42"/>
      <c r="T21" s="43" t="str">
        <f t="shared" si="1"/>
        <v/>
      </c>
      <c r="U21" s="42"/>
      <c r="V21" s="42"/>
      <c r="W21" s="42"/>
      <c r="X21" s="24" t="str">
        <f>IFERROR(IF(AND(Q20="Probabilidad",Q21="Probabilidad"),(Z20-(+Z20*T21)),IF(AND(Q20="Impacto",Q21="Probabilidad"),(Z19-(+Z19*T21)),IF(Q21="Impacto",Z20,""))),"")</f>
        <v/>
      </c>
      <c r="Y21" s="44" t="str">
        <f t="shared" si="4"/>
        <v/>
      </c>
      <c r="Z21" s="45" t="str">
        <f t="shared" si="2"/>
        <v/>
      </c>
      <c r="AA21" s="44" t="str">
        <f t="shared" si="5"/>
        <v/>
      </c>
      <c r="AB21" s="45" t="str">
        <f>IFERROR(IF(AND(Q20="Impacto",Q21="Impacto"),(AB20-(+AB20*T21)),IF(AND(Q20="Probabilidad",Q21="Impacto"),(AB19-(+AB19*T21)),IF(Q21="Probabilidad",AB20,""))),"")</f>
        <v/>
      </c>
      <c r="AC21" s="46" t="str">
        <f t="shared" si="3"/>
        <v/>
      </c>
      <c r="AD21" s="47"/>
      <c r="AE21" s="48"/>
      <c r="AF21" s="38"/>
      <c r="AG21" s="49"/>
      <c r="AH21" s="49"/>
      <c r="AI21" s="48"/>
      <c r="AJ21" s="3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8">
        <v>3</v>
      </c>
      <c r="B22" s="191"/>
      <c r="C22" s="191"/>
      <c r="D22" s="191"/>
      <c r="E22" s="194"/>
      <c r="F22" s="191"/>
      <c r="G22" s="197"/>
      <c r="H22" s="182" t="str">
        <f>IF(G22&lt;=0,"",IF(G22&lt;=2,"Muy Baja",IF(G22&lt;=24,"Baja",IF(G22&lt;=500,"Media",IF(G22&lt;=5000,"Alta","Muy Alta")))))</f>
        <v/>
      </c>
      <c r="I22" s="176" t="str">
        <f>IF(H22="","",IF(H22="Muy Baja",0.2,IF(H22="Baja",0.4,IF(H22="Media",0.6,IF(H22="Alta",0.8,IF(H22="Muy Alta",1,))))))</f>
        <v/>
      </c>
      <c r="J22" s="179"/>
      <c r="K22" s="176">
        <f>IF(NOT(ISERROR(MATCH(J22,'[4]Tabla Impacto'!$B$221:$B$223,0))),'[4]Tabla Impacto'!$F$223&amp;"Por favor no seleccionar los criterios de impacto(Afectación Económica o presupuestal y Pérdida Reputacional)",J22)</f>
        <v>0</v>
      </c>
      <c r="L22" s="182" t="str">
        <f>IF(OR(K22='[4]Tabla Impacto'!$C$11,K22='[4]Tabla Impacto'!$D$11),"Leve",IF(OR(K22='[4]Tabla Impacto'!$C$12,K22='[4]Tabla Impacto'!$D$12),"Menor",IF(OR(K22='[4]Tabla Impacto'!$C$13,K22='[4]Tabla Impacto'!$D$13),"Moderado",IF(OR(K22='[4]Tabla Impacto'!$C$14,K22='[4]Tabla Impacto'!$D$14),"Mayor",IF(OR(K22='[4]Tabla Impacto'!$C$15,K22='[4]Tabla Impacto'!$D$15),"Catastrófico","")))))</f>
        <v/>
      </c>
      <c r="M22" s="176" t="str">
        <f>IF(L22="","",IF(L22="Leve",0.2,IF(L22="Menor",0.4,IF(L22="Moderado",0.6,IF(L22="Mayor",0.8,IF(L22="Catastrófico",1,))))))</f>
        <v/>
      </c>
      <c r="N22" s="185"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6">
        <v>1</v>
      </c>
      <c r="P22" s="48"/>
      <c r="Q22" s="41" t="str">
        <f t="shared" si="0"/>
        <v/>
      </c>
      <c r="R22" s="42"/>
      <c r="S22" s="42"/>
      <c r="T22" s="43" t="str">
        <f t="shared" si="1"/>
        <v/>
      </c>
      <c r="U22" s="42"/>
      <c r="V22" s="42"/>
      <c r="W22" s="42"/>
      <c r="X22" s="24" t="str">
        <f>IFERROR(IF(Q22="Probabilidad",(I22-(+I22*T22)),IF(Q22="Impacto",I22,"")),"")</f>
        <v/>
      </c>
      <c r="Y22" s="44" t="str">
        <f>IFERROR(IF(X22="","",IF(X22&lt;=0.2,"Muy Baja",IF(X22&lt;=0.4,"Baja",IF(X22&lt;=0.6,"Media",IF(X22&lt;=0.8,"Alta","Muy Alta"))))),"")</f>
        <v/>
      </c>
      <c r="Z22" s="45" t="str">
        <f t="shared" si="2"/>
        <v/>
      </c>
      <c r="AA22" s="44" t="str">
        <f>IFERROR(IF(AB22="","",IF(AB22&lt;=0.2,"Leve",IF(AB22&lt;=0.4,"Menor",IF(AB22&lt;=0.6,"Moderado",IF(AB22&lt;=0.8,"Mayor","Catastrófico"))))),"")</f>
        <v/>
      </c>
      <c r="AB22" s="45" t="str">
        <f>IFERROR(IF(Q22="Impacto",(M22-(+M22*T22)),IF(Q22="Probabilidad",M22,"")),"")</f>
        <v/>
      </c>
      <c r="AC22" s="46" t="str">
        <f t="shared" si="3"/>
        <v/>
      </c>
      <c r="AD22" s="47"/>
      <c r="AE22" s="48"/>
      <c r="AF22" s="48"/>
      <c r="AG22" s="48"/>
      <c r="AH22" s="49"/>
      <c r="AI22" s="48"/>
      <c r="AJ22" s="3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9"/>
      <c r="B23" s="192"/>
      <c r="C23" s="192"/>
      <c r="D23" s="192"/>
      <c r="E23" s="195"/>
      <c r="F23" s="192"/>
      <c r="G23" s="198"/>
      <c r="H23" s="183"/>
      <c r="I23" s="177"/>
      <c r="J23" s="180"/>
      <c r="K23" s="177">
        <f ca="1">IF(NOT(ISERROR(MATCH(J23,_xlfn.ANCHORARRAY(E34),0))),I36&amp;"Por favor no seleccionar los criterios de impacto",J23)</f>
        <v>0</v>
      </c>
      <c r="L23" s="183"/>
      <c r="M23" s="177"/>
      <c r="N23" s="186"/>
      <c r="O23" s="6">
        <v>2</v>
      </c>
      <c r="P23" s="48"/>
      <c r="Q23" s="41" t="str">
        <f t="shared" si="0"/>
        <v/>
      </c>
      <c r="R23" s="42"/>
      <c r="S23" s="42"/>
      <c r="T23" s="43" t="str">
        <f t="shared" si="1"/>
        <v/>
      </c>
      <c r="U23" s="42"/>
      <c r="V23" s="42"/>
      <c r="W23" s="42"/>
      <c r="X23" s="31" t="str">
        <f>IFERROR(IF(AND(Q22="Probabilidad",Q23="Probabilidad"),(Z22-(+Z22*T23)),IF(Q23="Probabilidad",(I22-(+I22*T23)),IF(Q23="Impacto",Z22,""))),"")</f>
        <v/>
      </c>
      <c r="Y23" s="44" t="str">
        <f t="shared" si="4"/>
        <v/>
      </c>
      <c r="Z23" s="45" t="str">
        <f t="shared" si="2"/>
        <v/>
      </c>
      <c r="AA23" s="44" t="str">
        <f t="shared" si="5"/>
        <v/>
      </c>
      <c r="AB23" s="45" t="str">
        <f>IFERROR(IF(AND(Q22="Impacto",Q23="Impacto"),(AB16-(+AB16*T23)),IF(Q23="Impacto",($M$22-(+$M$22*T23)),IF(Q23="Probabilidad",AB16,""))),"")</f>
        <v/>
      </c>
      <c r="AC23" s="46" t="str">
        <f t="shared" si="3"/>
        <v/>
      </c>
      <c r="AD23" s="47"/>
      <c r="AE23" s="48"/>
      <c r="AF23" s="48"/>
      <c r="AG23" s="48"/>
      <c r="AH23" s="49"/>
      <c r="AI23" s="48"/>
      <c r="AJ23" s="3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9"/>
      <c r="B24" s="192"/>
      <c r="C24" s="192"/>
      <c r="D24" s="192"/>
      <c r="E24" s="195"/>
      <c r="F24" s="192"/>
      <c r="G24" s="198"/>
      <c r="H24" s="183"/>
      <c r="I24" s="177"/>
      <c r="J24" s="180"/>
      <c r="K24" s="177">
        <f ca="1">IF(NOT(ISERROR(MATCH(J24,_xlfn.ANCHORARRAY(E35),0))),I37&amp;"Por favor no seleccionar los criterios de impacto",J24)</f>
        <v>0</v>
      </c>
      <c r="L24" s="183"/>
      <c r="M24" s="177"/>
      <c r="N24" s="186"/>
      <c r="O24" s="6">
        <v>3</v>
      </c>
      <c r="P24" s="40"/>
      <c r="Q24" s="41" t="str">
        <f t="shared" si="0"/>
        <v/>
      </c>
      <c r="R24" s="42"/>
      <c r="S24" s="42"/>
      <c r="T24" s="43" t="str">
        <f t="shared" si="1"/>
        <v/>
      </c>
      <c r="U24" s="42"/>
      <c r="V24" s="42"/>
      <c r="W24" s="42"/>
      <c r="X24" s="24" t="str">
        <f>IFERROR(IF(AND(Q23="Probabilidad",Q24="Probabilidad"),(Z23-(+Z23*T24)),IF(AND(Q23="Impacto",Q24="Probabilidad"),(Z22-(+Z22*T24)),IF(Q24="Impacto",Z23,""))),"")</f>
        <v/>
      </c>
      <c r="Y24" s="44" t="str">
        <f t="shared" si="4"/>
        <v/>
      </c>
      <c r="Z24" s="45" t="str">
        <f t="shared" si="2"/>
        <v/>
      </c>
      <c r="AA24" s="44" t="str">
        <f t="shared" si="5"/>
        <v/>
      </c>
      <c r="AB24" s="45" t="str">
        <f>IFERROR(IF(AND(Q23="Impacto",Q24="Impacto"),(AB23-(+AB23*T24)),IF(AND(Q23="Probabilidad",Q24="Impacto"),(AB22-(+AB22*T24)),IF(Q24="Probabilidad",AB23,""))),"")</f>
        <v/>
      </c>
      <c r="AC24" s="46" t="str">
        <f t="shared" si="3"/>
        <v/>
      </c>
      <c r="AD24" s="47"/>
      <c r="AE24" s="48"/>
      <c r="AF24" s="38"/>
      <c r="AG24" s="49"/>
      <c r="AH24" s="49"/>
      <c r="AI24" s="48"/>
      <c r="AJ24" s="3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9"/>
      <c r="B25" s="192"/>
      <c r="C25" s="192"/>
      <c r="D25" s="192"/>
      <c r="E25" s="195"/>
      <c r="F25" s="192"/>
      <c r="G25" s="198"/>
      <c r="H25" s="183"/>
      <c r="I25" s="177"/>
      <c r="J25" s="180"/>
      <c r="K25" s="177">
        <f ca="1">IF(NOT(ISERROR(MATCH(J25,_xlfn.ANCHORARRAY(E36),0))),I38&amp;"Por favor no seleccionar los criterios de impacto",J25)</f>
        <v>0</v>
      </c>
      <c r="L25" s="183"/>
      <c r="M25" s="177"/>
      <c r="N25" s="186"/>
      <c r="O25" s="6">
        <v>4</v>
      </c>
      <c r="P25" s="40"/>
      <c r="Q25" s="41" t="str">
        <f t="shared" si="0"/>
        <v/>
      </c>
      <c r="R25" s="42"/>
      <c r="S25" s="42"/>
      <c r="T25" s="43" t="str">
        <f t="shared" si="1"/>
        <v/>
      </c>
      <c r="U25" s="42"/>
      <c r="V25" s="42"/>
      <c r="W25" s="42"/>
      <c r="X25" s="24" t="str">
        <f>IFERROR(IF(AND(Q24="Probabilidad",Q25="Probabilidad"),(Z24-(+Z24*T25)),IF(AND(Q24="Impacto",Q25="Probabilidad"),(Z23-(+Z23*T25)),IF(Q25="Impacto",Z24,""))),"")</f>
        <v/>
      </c>
      <c r="Y25" s="44" t="str">
        <f t="shared" si="4"/>
        <v/>
      </c>
      <c r="Z25" s="45" t="str">
        <f t="shared" si="2"/>
        <v/>
      </c>
      <c r="AA25" s="44" t="str">
        <f t="shared" si="5"/>
        <v/>
      </c>
      <c r="AB25" s="45" t="str">
        <f>IFERROR(IF(AND(Q24="Impacto",Q25="Impacto"),(AB24-(+AB24*T25)),IF(AND(Q24="Probabilidad",Q25="Impacto"),(AB23-(+AB23*T25)),IF(Q25="Probabilidad",AB24,""))),"")</f>
        <v/>
      </c>
      <c r="AC25" s="46" t="str">
        <f t="shared" si="3"/>
        <v/>
      </c>
      <c r="AD25" s="47"/>
      <c r="AE25" s="48"/>
      <c r="AF25" s="38"/>
      <c r="AG25" s="49"/>
      <c r="AH25" s="49"/>
      <c r="AI25" s="48"/>
      <c r="AJ25" s="3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9"/>
      <c r="B26" s="192"/>
      <c r="C26" s="192"/>
      <c r="D26" s="192"/>
      <c r="E26" s="195"/>
      <c r="F26" s="192"/>
      <c r="G26" s="198"/>
      <c r="H26" s="183"/>
      <c r="I26" s="177"/>
      <c r="J26" s="180"/>
      <c r="K26" s="177">
        <f ca="1">IF(NOT(ISERROR(MATCH(J26,_xlfn.ANCHORARRAY(E37),0))),I39&amp;"Por favor no seleccionar los criterios de impacto",J26)</f>
        <v>0</v>
      </c>
      <c r="L26" s="183"/>
      <c r="M26" s="177"/>
      <c r="N26" s="186"/>
      <c r="O26" s="6">
        <v>5</v>
      </c>
      <c r="P26" s="39"/>
      <c r="Q26" s="41" t="str">
        <f t="shared" si="0"/>
        <v/>
      </c>
      <c r="R26" s="42"/>
      <c r="S26" s="42"/>
      <c r="T26" s="43" t="str">
        <f t="shared" si="1"/>
        <v/>
      </c>
      <c r="U26" s="42"/>
      <c r="V26" s="42"/>
      <c r="W26" s="42"/>
      <c r="X26" s="24" t="str">
        <f>IFERROR(IF(AND(Q25="Probabilidad",Q26="Probabilidad"),(Z25-(+Z25*T26)),IF(AND(Q25="Impacto",Q26="Probabilidad"),(Z24-(+Z24*T26)),IF(Q26="Impacto",Z25,""))),"")</f>
        <v/>
      </c>
      <c r="Y26" s="44" t="str">
        <f t="shared" si="4"/>
        <v/>
      </c>
      <c r="Z26" s="45" t="str">
        <f t="shared" si="2"/>
        <v/>
      </c>
      <c r="AA26" s="44" t="str">
        <f t="shared" si="5"/>
        <v/>
      </c>
      <c r="AB26" s="45" t="str">
        <f>IFERROR(IF(AND(Q25="Impacto",Q26="Impacto"),(AB25-(+AB25*T26)),IF(AND(Q25="Probabilidad",Q26="Impacto"),(AB24-(+AB24*T26)),IF(Q26="Probabilidad",AB25,""))),"")</f>
        <v/>
      </c>
      <c r="AC26" s="46" t="str">
        <f t="shared" si="3"/>
        <v/>
      </c>
      <c r="AD26" s="47"/>
      <c r="AE26" s="48"/>
      <c r="AF26" s="38"/>
      <c r="AG26" s="49"/>
      <c r="AH26" s="49"/>
      <c r="AI26" s="48"/>
      <c r="AJ26" s="3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90"/>
      <c r="B27" s="193"/>
      <c r="C27" s="193"/>
      <c r="D27" s="193"/>
      <c r="E27" s="196"/>
      <c r="F27" s="193"/>
      <c r="G27" s="199"/>
      <c r="H27" s="184"/>
      <c r="I27" s="178"/>
      <c r="J27" s="181"/>
      <c r="K27" s="178">
        <f ca="1">IF(NOT(ISERROR(MATCH(J27,_xlfn.ANCHORARRAY(E38),0))),I40&amp;"Por favor no seleccionar los criterios de impacto",J27)</f>
        <v>0</v>
      </c>
      <c r="L27" s="184"/>
      <c r="M27" s="178"/>
      <c r="N27" s="187"/>
      <c r="O27" s="6">
        <v>6</v>
      </c>
      <c r="P27" s="39"/>
      <c r="Q27" s="41" t="str">
        <f t="shared" si="0"/>
        <v/>
      </c>
      <c r="R27" s="42"/>
      <c r="S27" s="42"/>
      <c r="T27" s="43" t="str">
        <f t="shared" si="1"/>
        <v/>
      </c>
      <c r="U27" s="42"/>
      <c r="V27" s="42"/>
      <c r="W27" s="42"/>
      <c r="X27" s="24" t="str">
        <f>IFERROR(IF(AND(Q26="Probabilidad",Q27="Probabilidad"),(Z26-(+Z26*T27)),IF(AND(Q26="Impacto",Q27="Probabilidad"),(Z25-(+Z25*T27)),IF(Q27="Impacto",Z26,""))),"")</f>
        <v/>
      </c>
      <c r="Y27" s="44" t="str">
        <f t="shared" si="4"/>
        <v/>
      </c>
      <c r="Z27" s="45" t="str">
        <f t="shared" si="2"/>
        <v/>
      </c>
      <c r="AA27" s="44" t="str">
        <f t="shared" si="5"/>
        <v/>
      </c>
      <c r="AB27" s="45" t="str">
        <f>IFERROR(IF(AND(Q26="Impacto",Q27="Impacto"),(AB26-(+AB26*T27)),IF(AND(Q26="Probabilidad",Q27="Impacto"),(AB25-(+AB25*T27)),IF(Q27="Probabilidad",AB26,""))),"")</f>
        <v/>
      </c>
      <c r="AC27" s="46" t="str">
        <f t="shared" si="3"/>
        <v/>
      </c>
      <c r="AD27" s="47"/>
      <c r="AE27" s="48"/>
      <c r="AF27" s="38"/>
      <c r="AG27" s="49"/>
      <c r="AH27" s="49"/>
      <c r="AI27" s="48"/>
      <c r="AJ27" s="3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8">
        <v>4</v>
      </c>
      <c r="B28" s="191"/>
      <c r="C28" s="191"/>
      <c r="D28" s="191"/>
      <c r="E28" s="194"/>
      <c r="F28" s="191"/>
      <c r="G28" s="197"/>
      <c r="H28" s="182" t="str">
        <f>IF(G28&lt;=0,"",IF(G28&lt;=2,"Muy Baja",IF(G28&lt;=24,"Baja",IF(G28&lt;=500,"Media",IF(G28&lt;=5000,"Alta","Muy Alta")))))</f>
        <v/>
      </c>
      <c r="I28" s="176" t="str">
        <f>IF(H28="","",IF(H28="Muy Baja",0.2,IF(H28="Baja",0.4,IF(H28="Media",0.6,IF(H28="Alta",0.8,IF(H28="Muy Alta",1,))))))</f>
        <v/>
      </c>
      <c r="J28" s="179"/>
      <c r="K28" s="176">
        <f>IF(NOT(ISERROR(MATCH(J28,'[4]Tabla Impacto'!$B$221:$B$223,0))),'[4]Tabla Impacto'!$F$223&amp;"Por favor no seleccionar los criterios de impacto(Afectación Económica o presupuestal y Pérdida Reputacional)",J28)</f>
        <v>0</v>
      </c>
      <c r="L28" s="182" t="str">
        <f>IF(OR(K28='[4]Tabla Impacto'!$C$11,K28='[4]Tabla Impacto'!$D$11),"Leve",IF(OR(K28='[4]Tabla Impacto'!$C$12,K28='[4]Tabla Impacto'!$D$12),"Menor",IF(OR(K28='[4]Tabla Impacto'!$C$13,K28='[4]Tabla Impacto'!$D$13),"Moderado",IF(OR(K28='[4]Tabla Impacto'!$C$14,K28='[4]Tabla Impacto'!$D$14),"Mayor",IF(OR(K28='[4]Tabla Impacto'!$C$15,K28='[4]Tabla Impacto'!$D$15),"Catastrófico","")))))</f>
        <v/>
      </c>
      <c r="M28" s="176" t="str">
        <f>IF(L28="","",IF(L28="Leve",0.2,IF(L28="Menor",0.4,IF(L28="Moderado",0.6,IF(L28="Mayor",0.8,IF(L28="Catastrófico",1,))))))</f>
        <v/>
      </c>
      <c r="N28" s="185"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6">
        <v>1</v>
      </c>
      <c r="P28" s="40"/>
      <c r="Q28" s="41" t="str">
        <f t="shared" si="0"/>
        <v/>
      </c>
      <c r="R28" s="42"/>
      <c r="S28" s="42"/>
      <c r="T28" s="43" t="str">
        <f t="shared" si="1"/>
        <v/>
      </c>
      <c r="U28" s="42"/>
      <c r="V28" s="42"/>
      <c r="W28" s="42"/>
      <c r="X28" s="24" t="str">
        <f>IFERROR(IF(Q28="Probabilidad",(I28-(+I28*T28)),IF(Q28="Impacto",I28,"")),"")</f>
        <v/>
      </c>
      <c r="Y28" s="44" t="str">
        <f>IFERROR(IF(X28="","",IF(X28&lt;=0.2,"Muy Baja",IF(X28&lt;=0.4,"Baja",IF(X28&lt;=0.6,"Media",IF(X28&lt;=0.8,"Alta","Muy Alta"))))),"")</f>
        <v/>
      </c>
      <c r="Z28" s="45" t="str">
        <f t="shared" si="2"/>
        <v/>
      </c>
      <c r="AA28" s="44" t="str">
        <f>IFERROR(IF(AB28="","",IF(AB28&lt;=0.2,"Leve",IF(AB28&lt;=0.4,"Menor",IF(AB28&lt;=0.6,"Moderado",IF(AB28&lt;=0.8,"Mayor","Catastrófico"))))),"")</f>
        <v/>
      </c>
      <c r="AB28" s="45" t="str">
        <f>IFERROR(IF(Q28="Impacto",(M28-(+M28*T28)),IF(Q28="Probabilidad",M28,"")),"")</f>
        <v/>
      </c>
      <c r="AC28" s="46" t="str">
        <f t="shared" si="3"/>
        <v/>
      </c>
      <c r="AD28" s="47"/>
      <c r="AE28" s="48"/>
      <c r="AF28" s="48"/>
      <c r="AG28" s="48"/>
      <c r="AH28" s="49"/>
      <c r="AI28" s="48"/>
      <c r="AJ28" s="3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9"/>
      <c r="B29" s="192"/>
      <c r="C29" s="192"/>
      <c r="D29" s="192"/>
      <c r="E29" s="195"/>
      <c r="F29" s="192"/>
      <c r="G29" s="198"/>
      <c r="H29" s="183"/>
      <c r="I29" s="177"/>
      <c r="J29" s="180"/>
      <c r="K29" s="177">
        <f ca="1">IF(NOT(ISERROR(MATCH(J29,_xlfn.ANCHORARRAY(E40),0))),I42&amp;"Por favor no seleccionar los criterios de impacto",J29)</f>
        <v>0</v>
      </c>
      <c r="L29" s="183"/>
      <c r="M29" s="177"/>
      <c r="N29" s="186"/>
      <c r="O29" s="6">
        <v>2</v>
      </c>
      <c r="P29" s="40"/>
      <c r="Q29" s="41" t="str">
        <f t="shared" si="0"/>
        <v/>
      </c>
      <c r="R29" s="42"/>
      <c r="S29" s="42"/>
      <c r="T29" s="43" t="str">
        <f t="shared" si="1"/>
        <v/>
      </c>
      <c r="U29" s="42"/>
      <c r="V29" s="42"/>
      <c r="W29" s="42"/>
      <c r="X29" s="24" t="str">
        <f>IFERROR(IF(AND(Q28="Probabilidad",Q29="Probabilidad"),(Z28-(+Z28*T29)),IF(Q29="Probabilidad",(I28-(+I28*T29)),IF(Q29="Impacto",Z28,""))),"")</f>
        <v/>
      </c>
      <c r="Y29" s="44" t="str">
        <f t="shared" si="4"/>
        <v/>
      </c>
      <c r="Z29" s="45" t="str">
        <f t="shared" si="2"/>
        <v/>
      </c>
      <c r="AA29" s="44" t="str">
        <f t="shared" si="5"/>
        <v/>
      </c>
      <c r="AB29" s="45" t="str">
        <f>IFERROR(IF(AND(Q28="Impacto",Q29="Impacto"),(AB22-(+AB22*T29)),IF(Q29="Impacto",($M$28-(+$M$28*T29)),IF(Q29="Probabilidad",AB22,""))),"")</f>
        <v/>
      </c>
      <c r="AC29" s="46" t="str">
        <f t="shared" si="3"/>
        <v/>
      </c>
      <c r="AD29" s="47"/>
      <c r="AE29" s="48"/>
      <c r="AF29" s="48"/>
      <c r="AG29" s="48"/>
      <c r="AH29" s="49"/>
      <c r="AI29" s="48"/>
      <c r="AJ29" s="3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9"/>
      <c r="B30" s="192"/>
      <c r="C30" s="192"/>
      <c r="D30" s="192"/>
      <c r="E30" s="195"/>
      <c r="F30" s="192"/>
      <c r="G30" s="198"/>
      <c r="H30" s="183"/>
      <c r="I30" s="177"/>
      <c r="J30" s="180"/>
      <c r="K30" s="177">
        <f ca="1">IF(NOT(ISERROR(MATCH(J30,_xlfn.ANCHORARRAY(E41),0))),I43&amp;"Por favor no seleccionar los criterios de impacto",J30)</f>
        <v>0</v>
      </c>
      <c r="L30" s="183"/>
      <c r="M30" s="177"/>
      <c r="N30" s="186"/>
      <c r="O30" s="6">
        <v>3</v>
      </c>
      <c r="P30" s="40"/>
      <c r="Q30" s="41" t="str">
        <f t="shared" si="0"/>
        <v/>
      </c>
      <c r="R30" s="42"/>
      <c r="S30" s="42"/>
      <c r="T30" s="43" t="str">
        <f t="shared" si="1"/>
        <v/>
      </c>
      <c r="U30" s="42"/>
      <c r="V30" s="42"/>
      <c r="W30" s="42"/>
      <c r="X30" s="24" t="str">
        <f>IFERROR(IF(AND(Q29="Probabilidad",Q30="Probabilidad"),(Z29-(+Z29*T30)),IF(AND(Q29="Impacto",Q30="Probabilidad"),(Z28-(+Z28*T30)),IF(Q30="Impacto",Z29,""))),"")</f>
        <v/>
      </c>
      <c r="Y30" s="44" t="str">
        <f t="shared" si="4"/>
        <v/>
      </c>
      <c r="Z30" s="45" t="str">
        <f t="shared" si="2"/>
        <v/>
      </c>
      <c r="AA30" s="44" t="str">
        <f t="shared" si="5"/>
        <v/>
      </c>
      <c r="AB30" s="45" t="str">
        <f>IFERROR(IF(AND(Q29="Impacto",Q30="Impacto"),(AB29-(+AB29*T30)),IF(AND(Q29="Probabilidad",Q30="Impacto"),(AB28-(+AB28*T30)),IF(Q30="Probabilidad",AB29,""))),"")</f>
        <v/>
      </c>
      <c r="AC30" s="46" t="str">
        <f t="shared" si="3"/>
        <v/>
      </c>
      <c r="AD30" s="47"/>
      <c r="AE30" s="48"/>
      <c r="AF30" s="38"/>
      <c r="AG30" s="49"/>
      <c r="AH30" s="49"/>
      <c r="AI30" s="48"/>
      <c r="AJ30" s="3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9"/>
      <c r="B31" s="192"/>
      <c r="C31" s="192"/>
      <c r="D31" s="192"/>
      <c r="E31" s="195"/>
      <c r="F31" s="192"/>
      <c r="G31" s="198"/>
      <c r="H31" s="183"/>
      <c r="I31" s="177"/>
      <c r="J31" s="180"/>
      <c r="K31" s="177">
        <f ca="1">IF(NOT(ISERROR(MATCH(J31,_xlfn.ANCHORARRAY(E42),0))),I44&amp;"Por favor no seleccionar los criterios de impacto",J31)</f>
        <v>0</v>
      </c>
      <c r="L31" s="183"/>
      <c r="M31" s="177"/>
      <c r="N31" s="186"/>
      <c r="O31" s="6">
        <v>4</v>
      </c>
      <c r="P31" s="39"/>
      <c r="Q31" s="41" t="str">
        <f t="shared" si="0"/>
        <v/>
      </c>
      <c r="R31" s="42"/>
      <c r="S31" s="42"/>
      <c r="T31" s="43" t="str">
        <f t="shared" si="1"/>
        <v/>
      </c>
      <c r="U31" s="42"/>
      <c r="V31" s="42"/>
      <c r="W31" s="42"/>
      <c r="X31" s="24" t="str">
        <f>IFERROR(IF(AND(Q30="Probabilidad",Q31="Probabilidad"),(Z30-(+Z30*T31)),IF(AND(Q30="Impacto",Q31="Probabilidad"),(Z29-(+Z29*T31)),IF(Q31="Impacto",Z30,""))),"")</f>
        <v/>
      </c>
      <c r="Y31" s="44" t="str">
        <f t="shared" si="4"/>
        <v/>
      </c>
      <c r="Z31" s="45" t="str">
        <f t="shared" si="2"/>
        <v/>
      </c>
      <c r="AA31" s="44" t="str">
        <f t="shared" si="5"/>
        <v/>
      </c>
      <c r="AB31" s="45" t="str">
        <f>IFERROR(IF(AND(Q30="Impacto",Q31="Impacto"),(AB30-(+AB30*T31)),IF(AND(Q30="Probabilidad",Q31="Impacto"),(AB29-(+AB29*T31)),IF(Q31="Probabilidad",AB30,""))),"")</f>
        <v/>
      </c>
      <c r="AC31" s="46" t="str">
        <f t="shared" si="3"/>
        <v/>
      </c>
      <c r="AD31" s="47"/>
      <c r="AE31" s="48"/>
      <c r="AF31" s="38"/>
      <c r="AG31" s="49"/>
      <c r="AH31" s="49"/>
      <c r="AI31" s="48"/>
      <c r="AJ31" s="3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9"/>
      <c r="B32" s="192"/>
      <c r="C32" s="192"/>
      <c r="D32" s="192"/>
      <c r="E32" s="195"/>
      <c r="F32" s="192"/>
      <c r="G32" s="198"/>
      <c r="H32" s="183"/>
      <c r="I32" s="177"/>
      <c r="J32" s="180"/>
      <c r="K32" s="177">
        <f ca="1">IF(NOT(ISERROR(MATCH(J32,_xlfn.ANCHORARRAY(E43),0))),I45&amp;"Por favor no seleccionar los criterios de impacto",J32)</f>
        <v>0</v>
      </c>
      <c r="L32" s="183"/>
      <c r="M32" s="177"/>
      <c r="N32" s="186"/>
      <c r="O32" s="6">
        <v>5</v>
      </c>
      <c r="P32" s="39"/>
      <c r="Q32" s="41" t="str">
        <f t="shared" si="0"/>
        <v/>
      </c>
      <c r="R32" s="42"/>
      <c r="S32" s="42"/>
      <c r="T32" s="43" t="str">
        <f t="shared" si="1"/>
        <v/>
      </c>
      <c r="U32" s="42"/>
      <c r="V32" s="42"/>
      <c r="W32" s="42"/>
      <c r="X32" s="31" t="str">
        <f>IFERROR(IF(AND(Q31="Probabilidad",Q32="Probabilidad"),(Z31-(+Z31*T32)),IF(AND(Q31="Impacto",Q32="Probabilidad"),(Z30-(+Z30*T32)),IF(Q32="Impacto",Z31,""))),"")</f>
        <v/>
      </c>
      <c r="Y32" s="44" t="str">
        <f>IFERROR(IF(X32="","",IF(X32&lt;=0.2,"Muy Baja",IF(X32&lt;=0.4,"Baja",IF(X32&lt;=0.6,"Media",IF(X32&lt;=0.8,"Alta","Muy Alta"))))),"")</f>
        <v/>
      </c>
      <c r="Z32" s="45" t="str">
        <f t="shared" si="2"/>
        <v/>
      </c>
      <c r="AA32" s="44" t="str">
        <f t="shared" si="5"/>
        <v/>
      </c>
      <c r="AB32" s="45" t="str">
        <f>IFERROR(IF(AND(Q31="Impacto",Q32="Impacto"),(AB31-(+AB31*T32)),IF(AND(Q31="Probabilidad",Q32="Impacto"),(AB30-(+AB30*T32)),IF(Q32="Probabilidad",AB31,""))),"")</f>
        <v/>
      </c>
      <c r="AC32" s="46" t="str">
        <f t="shared" si="3"/>
        <v/>
      </c>
      <c r="AD32" s="47"/>
      <c r="AE32" s="48"/>
      <c r="AF32" s="38"/>
      <c r="AG32" s="49"/>
      <c r="AH32" s="49"/>
      <c r="AI32" s="48"/>
      <c r="AJ32" s="3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90"/>
      <c r="B33" s="193"/>
      <c r="C33" s="193"/>
      <c r="D33" s="193"/>
      <c r="E33" s="196"/>
      <c r="F33" s="193"/>
      <c r="G33" s="199"/>
      <c r="H33" s="184"/>
      <c r="I33" s="178"/>
      <c r="J33" s="181"/>
      <c r="K33" s="178">
        <f ca="1">IF(NOT(ISERROR(MATCH(J33,_xlfn.ANCHORARRAY(E44),0))),I46&amp;"Por favor no seleccionar los criterios de impacto",J33)</f>
        <v>0</v>
      </c>
      <c r="L33" s="184"/>
      <c r="M33" s="178"/>
      <c r="N33" s="187"/>
      <c r="O33" s="6">
        <v>6</v>
      </c>
      <c r="P33" s="39"/>
      <c r="Q33" s="41" t="str">
        <f t="shared" si="0"/>
        <v/>
      </c>
      <c r="R33" s="42"/>
      <c r="S33" s="42"/>
      <c r="T33" s="43" t="str">
        <f t="shared" si="1"/>
        <v/>
      </c>
      <c r="U33" s="42"/>
      <c r="V33" s="42"/>
      <c r="W33" s="42"/>
      <c r="X33" s="24" t="str">
        <f>IFERROR(IF(AND(Q32="Probabilidad",Q33="Probabilidad"),(Z32-(+Z32*T33)),IF(AND(Q32="Impacto",Q33="Probabilidad"),(Z31-(+Z31*T33)),IF(Q33="Impacto",Z32,""))),"")</f>
        <v/>
      </c>
      <c r="Y33" s="44" t="str">
        <f t="shared" si="4"/>
        <v/>
      </c>
      <c r="Z33" s="45" t="str">
        <f t="shared" si="2"/>
        <v/>
      </c>
      <c r="AA33" s="44" t="str">
        <f t="shared" si="5"/>
        <v/>
      </c>
      <c r="AB33" s="45" t="str">
        <f>IFERROR(IF(AND(Q32="Impacto",Q33="Impacto"),(AB32-(+AB32*T33)),IF(AND(Q32="Probabilidad",Q33="Impacto"),(AB31-(+AB31*T33)),IF(Q33="Probabilidad",AB32,""))),"")</f>
        <v/>
      </c>
      <c r="AC33" s="46" t="str">
        <f t="shared" si="3"/>
        <v/>
      </c>
      <c r="AD33" s="47"/>
      <c r="AE33" s="48"/>
      <c r="AF33" s="38"/>
      <c r="AG33" s="49"/>
      <c r="AH33" s="49"/>
      <c r="AI33" s="48"/>
      <c r="AJ33" s="3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8">
        <v>5</v>
      </c>
      <c r="B34" s="191"/>
      <c r="C34" s="191"/>
      <c r="D34" s="191"/>
      <c r="E34" s="194"/>
      <c r="F34" s="191"/>
      <c r="G34" s="197"/>
      <c r="H34" s="182" t="str">
        <f>IF(G34&lt;=0,"",IF(G34&lt;=2,"Muy Baja",IF(G34&lt;=24,"Baja",IF(G34&lt;=500,"Media",IF(G34&lt;=5000,"Alta","Muy Alta")))))</f>
        <v/>
      </c>
      <c r="I34" s="176" t="str">
        <f>IF(H34="","",IF(H34="Muy Baja",0.2,IF(H34="Baja",0.4,IF(H34="Media",0.6,IF(H34="Alta",0.8,IF(H34="Muy Alta",1,))))))</f>
        <v/>
      </c>
      <c r="J34" s="179"/>
      <c r="K34" s="176">
        <f>IF(NOT(ISERROR(MATCH(J34,'[4]Tabla Impacto'!$B$221:$B$223,0))),'[4]Tabla Impacto'!$F$223&amp;"Por favor no seleccionar los criterios de impacto(Afectación Económica o presupuestal y Pérdida Reputacional)",J34)</f>
        <v>0</v>
      </c>
      <c r="L34" s="182" t="str">
        <f>IF(OR(K34='[4]Tabla Impacto'!$C$11,K34='[4]Tabla Impacto'!$D$11),"Leve",IF(OR(K34='[4]Tabla Impacto'!$C$12,K34='[4]Tabla Impacto'!$D$12),"Menor",IF(OR(K34='[4]Tabla Impacto'!$C$13,K34='[4]Tabla Impacto'!$D$13),"Moderado",IF(OR(K34='[4]Tabla Impacto'!$C$14,K34='[4]Tabla Impacto'!$D$14),"Mayor",IF(OR(K34='[4]Tabla Impacto'!$C$15,K34='[4]Tabla Impacto'!$D$15),"Catastrófico","")))))</f>
        <v/>
      </c>
      <c r="M34" s="176" t="str">
        <f>IF(L34="","",IF(L34="Leve",0.2,IF(L34="Menor",0.4,IF(L34="Moderado",0.6,IF(L34="Mayor",0.8,IF(L34="Catastrófico",1,))))))</f>
        <v/>
      </c>
      <c r="N34" s="185"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6">
        <v>1</v>
      </c>
      <c r="P34" s="39"/>
      <c r="Q34" s="41" t="str">
        <f t="shared" si="0"/>
        <v/>
      </c>
      <c r="R34" s="42"/>
      <c r="S34" s="42"/>
      <c r="T34" s="43" t="str">
        <f t="shared" si="1"/>
        <v/>
      </c>
      <c r="U34" s="42"/>
      <c r="V34" s="42"/>
      <c r="W34" s="42"/>
      <c r="X34" s="24" t="str">
        <f>IFERROR(IF(Q34="Probabilidad",(I34-(+I34*T34)),IF(Q34="Impacto",I34,"")),"")</f>
        <v/>
      </c>
      <c r="Y34" s="44" t="str">
        <f>IFERROR(IF(X34="","",IF(X34&lt;=0.2,"Muy Baja",IF(X34&lt;=0.4,"Baja",IF(X34&lt;=0.6,"Media",IF(X34&lt;=0.8,"Alta","Muy Alta"))))),"")</f>
        <v/>
      </c>
      <c r="Z34" s="45" t="str">
        <f t="shared" si="2"/>
        <v/>
      </c>
      <c r="AA34" s="44" t="str">
        <f>IFERROR(IF(AB34="","",IF(AB34&lt;=0.2,"Leve",IF(AB34&lt;=0.4,"Menor",IF(AB34&lt;=0.6,"Moderado",IF(AB34&lt;=0.8,"Mayor","Catastrófico"))))),"")</f>
        <v/>
      </c>
      <c r="AB34" s="45" t="str">
        <f>IFERROR(IF(Q34="Impacto",(M34-(+M34*T34)),IF(Q34="Probabilidad",M34,"")),"")</f>
        <v/>
      </c>
      <c r="AC34" s="46" t="str">
        <f t="shared" si="3"/>
        <v/>
      </c>
      <c r="AD34" s="47"/>
      <c r="AE34" s="48"/>
      <c r="AF34" s="48"/>
      <c r="AG34" s="48"/>
      <c r="AH34" s="49"/>
      <c r="AI34" s="48"/>
      <c r="AJ34" s="3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9"/>
      <c r="B35" s="192"/>
      <c r="C35" s="192"/>
      <c r="D35" s="192"/>
      <c r="E35" s="195"/>
      <c r="F35" s="192"/>
      <c r="G35" s="198"/>
      <c r="H35" s="183"/>
      <c r="I35" s="177"/>
      <c r="J35" s="180"/>
      <c r="K35" s="177">
        <f ca="1">IF(NOT(ISERROR(MATCH(J35,_xlfn.ANCHORARRAY(E46),0))),I48&amp;"Por favor no seleccionar los criterios de impacto",J35)</f>
        <v>0</v>
      </c>
      <c r="L35" s="183"/>
      <c r="M35" s="177"/>
      <c r="N35" s="186"/>
      <c r="O35" s="6">
        <v>2</v>
      </c>
      <c r="P35" s="40"/>
      <c r="Q35" s="41" t="str">
        <f t="shared" si="0"/>
        <v/>
      </c>
      <c r="R35" s="42"/>
      <c r="S35" s="42"/>
      <c r="T35" s="43" t="str">
        <f t="shared" si="1"/>
        <v/>
      </c>
      <c r="U35" s="42"/>
      <c r="V35" s="42"/>
      <c r="W35" s="42"/>
      <c r="X35" s="24" t="str">
        <f>IFERROR(IF(AND(Q34="Probabilidad",Q35="Probabilidad"),(Z34-(+Z34*T35)),IF(Q35="Probabilidad",(I34-(+I34*T35)),IF(Q35="Impacto",Z34,""))),"")</f>
        <v/>
      </c>
      <c r="Y35" s="44" t="str">
        <f t="shared" si="4"/>
        <v/>
      </c>
      <c r="Z35" s="45" t="str">
        <f t="shared" si="2"/>
        <v/>
      </c>
      <c r="AA35" s="44" t="str">
        <f t="shared" si="5"/>
        <v/>
      </c>
      <c r="AB35" s="45" t="str">
        <f>IFERROR(IF(AND(Q34="Impacto",Q35="Impacto"),(AB28-(+AB28*T35)),IF(Q35="Impacto",($M$34-(+$M$34*T35)),IF(Q35="Probabilidad",AB28,""))),"")</f>
        <v/>
      </c>
      <c r="AC35" s="46" t="str">
        <f t="shared" si="3"/>
        <v/>
      </c>
      <c r="AD35" s="47"/>
      <c r="AE35" s="48"/>
      <c r="AF35" s="38"/>
      <c r="AG35" s="49"/>
      <c r="AH35" s="49"/>
      <c r="AI35" s="48"/>
      <c r="AJ35" s="3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9"/>
      <c r="B36" s="192"/>
      <c r="C36" s="192"/>
      <c r="D36" s="192"/>
      <c r="E36" s="195"/>
      <c r="F36" s="192"/>
      <c r="G36" s="198"/>
      <c r="H36" s="183"/>
      <c r="I36" s="177"/>
      <c r="J36" s="180"/>
      <c r="K36" s="177">
        <f ca="1">IF(NOT(ISERROR(MATCH(J36,_xlfn.ANCHORARRAY(E47),0))),I49&amp;"Por favor no seleccionar los criterios de impacto",J36)</f>
        <v>0</v>
      </c>
      <c r="L36" s="183"/>
      <c r="M36" s="177"/>
      <c r="N36" s="186"/>
      <c r="O36" s="6">
        <v>3</v>
      </c>
      <c r="P36" s="39"/>
      <c r="Q36" s="41" t="str">
        <f t="shared" si="0"/>
        <v/>
      </c>
      <c r="R36" s="42"/>
      <c r="S36" s="42"/>
      <c r="T36" s="43" t="str">
        <f t="shared" si="1"/>
        <v/>
      </c>
      <c r="U36" s="42"/>
      <c r="V36" s="42"/>
      <c r="W36" s="42"/>
      <c r="X36" s="24" t="str">
        <f>IFERROR(IF(AND(Q35="Probabilidad",Q36="Probabilidad"),(Z35-(+Z35*T36)),IF(AND(Q35="Impacto",Q36="Probabilidad"),(Z34-(+Z34*T36)),IF(Q36="Impacto",Z35,""))),"")</f>
        <v/>
      </c>
      <c r="Y36" s="44" t="str">
        <f t="shared" si="4"/>
        <v/>
      </c>
      <c r="Z36" s="45" t="str">
        <f t="shared" si="2"/>
        <v/>
      </c>
      <c r="AA36" s="44" t="str">
        <f t="shared" si="5"/>
        <v/>
      </c>
      <c r="AB36" s="45" t="str">
        <f>IFERROR(IF(AND(Q35="Impacto",Q36="Impacto"),(AB35-(+AB35*T36)),IF(AND(Q35="Probabilidad",Q36="Impacto"),(AB34-(+AB34*T36)),IF(Q36="Probabilidad",AB35,""))),"")</f>
        <v/>
      </c>
      <c r="AC36" s="46" t="str">
        <f t="shared" si="3"/>
        <v/>
      </c>
      <c r="AD36" s="47"/>
      <c r="AE36" s="48"/>
      <c r="AF36" s="38"/>
      <c r="AG36" s="49"/>
      <c r="AH36" s="49"/>
      <c r="AI36" s="48"/>
      <c r="AJ36" s="3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9"/>
      <c r="B37" s="192"/>
      <c r="C37" s="192"/>
      <c r="D37" s="192"/>
      <c r="E37" s="195"/>
      <c r="F37" s="192"/>
      <c r="G37" s="198"/>
      <c r="H37" s="183"/>
      <c r="I37" s="177"/>
      <c r="J37" s="180"/>
      <c r="K37" s="177">
        <f ca="1">IF(NOT(ISERROR(MATCH(J37,_xlfn.ANCHORARRAY(E48),0))),I50&amp;"Por favor no seleccionar los criterios de impacto",J37)</f>
        <v>0</v>
      </c>
      <c r="L37" s="183"/>
      <c r="M37" s="177"/>
      <c r="N37" s="186"/>
      <c r="O37" s="6">
        <v>4</v>
      </c>
      <c r="P37" s="39"/>
      <c r="Q37" s="41" t="str">
        <f t="shared" si="0"/>
        <v/>
      </c>
      <c r="R37" s="42"/>
      <c r="S37" s="42"/>
      <c r="T37" s="43" t="str">
        <f t="shared" si="1"/>
        <v/>
      </c>
      <c r="U37" s="42"/>
      <c r="V37" s="42"/>
      <c r="W37" s="42"/>
      <c r="X37" s="24" t="str">
        <f>IFERROR(IF(AND(Q36="Probabilidad",Q37="Probabilidad"),(Z36-(+Z36*T37)),IF(AND(Q36="Impacto",Q37="Probabilidad"),(Z35-(+Z35*T37)),IF(Q37="Impacto",Z36,""))),"")</f>
        <v/>
      </c>
      <c r="Y37" s="44" t="str">
        <f t="shared" si="4"/>
        <v/>
      </c>
      <c r="Z37" s="45" t="str">
        <f t="shared" si="2"/>
        <v/>
      </c>
      <c r="AA37" s="44" t="str">
        <f t="shared" si="5"/>
        <v/>
      </c>
      <c r="AB37" s="45" t="str">
        <f>IFERROR(IF(AND(Q36="Impacto",Q37="Impacto"),(AB36-(+AB36*T37)),IF(AND(Q36="Probabilidad",Q37="Impacto"),(AB35-(+AB35*T37)),IF(Q37="Probabilidad",AB36,""))),"")</f>
        <v/>
      </c>
      <c r="AC37" s="46" t="str">
        <f t="shared" si="3"/>
        <v/>
      </c>
      <c r="AD37" s="47"/>
      <c r="AE37" s="48"/>
      <c r="AF37" s="38"/>
      <c r="AG37" s="49"/>
      <c r="AH37" s="49"/>
      <c r="AI37" s="48"/>
      <c r="AJ37" s="3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9"/>
      <c r="B38" s="192"/>
      <c r="C38" s="192"/>
      <c r="D38" s="192"/>
      <c r="E38" s="195"/>
      <c r="F38" s="192"/>
      <c r="G38" s="198"/>
      <c r="H38" s="183"/>
      <c r="I38" s="177"/>
      <c r="J38" s="180"/>
      <c r="K38" s="177">
        <f ca="1">IF(NOT(ISERROR(MATCH(J38,_xlfn.ANCHORARRAY(E49),0))),I51&amp;"Por favor no seleccionar los criterios de impacto",J38)</f>
        <v>0</v>
      </c>
      <c r="L38" s="183"/>
      <c r="M38" s="177"/>
      <c r="N38" s="186"/>
      <c r="O38" s="6">
        <v>5</v>
      </c>
      <c r="P38" s="39"/>
      <c r="Q38" s="41" t="str">
        <f t="shared" si="0"/>
        <v/>
      </c>
      <c r="R38" s="42"/>
      <c r="S38" s="42"/>
      <c r="T38" s="43" t="str">
        <f t="shared" si="1"/>
        <v/>
      </c>
      <c r="U38" s="42"/>
      <c r="V38" s="42"/>
      <c r="W38" s="42"/>
      <c r="X38" s="24" t="str">
        <f>IFERROR(IF(AND(Q37="Probabilidad",Q38="Probabilidad"),(Z37-(+Z37*T38)),IF(AND(Q37="Impacto",Q38="Probabilidad"),(Z36-(+Z36*T38)),IF(Q38="Impacto",Z37,""))),"")</f>
        <v/>
      </c>
      <c r="Y38" s="44" t="str">
        <f t="shared" si="4"/>
        <v/>
      </c>
      <c r="Z38" s="45" t="str">
        <f t="shared" si="2"/>
        <v/>
      </c>
      <c r="AA38" s="44" t="str">
        <f t="shared" si="5"/>
        <v/>
      </c>
      <c r="AB38" s="45" t="str">
        <f>IFERROR(IF(AND(Q37="Impacto",Q38="Impacto"),(AB37-(+AB37*T38)),IF(AND(Q37="Probabilidad",Q38="Impacto"),(AB36-(+AB36*T38)),IF(Q38="Probabilidad",AB37,""))),"")</f>
        <v/>
      </c>
      <c r="AC38" s="46" t="str">
        <f t="shared" si="3"/>
        <v/>
      </c>
      <c r="AD38" s="47"/>
      <c r="AE38" s="48"/>
      <c r="AF38" s="38"/>
      <c r="AG38" s="49"/>
      <c r="AH38" s="49"/>
      <c r="AI38" s="48"/>
      <c r="AJ38" s="3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90"/>
      <c r="B39" s="193"/>
      <c r="C39" s="193"/>
      <c r="D39" s="193"/>
      <c r="E39" s="196"/>
      <c r="F39" s="193"/>
      <c r="G39" s="199"/>
      <c r="H39" s="184"/>
      <c r="I39" s="178"/>
      <c r="J39" s="181"/>
      <c r="K39" s="178">
        <f ca="1">IF(NOT(ISERROR(MATCH(J39,_xlfn.ANCHORARRAY(E50),0))),I52&amp;"Por favor no seleccionar los criterios de impacto",J39)</f>
        <v>0</v>
      </c>
      <c r="L39" s="184"/>
      <c r="M39" s="178"/>
      <c r="N39" s="187"/>
      <c r="O39" s="6">
        <v>6</v>
      </c>
      <c r="P39" s="39"/>
      <c r="Q39" s="41" t="str">
        <f t="shared" si="0"/>
        <v/>
      </c>
      <c r="R39" s="42"/>
      <c r="S39" s="42"/>
      <c r="T39" s="43" t="str">
        <f t="shared" si="1"/>
        <v/>
      </c>
      <c r="U39" s="42"/>
      <c r="V39" s="42"/>
      <c r="W39" s="42"/>
      <c r="X39" s="24" t="str">
        <f>IFERROR(IF(AND(Q38="Probabilidad",Q39="Probabilidad"),(Z38-(+Z38*T39)),IF(AND(Q38="Impacto",Q39="Probabilidad"),(Z37-(+Z37*T39)),IF(Q39="Impacto",Z38,""))),"")</f>
        <v/>
      </c>
      <c r="Y39" s="44" t="str">
        <f t="shared" si="4"/>
        <v/>
      </c>
      <c r="Z39" s="45" t="str">
        <f t="shared" si="2"/>
        <v/>
      </c>
      <c r="AA39" s="44" t="str">
        <f t="shared" si="5"/>
        <v/>
      </c>
      <c r="AB39" s="45" t="str">
        <f>IFERROR(IF(AND(Q38="Impacto",Q39="Impacto"),(AB38-(+AB38*T39)),IF(AND(Q38="Probabilidad",Q39="Impacto"),(AB37-(+AB37*T39)),IF(Q39="Probabilidad",AB38,""))),"")</f>
        <v/>
      </c>
      <c r="AC39" s="46" t="str">
        <f t="shared" si="3"/>
        <v/>
      </c>
      <c r="AD39" s="47"/>
      <c r="AE39" s="48"/>
      <c r="AF39" s="38"/>
      <c r="AG39" s="49"/>
      <c r="AH39" s="49"/>
      <c r="AI39" s="48"/>
      <c r="AJ39" s="3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8">
        <v>6</v>
      </c>
      <c r="B40" s="191"/>
      <c r="C40" s="191"/>
      <c r="D40" s="191"/>
      <c r="E40" s="194"/>
      <c r="F40" s="191"/>
      <c r="G40" s="197"/>
      <c r="H40" s="182" t="str">
        <f>IF(G40&lt;=0,"",IF(G40&lt;=2,"Muy Baja",IF(G40&lt;=24,"Baja",IF(G40&lt;=500,"Media",IF(G40&lt;=5000,"Alta","Muy Alta")))))</f>
        <v/>
      </c>
      <c r="I40" s="176" t="str">
        <f>IF(H40="","",IF(H40="Muy Baja",0.2,IF(H40="Baja",0.4,IF(H40="Media",0.6,IF(H40="Alta",0.8,IF(H40="Muy Alta",1,))))))</f>
        <v/>
      </c>
      <c r="J40" s="179"/>
      <c r="K40" s="176">
        <f>IF(NOT(ISERROR(MATCH(J40,'[4]Tabla Impacto'!$B$221:$B$223,0))),'[4]Tabla Impacto'!$F$223&amp;"Por favor no seleccionar los criterios de impacto(Afectación Económica o presupuestal y Pérdida Reputacional)",J40)</f>
        <v>0</v>
      </c>
      <c r="L40" s="182" t="str">
        <f>IF(OR(K40='[4]Tabla Impacto'!$C$11,K40='[4]Tabla Impacto'!$D$11),"Leve",IF(OR(K40='[4]Tabla Impacto'!$C$12,K40='[4]Tabla Impacto'!$D$12),"Menor",IF(OR(K40='[4]Tabla Impacto'!$C$13,K40='[4]Tabla Impacto'!$D$13),"Moderado",IF(OR(K40='[4]Tabla Impacto'!$C$14,K40='[4]Tabla Impacto'!$D$14),"Mayor",IF(OR(K40='[4]Tabla Impacto'!$C$15,K40='[4]Tabla Impacto'!$D$15),"Catastrófico","")))))</f>
        <v/>
      </c>
      <c r="M40" s="176" t="str">
        <f>IF(L40="","",IF(L40="Leve",0.2,IF(L40="Menor",0.4,IF(L40="Moderado",0.6,IF(L40="Mayor",0.8,IF(L40="Catastrófico",1,))))))</f>
        <v/>
      </c>
      <c r="N40" s="185"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6">
        <v>1</v>
      </c>
      <c r="P40" s="126"/>
      <c r="Q40" s="41" t="str">
        <f t="shared" si="0"/>
        <v/>
      </c>
      <c r="R40" s="42"/>
      <c r="S40" s="42"/>
      <c r="T40" s="43" t="str">
        <f t="shared" si="1"/>
        <v/>
      </c>
      <c r="U40" s="42"/>
      <c r="V40" s="42"/>
      <c r="W40" s="42"/>
      <c r="X40" s="24" t="str">
        <f>IFERROR(IF(Q40="Probabilidad",(I40-(+I40*T40)),IF(Q40="Impacto",I40,"")),"")</f>
        <v/>
      </c>
      <c r="Y40" s="44" t="str">
        <f>IFERROR(IF(X40="","",IF(X40&lt;=0.2,"Muy Baja",IF(X40&lt;=0.4,"Baja",IF(X40&lt;=0.6,"Media",IF(X40&lt;=0.8,"Alta","Muy Alta"))))),"")</f>
        <v/>
      </c>
      <c r="Z40" s="45" t="str">
        <f t="shared" si="2"/>
        <v/>
      </c>
      <c r="AA40" s="44" t="str">
        <f>IFERROR(IF(AB40="","",IF(AB40&lt;=0.2,"Leve",IF(AB40&lt;=0.4,"Menor",IF(AB40&lt;=0.6,"Moderado",IF(AB40&lt;=0.8,"Mayor","Catastrófico"))))),"")</f>
        <v/>
      </c>
      <c r="AB40" s="45" t="str">
        <f>IFERROR(IF(Q40="Impacto",(M40-(+M40*T40)),IF(Q40="Probabilidad",M40,"")),"")</f>
        <v/>
      </c>
      <c r="AC40" s="46" t="str">
        <f t="shared" si="3"/>
        <v/>
      </c>
      <c r="AD40" s="47"/>
      <c r="AE40" s="48"/>
      <c r="AF40" s="48"/>
      <c r="AG40" s="48"/>
      <c r="AH40" s="49"/>
      <c r="AI40" s="48"/>
      <c r="AJ40" s="3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9"/>
      <c r="B41" s="192"/>
      <c r="C41" s="192"/>
      <c r="D41" s="192"/>
      <c r="E41" s="195"/>
      <c r="F41" s="192"/>
      <c r="G41" s="198"/>
      <c r="H41" s="183"/>
      <c r="I41" s="177"/>
      <c r="J41" s="180"/>
      <c r="K41" s="177">
        <f ca="1">IF(NOT(ISERROR(MATCH(J41,_xlfn.ANCHORARRAY(E52),0))),I54&amp;"Por favor no seleccionar los criterios de impacto",J41)</f>
        <v>0</v>
      </c>
      <c r="L41" s="183"/>
      <c r="M41" s="177"/>
      <c r="N41" s="186"/>
      <c r="O41" s="6">
        <v>2</v>
      </c>
      <c r="P41" s="127"/>
      <c r="Q41" s="41" t="str">
        <f t="shared" si="0"/>
        <v/>
      </c>
      <c r="R41" s="42"/>
      <c r="S41" s="42"/>
      <c r="T41" s="43" t="str">
        <f t="shared" si="1"/>
        <v/>
      </c>
      <c r="U41" s="42"/>
      <c r="V41" s="42"/>
      <c r="W41" s="42"/>
      <c r="X41" s="24" t="str">
        <f>IFERROR(IF(AND(Q40="Probabilidad",Q41="Probabilidad"),(Z40-(+Z40*T41)),IF(Q41="Probabilidad",(I40-(+I40*T41)),IF(Q41="Impacto",Z40,""))),"")</f>
        <v/>
      </c>
      <c r="Y41" s="44" t="str">
        <f t="shared" si="4"/>
        <v/>
      </c>
      <c r="Z41" s="45" t="str">
        <f t="shared" si="2"/>
        <v/>
      </c>
      <c r="AA41" s="44" t="str">
        <f t="shared" si="5"/>
        <v/>
      </c>
      <c r="AB41" s="45" t="str">
        <f>IFERROR(IF(AND(Q40="Impacto",Q41="Impacto"),(AB34-(+AB34*T41)),IF(Q41="Impacto",($M$40-(+$M$40*T41)),IF(Q41="Probabilidad",AB34,""))),"")</f>
        <v/>
      </c>
      <c r="AC41" s="46" t="str">
        <f t="shared" si="3"/>
        <v/>
      </c>
      <c r="AD41" s="47"/>
      <c r="AE41" s="48"/>
      <c r="AF41" s="48"/>
      <c r="AG41" s="48"/>
      <c r="AH41" s="49"/>
      <c r="AI41" s="48"/>
      <c r="AJ41" s="3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9"/>
      <c r="B42" s="192"/>
      <c r="C42" s="192"/>
      <c r="D42" s="192"/>
      <c r="E42" s="195"/>
      <c r="F42" s="192"/>
      <c r="G42" s="198"/>
      <c r="H42" s="183"/>
      <c r="I42" s="177"/>
      <c r="J42" s="180"/>
      <c r="K42" s="177">
        <f ca="1">IF(NOT(ISERROR(MATCH(J42,_xlfn.ANCHORARRAY(E53),0))),I55&amp;"Por favor no seleccionar los criterios de impacto",J42)</f>
        <v>0</v>
      </c>
      <c r="L42" s="183"/>
      <c r="M42" s="177"/>
      <c r="N42" s="186"/>
      <c r="O42" s="6">
        <v>3</v>
      </c>
      <c r="P42" s="127"/>
      <c r="Q42" s="41" t="str">
        <f t="shared" si="0"/>
        <v/>
      </c>
      <c r="R42" s="42"/>
      <c r="S42" s="42"/>
      <c r="T42" s="43" t="str">
        <f t="shared" si="1"/>
        <v/>
      </c>
      <c r="U42" s="42"/>
      <c r="V42" s="42"/>
      <c r="W42" s="42"/>
      <c r="X42" s="24" t="str">
        <f>IFERROR(IF(AND(Q41="Probabilidad",Q42="Probabilidad"),(Z41-(+Z41*T42)),IF(AND(Q41="Impacto",Q42="Probabilidad"),(Z40-(+Z40*T42)),IF(Q42="Impacto",Z41,""))),"")</f>
        <v/>
      </c>
      <c r="Y42" s="44" t="str">
        <f t="shared" si="4"/>
        <v/>
      </c>
      <c r="Z42" s="45" t="str">
        <f t="shared" si="2"/>
        <v/>
      </c>
      <c r="AA42" s="44" t="str">
        <f t="shared" si="5"/>
        <v/>
      </c>
      <c r="AB42" s="45" t="str">
        <f>IFERROR(IF(AND(Q41="Impacto",Q42="Impacto"),(AB41-(+AB41*T42)),IF(AND(Q41="Probabilidad",Q42="Impacto"),(AB40-(+AB40*T42)),IF(Q42="Probabilidad",AB41,""))),"")</f>
        <v/>
      </c>
      <c r="AC42" s="46" t="str">
        <f t="shared" si="3"/>
        <v/>
      </c>
      <c r="AD42" s="47"/>
      <c r="AE42" s="48"/>
      <c r="AF42" s="48"/>
      <c r="AG42" s="48"/>
      <c r="AH42" s="49"/>
      <c r="AI42" s="48"/>
      <c r="AJ42" s="3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9"/>
      <c r="B43" s="192"/>
      <c r="C43" s="192"/>
      <c r="D43" s="192"/>
      <c r="E43" s="195"/>
      <c r="F43" s="192"/>
      <c r="G43" s="198"/>
      <c r="H43" s="183"/>
      <c r="I43" s="177"/>
      <c r="J43" s="180"/>
      <c r="K43" s="177">
        <f ca="1">IF(NOT(ISERROR(MATCH(J43,_xlfn.ANCHORARRAY(E54),0))),I56&amp;"Por favor no seleccionar los criterios de impacto",J43)</f>
        <v>0</v>
      </c>
      <c r="L43" s="183"/>
      <c r="M43" s="177"/>
      <c r="N43" s="186"/>
      <c r="O43" s="6">
        <v>4</v>
      </c>
      <c r="P43" s="127"/>
      <c r="Q43" s="41" t="str">
        <f t="shared" si="0"/>
        <v/>
      </c>
      <c r="R43" s="42"/>
      <c r="S43" s="42"/>
      <c r="T43" s="43" t="str">
        <f t="shared" si="1"/>
        <v/>
      </c>
      <c r="U43" s="42"/>
      <c r="V43" s="42"/>
      <c r="W43" s="42"/>
      <c r="X43" s="24" t="str">
        <f>IFERROR(IF(AND(Q42="Probabilidad",Q43="Probabilidad"),(Z42-(+Z42*T43)),IF(AND(Q42="Impacto",Q43="Probabilidad"),(Z41-(+Z41*T43)),IF(Q43="Impacto",Z42,""))),"")</f>
        <v/>
      </c>
      <c r="Y43" s="44" t="str">
        <f t="shared" si="4"/>
        <v/>
      </c>
      <c r="Z43" s="45" t="str">
        <f t="shared" si="2"/>
        <v/>
      </c>
      <c r="AA43" s="44" t="str">
        <f t="shared" si="5"/>
        <v/>
      </c>
      <c r="AB43" s="45" t="str">
        <f>IFERROR(IF(AND(Q42="Impacto",Q43="Impacto"),(AB42-(+AB42*T43)),IF(AND(Q42="Probabilidad",Q43="Impacto"),(AB41-(+AB41*T43)),IF(Q43="Probabilidad",AB42,""))),"")</f>
        <v/>
      </c>
      <c r="AC43" s="46" t="str">
        <f t="shared" si="3"/>
        <v/>
      </c>
      <c r="AD43" s="47"/>
      <c r="AE43" s="48"/>
      <c r="AF43" s="48"/>
      <c r="AG43" s="49"/>
      <c r="AH43" s="49"/>
      <c r="AI43" s="48"/>
      <c r="AJ43" s="3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9"/>
      <c r="B44" s="192"/>
      <c r="C44" s="192"/>
      <c r="D44" s="192"/>
      <c r="E44" s="195"/>
      <c r="F44" s="192"/>
      <c r="G44" s="198"/>
      <c r="H44" s="183"/>
      <c r="I44" s="177"/>
      <c r="J44" s="180"/>
      <c r="K44" s="177">
        <f ca="1">IF(NOT(ISERROR(MATCH(J44,_xlfn.ANCHORARRAY(E55),0))),I57&amp;"Por favor no seleccionar los criterios de impacto",J44)</f>
        <v>0</v>
      </c>
      <c r="L44" s="183"/>
      <c r="M44" s="177"/>
      <c r="N44" s="186"/>
      <c r="O44" s="6">
        <v>5</v>
      </c>
      <c r="P44" s="39"/>
      <c r="Q44" s="41" t="str">
        <f t="shared" si="0"/>
        <v/>
      </c>
      <c r="R44" s="42"/>
      <c r="S44" s="42"/>
      <c r="T44" s="43" t="str">
        <f t="shared" si="1"/>
        <v/>
      </c>
      <c r="U44" s="42"/>
      <c r="V44" s="42"/>
      <c r="W44" s="42"/>
      <c r="X44" s="24" t="str">
        <f>IFERROR(IF(AND(Q43="Probabilidad",Q44="Probabilidad"),(Z43-(+Z43*T44)),IF(AND(Q43="Impacto",Q44="Probabilidad"),(Z42-(+Z42*T44)),IF(Q44="Impacto",Z43,""))),"")</f>
        <v/>
      </c>
      <c r="Y44" s="44" t="str">
        <f t="shared" si="4"/>
        <v/>
      </c>
      <c r="Z44" s="45" t="str">
        <f t="shared" si="2"/>
        <v/>
      </c>
      <c r="AA44" s="44" t="str">
        <f t="shared" si="5"/>
        <v/>
      </c>
      <c r="AB44" s="45" t="str">
        <f>IFERROR(IF(AND(Q43="Impacto",Q44="Impacto"),(AB43-(+AB43*T44)),IF(AND(Q43="Probabilidad",Q44="Impacto"),(AB42-(+AB42*T44)),IF(Q44="Probabilidad",AB43,""))),"")</f>
        <v/>
      </c>
      <c r="AC44" s="46" t="str">
        <f t="shared" si="3"/>
        <v/>
      </c>
      <c r="AD44" s="47"/>
      <c r="AE44" s="48"/>
      <c r="AF44" s="38"/>
      <c r="AG44" s="49"/>
      <c r="AH44" s="49"/>
      <c r="AI44" s="48"/>
      <c r="AJ44" s="3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90"/>
      <c r="B45" s="193"/>
      <c r="C45" s="193"/>
      <c r="D45" s="193"/>
      <c r="E45" s="196"/>
      <c r="F45" s="193"/>
      <c r="G45" s="199"/>
      <c r="H45" s="184"/>
      <c r="I45" s="178"/>
      <c r="J45" s="181"/>
      <c r="K45" s="178">
        <f ca="1">IF(NOT(ISERROR(MATCH(J45,_xlfn.ANCHORARRAY(E56),0))),I58&amp;"Por favor no seleccionar los criterios de impacto",J45)</f>
        <v>0</v>
      </c>
      <c r="L45" s="184"/>
      <c r="M45" s="178"/>
      <c r="N45" s="187"/>
      <c r="O45" s="6">
        <v>6</v>
      </c>
      <c r="P45" s="39"/>
      <c r="Q45" s="41" t="str">
        <f t="shared" si="0"/>
        <v/>
      </c>
      <c r="R45" s="42"/>
      <c r="S45" s="42"/>
      <c r="T45" s="43" t="str">
        <f t="shared" si="1"/>
        <v/>
      </c>
      <c r="U45" s="42"/>
      <c r="V45" s="42"/>
      <c r="W45" s="42"/>
      <c r="X45" s="24" t="str">
        <f>IFERROR(IF(AND(Q44="Probabilidad",Q45="Probabilidad"),(Z44-(+Z44*T45)),IF(AND(Q44="Impacto",Q45="Probabilidad"),(Z43-(+Z43*T45)),IF(Q45="Impacto",Z44,""))),"")</f>
        <v/>
      </c>
      <c r="Y45" s="44" t="str">
        <f t="shared" si="4"/>
        <v/>
      </c>
      <c r="Z45" s="45" t="str">
        <f t="shared" si="2"/>
        <v/>
      </c>
      <c r="AA45" s="44" t="str">
        <f>IFERROR(IF(AB45="","",IF(AB45&lt;=0.2,"Leve",IF(AB45&lt;=0.4,"Menor",IF(AB45&lt;=0.6,"Moderado",IF(AB45&lt;=0.8,"Mayor","Catastrófico"))))),"")</f>
        <v/>
      </c>
      <c r="AB45" s="45" t="str">
        <f>IFERROR(IF(AND(Q44="Impacto",Q45="Impacto"),(AB44-(+AB44*T45)),IF(AND(Q44="Probabilidad",Q45="Impacto"),(AB43-(+AB43*T45)),IF(Q45="Probabilidad",AB44,""))),"")</f>
        <v/>
      </c>
      <c r="AC45" s="46" t="str">
        <f t="shared" si="3"/>
        <v/>
      </c>
      <c r="AD45" s="47"/>
      <c r="AE45" s="48"/>
      <c r="AF45" s="38"/>
      <c r="AG45" s="49"/>
      <c r="AH45" s="49"/>
      <c r="AI45" s="48"/>
      <c r="AJ45" s="3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8">
        <v>7</v>
      </c>
      <c r="B46" s="191"/>
      <c r="C46" s="191"/>
      <c r="D46" s="191"/>
      <c r="E46" s="194"/>
      <c r="F46" s="191"/>
      <c r="G46" s="197"/>
      <c r="H46" s="182" t="str">
        <f>IF(G46&lt;=0,"",IF(G46&lt;=2,"Muy Baja",IF(G46&lt;=24,"Baja",IF(G46&lt;=500,"Media",IF(G46&lt;=5000,"Alta","Muy Alta")))))</f>
        <v/>
      </c>
      <c r="I46" s="176" t="str">
        <f>IF(H46="","",IF(H46="Muy Baja",0.2,IF(H46="Baja",0.4,IF(H46="Media",0.6,IF(H46="Alta",0.8,IF(H46="Muy Alta",1,))))))</f>
        <v/>
      </c>
      <c r="J46" s="179"/>
      <c r="K46" s="176">
        <f>IF(NOT(ISERROR(MATCH(J46,'[4]Tabla Impacto'!$B$221:$B$223,0))),'[4]Tabla Impacto'!$F$223&amp;"Por favor no seleccionar los criterios de impacto(Afectación Económica o presupuestal y Pérdida Reputacional)",J46)</f>
        <v>0</v>
      </c>
      <c r="L46" s="182" t="str">
        <f>IF(OR(K46='[4]Tabla Impacto'!$C$11,K46='[4]Tabla Impacto'!$D$11),"Leve",IF(OR(K46='[4]Tabla Impacto'!$C$12,K46='[4]Tabla Impacto'!$D$12),"Menor",IF(OR(K46='[4]Tabla Impacto'!$C$13,K46='[4]Tabla Impacto'!$D$13),"Moderado",IF(OR(K46='[4]Tabla Impacto'!$C$14,K46='[4]Tabla Impacto'!$D$14),"Mayor",IF(OR(K46='[4]Tabla Impacto'!$C$15,K46='[4]Tabla Impacto'!$D$15),"Catastrófico","")))))</f>
        <v/>
      </c>
      <c r="M46" s="176" t="str">
        <f>IF(L46="","",IF(L46="Leve",0.2,IF(L46="Menor",0.4,IF(L46="Moderado",0.6,IF(L46="Mayor",0.8,IF(L46="Catastrófico",1,))))))</f>
        <v/>
      </c>
      <c r="N46" s="185"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6">
        <v>1</v>
      </c>
      <c r="P46" s="128"/>
      <c r="Q46" s="41" t="str">
        <f t="shared" si="0"/>
        <v/>
      </c>
      <c r="R46" s="42"/>
      <c r="S46" s="42"/>
      <c r="T46" s="43" t="str">
        <f t="shared" si="1"/>
        <v/>
      </c>
      <c r="U46" s="42"/>
      <c r="V46" s="42"/>
      <c r="W46" s="42"/>
      <c r="X46" s="24" t="str">
        <f>IFERROR(IF(Q46="Probabilidad",(I46-(+I46*T46)),IF(Q46="Impacto",I46,"")),"")</f>
        <v/>
      </c>
      <c r="Y46" s="44" t="str">
        <f>IFERROR(IF(X46="","",IF(X46&lt;=0.2,"Muy Baja",IF(X46&lt;=0.4,"Baja",IF(X46&lt;=0.6,"Media",IF(X46&lt;=0.8,"Alta","Muy Alta"))))),"")</f>
        <v/>
      </c>
      <c r="Z46" s="45" t="str">
        <f t="shared" si="2"/>
        <v/>
      </c>
      <c r="AA46" s="44" t="str">
        <f>IFERROR(IF(AB46="","",IF(AB46&lt;=0.2,"Leve",IF(AB46&lt;=0.4,"Menor",IF(AB46&lt;=0.6,"Moderado",IF(AB46&lt;=0.8,"Mayor","Catastrófico"))))),"")</f>
        <v/>
      </c>
      <c r="AB46" s="45" t="str">
        <f>IFERROR(IF(Q46="Impacto",(M46-(+M46*T46)),IF(Q46="Probabilidad",M46,"")),"")</f>
        <v/>
      </c>
      <c r="AC46" s="46" t="str">
        <f t="shared" si="3"/>
        <v/>
      </c>
      <c r="AD46" s="47"/>
      <c r="AE46" s="128"/>
      <c r="AF46" s="38"/>
      <c r="AG46" s="49"/>
      <c r="AH46" s="49"/>
      <c r="AI46" s="48"/>
      <c r="AJ46" s="3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9"/>
      <c r="B47" s="192"/>
      <c r="C47" s="192"/>
      <c r="D47" s="192"/>
      <c r="E47" s="195"/>
      <c r="F47" s="192"/>
      <c r="G47" s="198"/>
      <c r="H47" s="183"/>
      <c r="I47" s="177"/>
      <c r="J47" s="180"/>
      <c r="K47" s="177">
        <f ca="1">IF(NOT(ISERROR(MATCH(J47,_xlfn.ANCHORARRAY(E58),0))),I60&amp;"Por favor no seleccionar los criterios de impacto",J47)</f>
        <v>0</v>
      </c>
      <c r="L47" s="183"/>
      <c r="M47" s="177"/>
      <c r="N47" s="186"/>
      <c r="O47" s="6">
        <v>2</v>
      </c>
      <c r="P47" s="128"/>
      <c r="Q47" s="41" t="str">
        <f t="shared" si="0"/>
        <v/>
      </c>
      <c r="R47" s="42"/>
      <c r="S47" s="42"/>
      <c r="T47" s="43" t="str">
        <f t="shared" si="1"/>
        <v/>
      </c>
      <c r="U47" s="42"/>
      <c r="V47" s="42"/>
      <c r="W47" s="42"/>
      <c r="X47" s="24" t="str">
        <f>IFERROR(IF(AND(Q46="Probabilidad",Q47="Probabilidad"),(Z46-(+Z46*T47)),IF(Q47="Probabilidad",(I46-(+I46*T47)),IF(Q47="Impacto",Z46,""))),"")</f>
        <v/>
      </c>
      <c r="Y47" s="44" t="str">
        <f t="shared" si="4"/>
        <v/>
      </c>
      <c r="Z47" s="45" t="str">
        <f t="shared" si="2"/>
        <v/>
      </c>
      <c r="AA47" s="44" t="str">
        <f t="shared" si="5"/>
        <v/>
      </c>
      <c r="AB47" s="45" t="str">
        <f>IFERROR(IF(AND(Q46="Impacto",Q47="Impacto"),(AB40-(+AB40*T47)),IF(Q47="Impacto",($M$46-(+$M$46*T47)),IF(Q47="Probabilidad",AB40,""))),"")</f>
        <v/>
      </c>
      <c r="AC47" s="46" t="str">
        <f t="shared" si="3"/>
        <v/>
      </c>
      <c r="AD47" s="47"/>
      <c r="AE47" s="128"/>
      <c r="AF47" s="38"/>
      <c r="AG47" s="49"/>
      <c r="AH47" s="49"/>
      <c r="AI47" s="48"/>
      <c r="AJ47" s="3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9"/>
      <c r="B48" s="192"/>
      <c r="C48" s="192"/>
      <c r="D48" s="192"/>
      <c r="E48" s="195"/>
      <c r="F48" s="192"/>
      <c r="G48" s="198"/>
      <c r="H48" s="183"/>
      <c r="I48" s="177"/>
      <c r="J48" s="180"/>
      <c r="K48" s="177">
        <f ca="1">IF(NOT(ISERROR(MATCH(J48,_xlfn.ANCHORARRAY(E59),0))),I61&amp;"Por favor no seleccionar los criterios de impacto",J48)</f>
        <v>0</v>
      </c>
      <c r="L48" s="183"/>
      <c r="M48" s="177"/>
      <c r="N48" s="186"/>
      <c r="O48" s="6">
        <v>3</v>
      </c>
      <c r="P48" s="128"/>
      <c r="Q48" s="41" t="str">
        <f t="shared" si="0"/>
        <v/>
      </c>
      <c r="R48" s="42"/>
      <c r="S48" s="42"/>
      <c r="T48" s="43" t="str">
        <f t="shared" si="1"/>
        <v/>
      </c>
      <c r="U48" s="42"/>
      <c r="V48" s="42"/>
      <c r="W48" s="42"/>
      <c r="X48" s="24" t="str">
        <f>IFERROR(IF(AND(Q47="Probabilidad",Q48="Probabilidad"),(Z47-(+Z47*T48)),IF(AND(Q47="Impacto",Q48="Probabilidad"),(Z46-(+Z46*T48)),IF(Q48="Impacto",Z47,""))),"")</f>
        <v/>
      </c>
      <c r="Y48" s="44" t="str">
        <f t="shared" si="4"/>
        <v/>
      </c>
      <c r="Z48" s="45" t="str">
        <f t="shared" si="2"/>
        <v/>
      </c>
      <c r="AA48" s="44" t="str">
        <f t="shared" si="5"/>
        <v/>
      </c>
      <c r="AB48" s="45" t="str">
        <f>IFERROR(IF(AND(Q47="Impacto",Q48="Impacto"),(AB47-(+AB47*T48)),IF(AND(Q47="Probabilidad",Q48="Impacto"),(AB46-(+AB46*T48)),IF(Q48="Probabilidad",AB47,""))),"")</f>
        <v/>
      </c>
      <c r="AC48" s="46" t="str">
        <f t="shared" si="3"/>
        <v/>
      </c>
      <c r="AD48" s="47"/>
      <c r="AE48" s="128"/>
      <c r="AF48" s="38"/>
      <c r="AG48" s="49"/>
      <c r="AH48" s="49"/>
      <c r="AI48" s="48"/>
      <c r="AJ48" s="3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9"/>
      <c r="B49" s="192"/>
      <c r="C49" s="192"/>
      <c r="D49" s="192"/>
      <c r="E49" s="195"/>
      <c r="F49" s="192"/>
      <c r="G49" s="198"/>
      <c r="H49" s="183"/>
      <c r="I49" s="177"/>
      <c r="J49" s="180"/>
      <c r="K49" s="177">
        <f ca="1">IF(NOT(ISERROR(MATCH(J49,_xlfn.ANCHORARRAY(E60),0))),I62&amp;"Por favor no seleccionar los criterios de impacto",J49)</f>
        <v>0</v>
      </c>
      <c r="L49" s="183"/>
      <c r="M49" s="177"/>
      <c r="N49" s="186"/>
      <c r="O49" s="6">
        <v>4</v>
      </c>
      <c r="P49" s="128"/>
      <c r="Q49" s="41" t="str">
        <f t="shared" si="0"/>
        <v/>
      </c>
      <c r="R49" s="42"/>
      <c r="S49" s="42"/>
      <c r="T49" s="43" t="str">
        <f t="shared" si="1"/>
        <v/>
      </c>
      <c r="U49" s="42"/>
      <c r="V49" s="42"/>
      <c r="W49" s="42"/>
      <c r="X49" s="24" t="str">
        <f>IFERROR(IF(AND(Q48="Probabilidad",Q49="Probabilidad"),(Z48-(+Z48*T49)),IF(AND(Q48="Impacto",Q49="Probabilidad"),(Z47-(+Z47*T49)),IF(Q49="Impacto",Z48,""))),"")</f>
        <v/>
      </c>
      <c r="Y49" s="44" t="str">
        <f t="shared" si="4"/>
        <v/>
      </c>
      <c r="Z49" s="45" t="str">
        <f t="shared" si="2"/>
        <v/>
      </c>
      <c r="AA49" s="44" t="str">
        <f t="shared" si="5"/>
        <v/>
      </c>
      <c r="AB49" s="45" t="str">
        <f>IFERROR(IF(AND(Q48="Impacto",Q49="Impacto"),(AB48-(+AB48*T49)),IF(AND(Q48="Probabilidad",Q49="Impacto"),(AB47-(+AB47*T49)),IF(Q49="Probabilidad",AB48,""))),"")</f>
        <v/>
      </c>
      <c r="AC49" s="46" t="str">
        <f t="shared" si="3"/>
        <v/>
      </c>
      <c r="AD49" s="47"/>
      <c r="AE49" s="128"/>
      <c r="AF49" s="38"/>
      <c r="AG49" s="49"/>
      <c r="AH49" s="49"/>
      <c r="AI49" s="48"/>
      <c r="AJ49" s="3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9"/>
      <c r="B50" s="192"/>
      <c r="C50" s="192"/>
      <c r="D50" s="192"/>
      <c r="E50" s="195"/>
      <c r="F50" s="192"/>
      <c r="G50" s="198"/>
      <c r="H50" s="183"/>
      <c r="I50" s="177"/>
      <c r="J50" s="180"/>
      <c r="K50" s="177">
        <f ca="1">IF(NOT(ISERROR(MATCH(J50,_xlfn.ANCHORARRAY(E61),0))),I63&amp;"Por favor no seleccionar los criterios de impacto",J50)</f>
        <v>0</v>
      </c>
      <c r="L50" s="183"/>
      <c r="M50" s="177"/>
      <c r="N50" s="186"/>
      <c r="O50" s="6">
        <v>5</v>
      </c>
      <c r="P50" s="39"/>
      <c r="Q50" s="41" t="str">
        <f t="shared" si="0"/>
        <v/>
      </c>
      <c r="R50" s="42"/>
      <c r="S50" s="42"/>
      <c r="T50" s="43" t="str">
        <f t="shared" si="1"/>
        <v/>
      </c>
      <c r="U50" s="42"/>
      <c r="V50" s="42"/>
      <c r="W50" s="42"/>
      <c r="X50" s="24" t="str">
        <f>IFERROR(IF(AND(Q49="Probabilidad",Q50="Probabilidad"),(Z49-(+Z49*T50)),IF(AND(Q49="Impacto",Q50="Probabilidad"),(Z48-(+Z48*T50)),IF(Q50="Impacto",Z49,""))),"")</f>
        <v/>
      </c>
      <c r="Y50" s="44" t="str">
        <f t="shared" si="4"/>
        <v/>
      </c>
      <c r="Z50" s="45" t="str">
        <f t="shared" si="2"/>
        <v/>
      </c>
      <c r="AA50" s="44" t="str">
        <f t="shared" si="5"/>
        <v/>
      </c>
      <c r="AB50" s="45" t="str">
        <f>IFERROR(IF(AND(Q49="Impacto",Q50="Impacto"),(AB49-(+AB49*T50)),IF(AND(Q49="Probabilidad",Q50="Impacto"),(AB48-(+AB48*T50)),IF(Q50="Probabilidad",AB49,""))),"")</f>
        <v/>
      </c>
      <c r="AC50" s="46" t="str">
        <f t="shared" si="3"/>
        <v/>
      </c>
      <c r="AD50" s="47"/>
      <c r="AE50" s="48"/>
      <c r="AF50" s="38"/>
      <c r="AG50" s="49"/>
      <c r="AH50" s="49"/>
      <c r="AI50" s="48"/>
      <c r="AJ50" s="3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90"/>
      <c r="B51" s="193"/>
      <c r="C51" s="193"/>
      <c r="D51" s="193"/>
      <c r="E51" s="196"/>
      <c r="F51" s="193"/>
      <c r="G51" s="199"/>
      <c r="H51" s="184"/>
      <c r="I51" s="178"/>
      <c r="J51" s="181"/>
      <c r="K51" s="178">
        <f ca="1">IF(NOT(ISERROR(MATCH(J51,_xlfn.ANCHORARRAY(E62),0))),I64&amp;"Por favor no seleccionar los criterios de impacto",J51)</f>
        <v>0</v>
      </c>
      <c r="L51" s="184"/>
      <c r="M51" s="178"/>
      <c r="N51" s="187"/>
      <c r="O51" s="6">
        <v>6</v>
      </c>
      <c r="P51" s="39"/>
      <c r="Q51" s="41" t="str">
        <f t="shared" si="0"/>
        <v/>
      </c>
      <c r="R51" s="42"/>
      <c r="S51" s="42"/>
      <c r="T51" s="43" t="str">
        <f t="shared" si="1"/>
        <v/>
      </c>
      <c r="U51" s="42"/>
      <c r="V51" s="42"/>
      <c r="W51" s="42"/>
      <c r="X51" s="24" t="str">
        <f>IFERROR(IF(AND(Q50="Probabilidad",Q51="Probabilidad"),(Z50-(+Z50*T51)),IF(AND(Q50="Impacto",Q51="Probabilidad"),(Z49-(+Z49*T51)),IF(Q51="Impacto",Z50,""))),"")</f>
        <v/>
      </c>
      <c r="Y51" s="44" t="str">
        <f t="shared" si="4"/>
        <v/>
      </c>
      <c r="Z51" s="45" t="str">
        <f t="shared" si="2"/>
        <v/>
      </c>
      <c r="AA51" s="44" t="str">
        <f t="shared" si="5"/>
        <v/>
      </c>
      <c r="AB51" s="45" t="str">
        <f>IFERROR(IF(AND(Q50="Impacto",Q51="Impacto"),(AB50-(+AB50*T51)),IF(AND(Q50="Probabilidad",Q51="Impacto"),(AB49-(+AB49*T51)),IF(Q51="Probabilidad",AB50,""))),"")</f>
        <v/>
      </c>
      <c r="AC51" s="46" t="str">
        <f t="shared" si="3"/>
        <v/>
      </c>
      <c r="AD51" s="47"/>
      <c r="AE51" s="48"/>
      <c r="AF51" s="38"/>
      <c r="AG51" s="49"/>
      <c r="AH51" s="49"/>
      <c r="AI51" s="48"/>
      <c r="AJ51" s="3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8">
        <v>8</v>
      </c>
      <c r="B52" s="191"/>
      <c r="C52" s="191"/>
      <c r="D52" s="191" t="s">
        <v>229</v>
      </c>
      <c r="E52" s="194"/>
      <c r="F52" s="191"/>
      <c r="G52" s="197"/>
      <c r="H52" s="182" t="str">
        <f>IF(G52&lt;=0,"",IF(G52&lt;=2,"Muy Baja",IF(G52&lt;=24,"Baja",IF(G52&lt;=500,"Media",IF(G52&lt;=5000,"Alta","Muy Alta")))))</f>
        <v/>
      </c>
      <c r="I52" s="176" t="str">
        <f>IF(H52="","",IF(H52="Muy Baja",0.2,IF(H52="Baja",0.4,IF(H52="Media",0.6,IF(H52="Alta",0.8,IF(H52="Muy Alta",1,))))))</f>
        <v/>
      </c>
      <c r="J52" s="179"/>
      <c r="K52" s="176">
        <f>IF(NOT(ISERROR(MATCH(J52,'[4]Tabla Impacto'!$B$221:$B$223,0))),'[4]Tabla Impacto'!$F$223&amp;"Por favor no seleccionar los criterios de impacto(Afectación Económica o presupuestal y Pérdida Reputacional)",J52)</f>
        <v>0</v>
      </c>
      <c r="L52" s="182" t="str">
        <f>IF(OR(K52='[4]Tabla Impacto'!$C$11,K52='[4]Tabla Impacto'!$D$11),"Leve",IF(OR(K52='[4]Tabla Impacto'!$C$12,K52='[4]Tabla Impacto'!$D$12),"Menor",IF(OR(K52='[4]Tabla Impacto'!$C$13,K52='[4]Tabla Impacto'!$D$13),"Moderado",IF(OR(K52='[4]Tabla Impacto'!$C$14,K52='[4]Tabla Impacto'!$D$14),"Mayor",IF(OR(K52='[4]Tabla Impacto'!$C$15,K52='[4]Tabla Impacto'!$D$15),"Catastrófico","")))))</f>
        <v/>
      </c>
      <c r="M52" s="176" t="str">
        <f>IF(L52="","",IF(L52="Leve",0.2,IF(L52="Menor",0.4,IF(L52="Moderado",0.6,IF(L52="Mayor",0.8,IF(L52="Catastrófico",1,))))))</f>
        <v/>
      </c>
      <c r="N52" s="185"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6">
        <v>1</v>
      </c>
      <c r="P52" s="128"/>
      <c r="Q52" s="41" t="str">
        <f t="shared" si="0"/>
        <v/>
      </c>
      <c r="R52" s="42"/>
      <c r="S52" s="42"/>
      <c r="T52" s="43" t="str">
        <f t="shared" si="1"/>
        <v/>
      </c>
      <c r="U52" s="42"/>
      <c r="V52" s="42"/>
      <c r="W52" s="42"/>
      <c r="X52" s="24" t="str">
        <f>IFERROR(IF(Q52="Probabilidad",(I52-(+I52*T52)),IF(Q52="Impacto",I52,"")),"")</f>
        <v/>
      </c>
      <c r="Y52" s="44" t="str">
        <f>IFERROR(IF(X52="","",IF(X52&lt;=0.2,"Muy Baja",IF(X52&lt;=0.4,"Baja",IF(X52&lt;=0.6,"Media",IF(X52&lt;=0.8,"Alta","Muy Alta"))))),"")</f>
        <v/>
      </c>
      <c r="Z52" s="45" t="str">
        <f t="shared" si="2"/>
        <v/>
      </c>
      <c r="AA52" s="44" t="str">
        <f>IFERROR(IF(AB52="","",IF(AB52&lt;=0.2,"Leve",IF(AB52&lt;=0.4,"Menor",IF(AB52&lt;=0.6,"Moderado",IF(AB52&lt;=0.8,"Mayor","Catastrófico"))))),"")</f>
        <v/>
      </c>
      <c r="AB52" s="45" t="str">
        <f>IFERROR(IF(Q52="Impacto",(M52-(+M52*T52)),IF(Q52="Probabilidad",M52,"")),"")</f>
        <v/>
      </c>
      <c r="AC52" s="46" t="str">
        <f t="shared" si="3"/>
        <v/>
      </c>
      <c r="AD52" s="47"/>
      <c r="AE52" s="48"/>
      <c r="AF52" s="38"/>
      <c r="AG52" s="49"/>
      <c r="AH52" s="49"/>
      <c r="AI52" s="48"/>
      <c r="AJ52" s="3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9"/>
      <c r="B53" s="192"/>
      <c r="C53" s="192"/>
      <c r="D53" s="192"/>
      <c r="E53" s="195"/>
      <c r="F53" s="192"/>
      <c r="G53" s="198"/>
      <c r="H53" s="183"/>
      <c r="I53" s="177"/>
      <c r="J53" s="180"/>
      <c r="K53" s="177">
        <f ca="1">IF(NOT(ISERROR(MATCH(J53,_xlfn.ANCHORARRAY(E64),0))),I66&amp;"Por favor no seleccionar los criterios de impacto",J53)</f>
        <v>0</v>
      </c>
      <c r="L53" s="183"/>
      <c r="M53" s="177"/>
      <c r="N53" s="186"/>
      <c r="O53" s="6">
        <v>2</v>
      </c>
      <c r="P53" s="128"/>
      <c r="Q53" s="41" t="str">
        <f t="shared" si="0"/>
        <v/>
      </c>
      <c r="R53" s="42"/>
      <c r="S53" s="42"/>
      <c r="T53" s="43" t="str">
        <f t="shared" si="1"/>
        <v/>
      </c>
      <c r="U53" s="42"/>
      <c r="V53" s="42"/>
      <c r="W53" s="42"/>
      <c r="X53" s="24" t="str">
        <f>IFERROR(IF(AND(Q52="Probabilidad",Q53="Probabilidad"),(Z52-(+Z52*T53)),IF(Q53="Probabilidad",(I52-(+I52*T53)),IF(Q53="Impacto",Z52,""))),"")</f>
        <v/>
      </c>
      <c r="Y53" s="44" t="str">
        <f t="shared" si="4"/>
        <v/>
      </c>
      <c r="Z53" s="45" t="str">
        <f t="shared" si="2"/>
        <v/>
      </c>
      <c r="AA53" s="44" t="str">
        <f t="shared" si="5"/>
        <v/>
      </c>
      <c r="AB53" s="45" t="str">
        <f>IFERROR(IF(AND(Q52="Impacto",Q53="Impacto"),(AB46-(+AB46*T53)),IF(Q53="Impacto",($M$52-(+$M$52*T53)),IF(Q53="Probabilidad",AB46,""))),"")</f>
        <v/>
      </c>
      <c r="AC53" s="46" t="str">
        <f t="shared" si="3"/>
        <v/>
      </c>
      <c r="AD53" s="47"/>
      <c r="AE53" s="48"/>
      <c r="AF53" s="38"/>
      <c r="AG53" s="49"/>
      <c r="AH53" s="49"/>
      <c r="AI53" s="48"/>
      <c r="AJ53" s="3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9"/>
      <c r="B54" s="192"/>
      <c r="C54" s="192"/>
      <c r="D54" s="192"/>
      <c r="E54" s="195"/>
      <c r="F54" s="192"/>
      <c r="G54" s="198"/>
      <c r="H54" s="183"/>
      <c r="I54" s="177"/>
      <c r="J54" s="180"/>
      <c r="K54" s="177">
        <f ca="1">IF(NOT(ISERROR(MATCH(J54,_xlfn.ANCHORARRAY(E65),0))),I67&amp;"Por favor no seleccionar los criterios de impacto",J54)</f>
        <v>0</v>
      </c>
      <c r="L54" s="183"/>
      <c r="M54" s="177"/>
      <c r="N54" s="186"/>
      <c r="O54" s="6">
        <v>3</v>
      </c>
      <c r="P54" s="128"/>
      <c r="Q54" s="41" t="str">
        <f t="shared" si="0"/>
        <v/>
      </c>
      <c r="R54" s="42"/>
      <c r="S54" s="42"/>
      <c r="T54" s="43" t="str">
        <f t="shared" si="1"/>
        <v/>
      </c>
      <c r="U54" s="42"/>
      <c r="V54" s="42"/>
      <c r="W54" s="42"/>
      <c r="X54" s="24" t="str">
        <f>IFERROR(IF(AND(Q53="Probabilidad",Q54="Probabilidad"),(Z53-(+Z53*T54)),IF(AND(Q53="Impacto",Q54="Probabilidad"),(Z52-(+Z52*T54)),IF(Q54="Impacto",Z53,""))),"")</f>
        <v/>
      </c>
      <c r="Y54" s="44" t="str">
        <f t="shared" si="4"/>
        <v/>
      </c>
      <c r="Z54" s="45" t="str">
        <f t="shared" si="2"/>
        <v/>
      </c>
      <c r="AA54" s="44" t="str">
        <f t="shared" si="5"/>
        <v/>
      </c>
      <c r="AB54" s="45" t="str">
        <f>IFERROR(IF(AND(Q53="Impacto",Q54="Impacto"),(AB53-(+AB53*T54)),IF(AND(Q53="Probabilidad",Q54="Impacto"),(AB52-(+AB52*T54)),IF(Q54="Probabilidad",AB53,""))),"")</f>
        <v/>
      </c>
      <c r="AC54" s="46" t="str">
        <f t="shared" si="3"/>
        <v/>
      </c>
      <c r="AD54" s="47"/>
      <c r="AE54" s="48"/>
      <c r="AF54" s="38"/>
      <c r="AG54" s="49"/>
      <c r="AH54" s="49"/>
      <c r="AI54" s="48"/>
      <c r="AJ54" s="3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9"/>
      <c r="B55" s="192"/>
      <c r="C55" s="192"/>
      <c r="D55" s="192"/>
      <c r="E55" s="195"/>
      <c r="F55" s="192"/>
      <c r="G55" s="198"/>
      <c r="H55" s="183"/>
      <c r="I55" s="177"/>
      <c r="J55" s="180"/>
      <c r="K55" s="177">
        <f ca="1">IF(NOT(ISERROR(MATCH(J55,_xlfn.ANCHORARRAY(E66),0))),I68&amp;"Por favor no seleccionar los criterios de impacto",J55)</f>
        <v>0</v>
      </c>
      <c r="L55" s="183"/>
      <c r="M55" s="177"/>
      <c r="N55" s="186"/>
      <c r="O55" s="6">
        <v>4</v>
      </c>
      <c r="P55" s="39"/>
      <c r="Q55" s="41" t="str">
        <f t="shared" si="0"/>
        <v/>
      </c>
      <c r="R55" s="42"/>
      <c r="S55" s="42"/>
      <c r="T55" s="43" t="str">
        <f t="shared" si="1"/>
        <v/>
      </c>
      <c r="U55" s="42"/>
      <c r="V55" s="42"/>
      <c r="W55" s="42"/>
      <c r="X55" s="24" t="str">
        <f>IFERROR(IF(AND(Q54="Probabilidad",Q55="Probabilidad"),(Z54-(+Z54*T55)),IF(AND(Q54="Impacto",Q55="Probabilidad"),(Z53-(+Z53*T55)),IF(Q55="Impacto",Z54,""))),"")</f>
        <v/>
      </c>
      <c r="Y55" s="44" t="str">
        <f t="shared" si="4"/>
        <v/>
      </c>
      <c r="Z55" s="45" t="str">
        <f t="shared" si="2"/>
        <v/>
      </c>
      <c r="AA55" s="44" t="str">
        <f t="shared" si="5"/>
        <v/>
      </c>
      <c r="AB55" s="45" t="str">
        <f>IFERROR(IF(AND(Q54="Impacto",Q55="Impacto"),(AB54-(+AB54*T55)),IF(AND(Q54="Probabilidad",Q55="Impacto"),(AB53-(+AB53*T55)),IF(Q55="Probabilidad",AB54,""))),"")</f>
        <v/>
      </c>
      <c r="AC55" s="46" t="str">
        <f t="shared" si="3"/>
        <v/>
      </c>
      <c r="AD55" s="47"/>
      <c r="AE55" s="48"/>
      <c r="AF55" s="38"/>
      <c r="AG55" s="49"/>
      <c r="AH55" s="49"/>
      <c r="AI55" s="48"/>
      <c r="AJ55" s="3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9"/>
      <c r="B56" s="192"/>
      <c r="C56" s="192"/>
      <c r="D56" s="192"/>
      <c r="E56" s="195"/>
      <c r="F56" s="192"/>
      <c r="G56" s="198"/>
      <c r="H56" s="183"/>
      <c r="I56" s="177"/>
      <c r="J56" s="180"/>
      <c r="K56" s="177">
        <f ca="1">IF(NOT(ISERROR(MATCH(J56,_xlfn.ANCHORARRAY(E67),0))),I69&amp;"Por favor no seleccionar los criterios de impacto",J56)</f>
        <v>0</v>
      </c>
      <c r="L56" s="183"/>
      <c r="M56" s="177"/>
      <c r="N56" s="186"/>
      <c r="O56" s="6">
        <v>5</v>
      </c>
      <c r="P56" s="39"/>
      <c r="Q56" s="41" t="str">
        <f t="shared" si="0"/>
        <v/>
      </c>
      <c r="R56" s="42"/>
      <c r="S56" s="42"/>
      <c r="T56" s="43" t="str">
        <f t="shared" si="1"/>
        <v/>
      </c>
      <c r="U56" s="42"/>
      <c r="V56" s="42"/>
      <c r="W56" s="42"/>
      <c r="X56" s="24" t="str">
        <f>IFERROR(IF(AND(Q55="Probabilidad",Q56="Probabilidad"),(Z55-(+Z55*T56)),IF(AND(Q55="Impacto",Q56="Probabilidad"),(Z54-(+Z54*T56)),IF(Q56="Impacto",Z55,""))),"")</f>
        <v/>
      </c>
      <c r="Y56" s="44" t="str">
        <f t="shared" si="4"/>
        <v/>
      </c>
      <c r="Z56" s="45" t="str">
        <f t="shared" si="2"/>
        <v/>
      </c>
      <c r="AA56" s="44" t="str">
        <f t="shared" si="5"/>
        <v/>
      </c>
      <c r="AB56" s="45" t="str">
        <f>IFERROR(IF(AND(Q55="Impacto",Q56="Impacto"),(AB55-(+AB55*T56)),IF(AND(Q55="Probabilidad",Q56="Impacto"),(AB54-(+AB54*T56)),IF(Q56="Probabilidad",AB55,""))),"")</f>
        <v/>
      </c>
      <c r="AC56" s="46" t="str">
        <f t="shared" si="3"/>
        <v/>
      </c>
      <c r="AD56" s="47"/>
      <c r="AE56" s="48"/>
      <c r="AF56" s="38"/>
      <c r="AG56" s="49"/>
      <c r="AH56" s="49"/>
      <c r="AI56" s="48"/>
      <c r="AJ56" s="3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90"/>
      <c r="B57" s="193"/>
      <c r="C57" s="193"/>
      <c r="D57" s="193"/>
      <c r="E57" s="196"/>
      <c r="F57" s="193"/>
      <c r="G57" s="199"/>
      <c r="H57" s="184"/>
      <c r="I57" s="178"/>
      <c r="J57" s="181"/>
      <c r="K57" s="178">
        <f ca="1">IF(NOT(ISERROR(MATCH(J57,_xlfn.ANCHORARRAY(E68),0))),I70&amp;"Por favor no seleccionar los criterios de impacto",J57)</f>
        <v>0</v>
      </c>
      <c r="L57" s="184"/>
      <c r="M57" s="178"/>
      <c r="N57" s="187"/>
      <c r="O57" s="6">
        <v>6</v>
      </c>
      <c r="P57" s="39"/>
      <c r="Q57" s="41" t="str">
        <f t="shared" si="0"/>
        <v/>
      </c>
      <c r="R57" s="42"/>
      <c r="S57" s="42"/>
      <c r="T57" s="43" t="str">
        <f t="shared" si="1"/>
        <v/>
      </c>
      <c r="U57" s="42"/>
      <c r="V57" s="42"/>
      <c r="W57" s="42"/>
      <c r="X57" s="24" t="str">
        <f>IFERROR(IF(AND(Q56="Probabilidad",Q57="Probabilidad"),(Z56-(+Z56*T57)),IF(AND(Q56="Impacto",Q57="Probabilidad"),(Z55-(+Z55*T57)),IF(Q57="Impacto",Z56,""))),"")</f>
        <v/>
      </c>
      <c r="Y57" s="44" t="str">
        <f t="shared" si="4"/>
        <v/>
      </c>
      <c r="Z57" s="45" t="str">
        <f t="shared" si="2"/>
        <v/>
      </c>
      <c r="AA57" s="44" t="str">
        <f t="shared" si="5"/>
        <v/>
      </c>
      <c r="AB57" s="45" t="str">
        <f>IFERROR(IF(AND(Q56="Impacto",Q57="Impacto"),(AB56-(+AB56*T57)),IF(AND(Q56="Probabilidad",Q57="Impacto"),(AB55-(+AB55*T57)),IF(Q57="Probabilidad",AB56,""))),"")</f>
        <v/>
      </c>
      <c r="AC57" s="46" t="str">
        <f t="shared" si="3"/>
        <v/>
      </c>
      <c r="AD57" s="47"/>
      <c r="AE57" s="48"/>
      <c r="AF57" s="38"/>
      <c r="AG57" s="49"/>
      <c r="AH57" s="49"/>
      <c r="AI57" s="48"/>
      <c r="AJ57" s="3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8">
        <v>9</v>
      </c>
      <c r="B58" s="191"/>
      <c r="C58" s="191"/>
      <c r="D58" s="191"/>
      <c r="E58" s="194"/>
      <c r="F58" s="191"/>
      <c r="G58" s="197"/>
      <c r="H58" s="182" t="str">
        <f>IF(G58&lt;=0,"",IF(G58&lt;=2,"Muy Baja",IF(G58&lt;=24,"Baja",IF(G58&lt;=500,"Media",IF(G58&lt;=5000,"Alta","Muy Alta")))))</f>
        <v/>
      </c>
      <c r="I58" s="176" t="str">
        <f>IF(H58="","",IF(H58="Muy Baja",0.2,IF(H58="Baja",0.4,IF(H58="Media",0.6,IF(H58="Alta",0.8,IF(H58="Muy Alta",1,))))))</f>
        <v/>
      </c>
      <c r="J58" s="179"/>
      <c r="K58" s="176">
        <f>IF(NOT(ISERROR(MATCH(J58,'[4]Tabla Impacto'!$B$221:$B$223,0))),'[4]Tabla Impacto'!$F$223&amp;"Por favor no seleccionar los criterios de impacto(Afectación Económica o presupuestal y Pérdida Reputacional)",J58)</f>
        <v>0</v>
      </c>
      <c r="L58" s="182" t="str">
        <f>IF(OR(K58='[4]Tabla Impacto'!$C$11,K58='[4]Tabla Impacto'!$D$11),"Leve",IF(OR(K58='[4]Tabla Impacto'!$C$12,K58='[4]Tabla Impacto'!$D$12),"Menor",IF(OR(K58='[4]Tabla Impacto'!$C$13,K58='[4]Tabla Impacto'!$D$13),"Moderado",IF(OR(K58='[4]Tabla Impacto'!$C$14,K58='[4]Tabla Impacto'!$D$14),"Mayor",IF(OR(K58='[4]Tabla Impacto'!$C$15,K58='[4]Tabla Impacto'!$D$15),"Catastrófico","")))))</f>
        <v/>
      </c>
      <c r="M58" s="176" t="str">
        <f>IF(L58="","",IF(L58="Leve",0.2,IF(L58="Menor",0.4,IF(L58="Moderado",0.6,IF(L58="Mayor",0.8,IF(L58="Catastrófico",1,))))))</f>
        <v/>
      </c>
      <c r="N58" s="185"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6">
        <v>1</v>
      </c>
      <c r="P58" s="128"/>
      <c r="Q58" s="41" t="str">
        <f t="shared" si="0"/>
        <v/>
      </c>
      <c r="R58" s="42"/>
      <c r="S58" s="42"/>
      <c r="T58" s="43" t="str">
        <f t="shared" si="1"/>
        <v/>
      </c>
      <c r="U58" s="42"/>
      <c r="V58" s="42"/>
      <c r="W58" s="42"/>
      <c r="X58" s="24" t="str">
        <f>IFERROR(IF(Q58="Probabilidad",(I58-(+I58*T58)),IF(Q58="Impacto",I58,"")),"")</f>
        <v/>
      </c>
      <c r="Y58" s="44" t="str">
        <f>IFERROR(IF(X58="","",IF(X58&lt;=0.2,"Muy Baja",IF(X58&lt;=0.4,"Baja",IF(X58&lt;=0.6,"Media",IF(X58&lt;=0.8,"Alta","Muy Alta"))))),"")</f>
        <v/>
      </c>
      <c r="Z58" s="45" t="str">
        <f t="shared" si="2"/>
        <v/>
      </c>
      <c r="AA58" s="44" t="str">
        <f>IFERROR(IF(AB58="","",IF(AB58&lt;=0.2,"Leve",IF(AB58&lt;=0.4,"Menor",IF(AB58&lt;=0.6,"Moderado",IF(AB58&lt;=0.8,"Mayor","Catastrófico"))))),"")</f>
        <v/>
      </c>
      <c r="AB58" s="45" t="str">
        <f>IFERROR(IF(Q58="Impacto",(M58-(+M58*T58)),IF(Q58="Probabilidad",M58,"")),"")</f>
        <v/>
      </c>
      <c r="AC58" s="46" t="str">
        <f t="shared" si="3"/>
        <v/>
      </c>
      <c r="AD58" s="47"/>
      <c r="AE58" s="48"/>
      <c r="AF58" s="38"/>
      <c r="AG58" s="49"/>
      <c r="AH58" s="49"/>
      <c r="AI58" s="48"/>
      <c r="AJ58" s="3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9"/>
      <c r="B59" s="192"/>
      <c r="C59" s="192"/>
      <c r="D59" s="192"/>
      <c r="E59" s="195"/>
      <c r="F59" s="192"/>
      <c r="G59" s="198"/>
      <c r="H59" s="183"/>
      <c r="I59" s="177"/>
      <c r="J59" s="180"/>
      <c r="K59" s="177">
        <f ca="1">IF(NOT(ISERROR(MATCH(J59,_xlfn.ANCHORARRAY(E70),0))),I72&amp;"Por favor no seleccionar los criterios de impacto",J59)</f>
        <v>0</v>
      </c>
      <c r="L59" s="183"/>
      <c r="M59" s="177"/>
      <c r="N59" s="186"/>
      <c r="O59" s="6">
        <v>2</v>
      </c>
      <c r="P59" s="128"/>
      <c r="Q59" s="41" t="str">
        <f t="shared" si="0"/>
        <v/>
      </c>
      <c r="R59" s="42"/>
      <c r="S59" s="42"/>
      <c r="T59" s="43" t="str">
        <f t="shared" si="1"/>
        <v/>
      </c>
      <c r="U59" s="42"/>
      <c r="V59" s="42"/>
      <c r="W59" s="42"/>
      <c r="X59" s="24" t="str">
        <f>IFERROR(IF(AND(Q58="Probabilidad",Q59="Probabilidad"),(Z58-(+Z58*T59)),IF(Q59="Probabilidad",(I58-(+I58*T59)),IF(Q59="Impacto",Z58,""))),"")</f>
        <v/>
      </c>
      <c r="Y59" s="44" t="str">
        <f t="shared" si="4"/>
        <v/>
      </c>
      <c r="Z59" s="45" t="str">
        <f t="shared" si="2"/>
        <v/>
      </c>
      <c r="AA59" s="44" t="str">
        <f t="shared" si="5"/>
        <v/>
      </c>
      <c r="AB59" s="45" t="str">
        <f>IFERROR(IF(AND(Q58="Impacto",Q59="Impacto"),(AB52-(+AB52*T59)),IF(Q59="Impacto",($M$58-(+$M$58*T59)),IF(Q59="Probabilidad",AB52,""))),"")</f>
        <v/>
      </c>
      <c r="AC59" s="46" t="str">
        <f t="shared" si="3"/>
        <v/>
      </c>
      <c r="AD59" s="47"/>
      <c r="AE59" s="48"/>
      <c r="AF59" s="38"/>
      <c r="AG59" s="49"/>
      <c r="AH59" s="49"/>
      <c r="AI59" s="48"/>
      <c r="AJ59" s="3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9"/>
      <c r="B60" s="192"/>
      <c r="C60" s="192"/>
      <c r="D60" s="192"/>
      <c r="E60" s="195"/>
      <c r="F60" s="192"/>
      <c r="G60" s="198"/>
      <c r="H60" s="183"/>
      <c r="I60" s="177"/>
      <c r="J60" s="180"/>
      <c r="K60" s="177">
        <f ca="1">IF(NOT(ISERROR(MATCH(J60,_xlfn.ANCHORARRAY(E71),0))),I73&amp;"Por favor no seleccionar los criterios de impacto",J60)</f>
        <v>0</v>
      </c>
      <c r="L60" s="183"/>
      <c r="M60" s="177"/>
      <c r="N60" s="186"/>
      <c r="O60" s="6">
        <v>3</v>
      </c>
      <c r="P60" s="40"/>
      <c r="Q60" s="41" t="str">
        <f t="shared" si="0"/>
        <v/>
      </c>
      <c r="R60" s="42"/>
      <c r="S60" s="42"/>
      <c r="T60" s="43" t="str">
        <f t="shared" si="1"/>
        <v/>
      </c>
      <c r="U60" s="42"/>
      <c r="V60" s="42"/>
      <c r="W60" s="42"/>
      <c r="X60" s="24" t="str">
        <f>IFERROR(IF(AND(Q59="Probabilidad",Q60="Probabilidad"),(Z59-(+Z59*T60)),IF(AND(Q59="Impacto",Q60="Probabilidad"),(Z58-(+Z58*T60)),IF(Q60="Impacto",Z59,""))),"")</f>
        <v/>
      </c>
      <c r="Y60" s="44" t="str">
        <f t="shared" si="4"/>
        <v/>
      </c>
      <c r="Z60" s="45" t="str">
        <f t="shared" si="2"/>
        <v/>
      </c>
      <c r="AA60" s="44" t="str">
        <f t="shared" si="5"/>
        <v/>
      </c>
      <c r="AB60" s="45" t="str">
        <f>IFERROR(IF(AND(Q59="Impacto",Q60="Impacto"),(AB59-(+AB59*T60)),IF(AND(Q59="Probabilidad",Q60="Impacto"),(AB58-(+AB58*T60)),IF(Q60="Probabilidad",AB59,""))),"")</f>
        <v/>
      </c>
      <c r="AC60" s="46" t="str">
        <f t="shared" si="3"/>
        <v/>
      </c>
      <c r="AD60" s="47"/>
      <c r="AE60" s="48"/>
      <c r="AF60" s="38"/>
      <c r="AG60" s="49"/>
      <c r="AH60" s="49"/>
      <c r="AI60" s="48"/>
      <c r="AJ60" s="3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9"/>
      <c r="B61" s="192"/>
      <c r="C61" s="192"/>
      <c r="D61" s="192"/>
      <c r="E61" s="195"/>
      <c r="F61" s="192"/>
      <c r="G61" s="198"/>
      <c r="H61" s="183"/>
      <c r="I61" s="177"/>
      <c r="J61" s="180"/>
      <c r="K61" s="177">
        <f ca="1">IF(NOT(ISERROR(MATCH(J61,_xlfn.ANCHORARRAY(E72),0))),I74&amp;"Por favor no seleccionar los criterios de impacto",J61)</f>
        <v>0</v>
      </c>
      <c r="L61" s="183"/>
      <c r="M61" s="177"/>
      <c r="N61" s="186"/>
      <c r="O61" s="6">
        <v>4</v>
      </c>
      <c r="P61" s="39"/>
      <c r="Q61" s="41" t="str">
        <f t="shared" si="0"/>
        <v/>
      </c>
      <c r="R61" s="42"/>
      <c r="S61" s="42"/>
      <c r="T61" s="43" t="str">
        <f t="shared" si="1"/>
        <v/>
      </c>
      <c r="U61" s="42"/>
      <c r="V61" s="42"/>
      <c r="W61" s="42"/>
      <c r="X61" s="24" t="str">
        <f>IFERROR(IF(AND(Q60="Probabilidad",Q61="Probabilidad"),(Z60-(+Z60*T61)),IF(AND(Q60="Impacto",Q61="Probabilidad"),(Z59-(+Z59*T61)),IF(Q61="Impacto",Z60,""))),"")</f>
        <v/>
      </c>
      <c r="Y61" s="44" t="str">
        <f t="shared" si="4"/>
        <v/>
      </c>
      <c r="Z61" s="45" t="str">
        <f t="shared" si="2"/>
        <v/>
      </c>
      <c r="AA61" s="44" t="str">
        <f t="shared" si="5"/>
        <v/>
      </c>
      <c r="AB61" s="45" t="str">
        <f>IFERROR(IF(AND(Q60="Impacto",Q61="Impacto"),(AB60-(+AB60*T61)),IF(AND(Q60="Probabilidad",Q61="Impacto"),(AB59-(+AB59*T61)),IF(Q61="Probabilidad",AB60,""))),"")</f>
        <v/>
      </c>
      <c r="AC61" s="46" t="str">
        <f t="shared" si="3"/>
        <v/>
      </c>
      <c r="AD61" s="47"/>
      <c r="AE61" s="48"/>
      <c r="AF61" s="38"/>
      <c r="AG61" s="49"/>
      <c r="AH61" s="49"/>
      <c r="AI61" s="48"/>
      <c r="AJ61" s="3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9"/>
      <c r="B62" s="192"/>
      <c r="C62" s="192"/>
      <c r="D62" s="192"/>
      <c r="E62" s="195"/>
      <c r="F62" s="192"/>
      <c r="G62" s="198"/>
      <c r="H62" s="183"/>
      <c r="I62" s="177"/>
      <c r="J62" s="180"/>
      <c r="K62" s="177">
        <f ca="1">IF(NOT(ISERROR(MATCH(J62,_xlfn.ANCHORARRAY(E73),0))),I75&amp;"Por favor no seleccionar los criterios de impacto",J62)</f>
        <v>0</v>
      </c>
      <c r="L62" s="183"/>
      <c r="M62" s="177"/>
      <c r="N62" s="186"/>
      <c r="O62" s="6">
        <v>5</v>
      </c>
      <c r="P62" s="39"/>
      <c r="Q62" s="41" t="str">
        <f t="shared" si="0"/>
        <v/>
      </c>
      <c r="R62" s="42"/>
      <c r="S62" s="42"/>
      <c r="T62" s="43" t="str">
        <f t="shared" si="1"/>
        <v/>
      </c>
      <c r="U62" s="42"/>
      <c r="V62" s="42"/>
      <c r="W62" s="42"/>
      <c r="X62" s="24" t="str">
        <f>IFERROR(IF(AND(Q61="Probabilidad",Q62="Probabilidad"),(Z61-(+Z61*T62)),IF(AND(Q61="Impacto",Q62="Probabilidad"),(Z60-(+Z60*T62)),IF(Q62="Impacto",Z61,""))),"")</f>
        <v/>
      </c>
      <c r="Y62" s="44" t="str">
        <f t="shared" si="4"/>
        <v/>
      </c>
      <c r="Z62" s="45" t="str">
        <f t="shared" si="2"/>
        <v/>
      </c>
      <c r="AA62" s="44" t="str">
        <f t="shared" si="5"/>
        <v/>
      </c>
      <c r="AB62" s="45" t="str">
        <f>IFERROR(IF(AND(Q61="Impacto",Q62="Impacto"),(AB61-(+AB61*T62)),IF(AND(Q61="Probabilidad",Q62="Impacto"),(AB60-(+AB60*T62)),IF(Q62="Probabilidad",AB61,""))),"")</f>
        <v/>
      </c>
      <c r="AC62" s="46" t="str">
        <f t="shared" si="3"/>
        <v/>
      </c>
      <c r="AD62" s="47"/>
      <c r="AE62" s="48"/>
      <c r="AF62" s="38"/>
      <c r="AG62" s="49"/>
      <c r="AH62" s="49"/>
      <c r="AI62" s="48"/>
      <c r="AJ62" s="3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90"/>
      <c r="B63" s="193"/>
      <c r="C63" s="193"/>
      <c r="D63" s="193"/>
      <c r="E63" s="196"/>
      <c r="F63" s="193"/>
      <c r="G63" s="199"/>
      <c r="H63" s="184"/>
      <c r="I63" s="178"/>
      <c r="J63" s="181"/>
      <c r="K63" s="178">
        <f ca="1">IF(NOT(ISERROR(MATCH(J63,_xlfn.ANCHORARRAY(E74),0))),I76&amp;"Por favor no seleccionar los criterios de impacto",J63)</f>
        <v>0</v>
      </c>
      <c r="L63" s="184"/>
      <c r="M63" s="178"/>
      <c r="N63" s="187"/>
      <c r="O63" s="6">
        <v>6</v>
      </c>
      <c r="P63" s="39"/>
      <c r="Q63" s="41" t="str">
        <f t="shared" si="0"/>
        <v/>
      </c>
      <c r="R63" s="42"/>
      <c r="S63" s="42"/>
      <c r="T63" s="43" t="str">
        <f t="shared" si="1"/>
        <v/>
      </c>
      <c r="U63" s="42"/>
      <c r="V63" s="42"/>
      <c r="W63" s="42"/>
      <c r="X63" s="24" t="str">
        <f>IFERROR(IF(AND(Q62="Probabilidad",Q63="Probabilidad"),(Z62-(+Z62*T63)),IF(AND(Q62="Impacto",Q63="Probabilidad"),(Z61-(+Z61*T63)),IF(Q63="Impacto",Z62,""))),"")</f>
        <v/>
      </c>
      <c r="Y63" s="44" t="str">
        <f t="shared" si="4"/>
        <v/>
      </c>
      <c r="Z63" s="45" t="str">
        <f t="shared" si="2"/>
        <v/>
      </c>
      <c r="AA63" s="44" t="str">
        <f t="shared" si="5"/>
        <v/>
      </c>
      <c r="AB63" s="45" t="str">
        <f>IFERROR(IF(AND(Q62="Impacto",Q63="Impacto"),(AB62-(+AB62*T63)),IF(AND(Q62="Probabilidad",Q63="Impacto"),(AB61-(+AB61*T63)),IF(Q63="Probabilidad",AB62,""))),"")</f>
        <v/>
      </c>
      <c r="AC63" s="46" t="str">
        <f t="shared" si="3"/>
        <v/>
      </c>
      <c r="AD63" s="47"/>
      <c r="AE63" s="48"/>
      <c r="AF63" s="38"/>
      <c r="AG63" s="49"/>
      <c r="AH63" s="49"/>
      <c r="AI63" s="48"/>
      <c r="AJ63" s="3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8">
        <v>10</v>
      </c>
      <c r="B64" s="191"/>
      <c r="C64" s="191"/>
      <c r="D64" s="191"/>
      <c r="E64" s="194"/>
      <c r="F64" s="191"/>
      <c r="G64" s="197"/>
      <c r="H64" s="182" t="str">
        <f>IF(G64&lt;=0,"",IF(G64&lt;=2,"Muy Baja",IF(G64&lt;=24,"Baja",IF(G64&lt;=500,"Media",IF(G64&lt;=5000,"Alta","Muy Alta")))))</f>
        <v/>
      </c>
      <c r="I64" s="176" t="str">
        <f>IF(H64="","",IF(H64="Muy Baja",0.2,IF(H64="Baja",0.4,IF(H64="Media",0.6,IF(H64="Alta",0.8,IF(H64="Muy Alta",1,))))))</f>
        <v/>
      </c>
      <c r="J64" s="179"/>
      <c r="K64" s="176">
        <f>IF(NOT(ISERROR(MATCH(J64,'[4]Tabla Impacto'!$B$221:$B$223,0))),'[4]Tabla Impacto'!$F$223&amp;"Por favor no seleccionar los criterios de impacto(Afectación Económica o presupuestal y Pérdida Reputacional)",J64)</f>
        <v>0</v>
      </c>
      <c r="L64" s="182" t="str">
        <f>IF(OR(K64='[4]Tabla Impacto'!$C$11,K64='[4]Tabla Impacto'!$D$11),"Leve",IF(OR(K64='[4]Tabla Impacto'!$C$12,K64='[4]Tabla Impacto'!$D$12),"Menor",IF(OR(K64='[4]Tabla Impacto'!$C$13,K64='[4]Tabla Impacto'!$D$13),"Moderado",IF(OR(K64='[4]Tabla Impacto'!$C$14,K64='[4]Tabla Impacto'!$D$14),"Mayor",IF(OR(K64='[4]Tabla Impacto'!$C$15,K64='[4]Tabla Impacto'!$D$15),"Catastrófico","")))))</f>
        <v/>
      </c>
      <c r="M64" s="176" t="str">
        <f>IF(L64="","",IF(L64="Leve",0.2,IF(L64="Menor",0.4,IF(L64="Moderado",0.6,IF(L64="Mayor",0.8,IF(L64="Catastrófico",1,))))))</f>
        <v/>
      </c>
      <c r="N64" s="185"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6">
        <v>1</v>
      </c>
      <c r="P64" s="128"/>
      <c r="Q64" s="41" t="str">
        <f t="shared" si="0"/>
        <v/>
      </c>
      <c r="R64" s="42"/>
      <c r="S64" s="42"/>
      <c r="T64" s="43" t="str">
        <f t="shared" si="1"/>
        <v/>
      </c>
      <c r="U64" s="42"/>
      <c r="V64" s="42"/>
      <c r="W64" s="42"/>
      <c r="X64" s="24" t="str">
        <f>IFERROR(IF(Q64="Probabilidad",(I64-(+I64*T64)),IF(Q64="Impacto",I64,"")),"")</f>
        <v/>
      </c>
      <c r="Y64" s="44" t="str">
        <f>IFERROR(IF(X64="","",IF(X64&lt;=0.2,"Muy Baja",IF(X64&lt;=0.4,"Baja",IF(X64&lt;=0.6,"Media",IF(X64&lt;=0.8,"Alta","Muy Alta"))))),"")</f>
        <v/>
      </c>
      <c r="Z64" s="45" t="str">
        <f t="shared" si="2"/>
        <v/>
      </c>
      <c r="AA64" s="44" t="str">
        <f>IFERROR(IF(AB64="","",IF(AB64&lt;=0.2,"Leve",IF(AB64&lt;=0.4,"Menor",IF(AB64&lt;=0.6,"Moderado",IF(AB64&lt;=0.8,"Mayor","Catastrófico"))))),"")</f>
        <v/>
      </c>
      <c r="AB64" s="45" t="str">
        <f>IFERROR(IF(Q64="Impacto",(M64-(+M64*T64)),IF(Q64="Probabilidad",M64,"")),"")</f>
        <v/>
      </c>
      <c r="AC64" s="46" t="str">
        <f t="shared" si="3"/>
        <v/>
      </c>
      <c r="AD64" s="47"/>
      <c r="AE64" s="48"/>
      <c r="AF64" s="38"/>
      <c r="AG64" s="49"/>
      <c r="AH64" s="49"/>
      <c r="AI64" s="48"/>
      <c r="AJ64" s="3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9"/>
      <c r="B65" s="192"/>
      <c r="C65" s="192"/>
      <c r="D65" s="192"/>
      <c r="E65" s="195"/>
      <c r="F65" s="192"/>
      <c r="G65" s="198"/>
      <c r="H65" s="183"/>
      <c r="I65" s="177"/>
      <c r="J65" s="180"/>
      <c r="K65" s="177">
        <f ca="1">IF(NOT(ISERROR(MATCH(J65,_xlfn.ANCHORARRAY(E76),0))),I78&amp;"Por favor no seleccionar los criterios de impacto",J65)</f>
        <v>0</v>
      </c>
      <c r="L65" s="183"/>
      <c r="M65" s="177"/>
      <c r="N65" s="186"/>
      <c r="O65" s="6">
        <v>2</v>
      </c>
      <c r="P65" s="128"/>
      <c r="Q65" s="41" t="str">
        <f t="shared" si="0"/>
        <v/>
      </c>
      <c r="R65" s="42"/>
      <c r="S65" s="42"/>
      <c r="T65" s="43" t="str">
        <f t="shared" si="1"/>
        <v/>
      </c>
      <c r="U65" s="42"/>
      <c r="V65" s="42"/>
      <c r="W65" s="42"/>
      <c r="X65" s="24" t="str">
        <f>IFERROR(IF(AND(Q64="Probabilidad",Q65="Probabilidad"),(Z64-(+Z64*T65)),IF(Q65="Probabilidad",(I64-(+I64*T65)),IF(Q65="Impacto",Z64,""))),"")</f>
        <v/>
      </c>
      <c r="Y65" s="44" t="str">
        <f t="shared" si="4"/>
        <v/>
      </c>
      <c r="Z65" s="45" t="str">
        <f t="shared" si="2"/>
        <v/>
      </c>
      <c r="AA65" s="44" t="str">
        <f t="shared" si="5"/>
        <v/>
      </c>
      <c r="AB65" s="45" t="str">
        <f>IFERROR(IF(AND(Q64="Impacto",Q65="Impacto"),(AB58-(+AB58*T65)),IF(Q65="Impacto",($M$64-(+$M$64*T65)),IF(Q65="Probabilidad",AB58,""))),"")</f>
        <v/>
      </c>
      <c r="AC65" s="46" t="str">
        <f t="shared" si="3"/>
        <v/>
      </c>
      <c r="AD65" s="47"/>
      <c r="AE65" s="48"/>
      <c r="AF65" s="38"/>
      <c r="AG65" s="49"/>
      <c r="AH65" s="49"/>
      <c r="AI65" s="48"/>
      <c r="AJ65" s="38"/>
    </row>
    <row r="66" spans="1:36" ht="151.5" customHeight="1" x14ac:dyDescent="0.3">
      <c r="A66" s="189"/>
      <c r="B66" s="192"/>
      <c r="C66" s="192"/>
      <c r="D66" s="192"/>
      <c r="E66" s="195"/>
      <c r="F66" s="192"/>
      <c r="G66" s="198"/>
      <c r="H66" s="183"/>
      <c r="I66" s="177"/>
      <c r="J66" s="180"/>
      <c r="K66" s="177">
        <f ca="1">IF(NOT(ISERROR(MATCH(J66,_xlfn.ANCHORARRAY(E77),0))),I79&amp;"Por favor no seleccionar los criterios de impacto",J66)</f>
        <v>0</v>
      </c>
      <c r="L66" s="183"/>
      <c r="M66" s="177"/>
      <c r="N66" s="186"/>
      <c r="O66" s="6">
        <v>3</v>
      </c>
      <c r="P66" s="128"/>
      <c r="Q66" s="41" t="str">
        <f t="shared" si="0"/>
        <v/>
      </c>
      <c r="R66" s="42"/>
      <c r="S66" s="42"/>
      <c r="T66" s="43" t="str">
        <f t="shared" si="1"/>
        <v/>
      </c>
      <c r="U66" s="42"/>
      <c r="V66" s="42"/>
      <c r="W66" s="42"/>
      <c r="X66" s="24" t="str">
        <f>IFERROR(IF(AND(Q65="Probabilidad",Q66="Probabilidad"),(Z65-(+Z65*T66)),IF(AND(Q65="Impacto",Q66="Probabilidad"),(Z64-(+Z64*T66)),IF(Q66="Impacto",Z65,""))),"")</f>
        <v/>
      </c>
      <c r="Y66" s="44" t="str">
        <f t="shared" si="4"/>
        <v/>
      </c>
      <c r="Z66" s="45" t="str">
        <f t="shared" si="2"/>
        <v/>
      </c>
      <c r="AA66" s="44" t="str">
        <f t="shared" si="5"/>
        <v/>
      </c>
      <c r="AB66" s="45" t="str">
        <f>IFERROR(IF(AND(Q65="Impacto",Q66="Impacto"),(AB65-(+AB65*T66)),IF(AND(Q65="Probabilidad",Q66="Impacto"),(AB64-(+AB64*T66)),IF(Q66="Probabilidad",AB65,""))),"")</f>
        <v/>
      </c>
      <c r="AC66" s="46" t="str">
        <f t="shared" si="3"/>
        <v/>
      </c>
      <c r="AD66" s="47"/>
      <c r="AE66" s="48"/>
      <c r="AF66" s="38"/>
      <c r="AG66" s="49"/>
      <c r="AH66" s="49"/>
      <c r="AI66" s="48"/>
      <c r="AJ66" s="38"/>
    </row>
    <row r="67" spans="1:36" ht="151.5" customHeight="1" x14ac:dyDescent="0.3">
      <c r="A67" s="189"/>
      <c r="B67" s="192"/>
      <c r="C67" s="192"/>
      <c r="D67" s="192"/>
      <c r="E67" s="195"/>
      <c r="F67" s="192"/>
      <c r="G67" s="198"/>
      <c r="H67" s="183"/>
      <c r="I67" s="177"/>
      <c r="J67" s="180"/>
      <c r="K67" s="177">
        <f ca="1">IF(NOT(ISERROR(MATCH(J67,_xlfn.ANCHORARRAY(E78),0))),I80&amp;"Por favor no seleccionar los criterios de impacto",J67)</f>
        <v>0</v>
      </c>
      <c r="L67" s="183"/>
      <c r="M67" s="177"/>
      <c r="N67" s="186"/>
      <c r="O67" s="6">
        <v>4</v>
      </c>
      <c r="P67" s="128"/>
      <c r="Q67" s="41" t="str">
        <f t="shared" si="0"/>
        <v/>
      </c>
      <c r="R67" s="42"/>
      <c r="S67" s="42"/>
      <c r="T67" s="43" t="str">
        <f t="shared" si="1"/>
        <v/>
      </c>
      <c r="U67" s="42"/>
      <c r="V67" s="42"/>
      <c r="W67" s="42"/>
      <c r="X67" s="24" t="str">
        <f>IFERROR(IF(AND(Q66="Probabilidad",Q67="Probabilidad"),(Z66-(+Z66*T67)),IF(AND(Q66="Impacto",Q67="Probabilidad"),(Z65-(+Z65*T67)),IF(Q67="Impacto",Z66,""))),"")</f>
        <v/>
      </c>
      <c r="Y67" s="44" t="str">
        <f t="shared" si="4"/>
        <v/>
      </c>
      <c r="Z67" s="45" t="str">
        <f t="shared" si="2"/>
        <v/>
      </c>
      <c r="AA67" s="44" t="str">
        <f t="shared" si="5"/>
        <v/>
      </c>
      <c r="AB67" s="45" t="str">
        <f>IFERROR(IF(AND(Q66="Impacto",Q67="Impacto"),(AB66-(+AB66*T67)),IF(AND(Q66="Probabilidad",Q67="Impacto"),(AB65-(+AB65*T67)),IF(Q67="Probabilidad",AB66,""))),"")</f>
        <v/>
      </c>
      <c r="AC67" s="46" t="str">
        <f t="shared" si="3"/>
        <v/>
      </c>
      <c r="AD67" s="47"/>
      <c r="AE67" s="48"/>
      <c r="AF67" s="38"/>
      <c r="AG67" s="49"/>
      <c r="AH67" s="49"/>
      <c r="AI67" s="48"/>
      <c r="AJ67" s="38"/>
    </row>
    <row r="68" spans="1:36" ht="151.5" customHeight="1" x14ac:dyDescent="0.3">
      <c r="A68" s="189"/>
      <c r="B68" s="192"/>
      <c r="C68" s="192"/>
      <c r="D68" s="192"/>
      <c r="E68" s="195"/>
      <c r="F68" s="192"/>
      <c r="G68" s="198"/>
      <c r="H68" s="183"/>
      <c r="I68" s="177"/>
      <c r="J68" s="180"/>
      <c r="K68" s="177">
        <f ca="1">IF(NOT(ISERROR(MATCH(J68,_xlfn.ANCHORARRAY(E79),0))),I81&amp;"Por favor no seleccionar los criterios de impacto",J68)</f>
        <v>0</v>
      </c>
      <c r="L68" s="183"/>
      <c r="M68" s="177"/>
      <c r="N68" s="186"/>
      <c r="O68" s="6">
        <v>5</v>
      </c>
      <c r="P68" s="39"/>
      <c r="Q68" s="41" t="str">
        <f t="shared" si="0"/>
        <v/>
      </c>
      <c r="R68" s="42"/>
      <c r="S68" s="42"/>
      <c r="T68" s="43" t="str">
        <f t="shared" si="1"/>
        <v/>
      </c>
      <c r="U68" s="42"/>
      <c r="V68" s="42"/>
      <c r="W68" s="42"/>
      <c r="X68" s="24" t="str">
        <f>IFERROR(IF(AND(Q67="Probabilidad",Q68="Probabilidad"),(Z67-(+Z67*T68)),IF(AND(Q67="Impacto",Q68="Probabilidad"),(Z66-(+Z66*T68)),IF(Q68="Impacto",Z67,""))),"")</f>
        <v/>
      </c>
      <c r="Y68" s="44" t="str">
        <f t="shared" si="4"/>
        <v/>
      </c>
      <c r="Z68" s="45" t="str">
        <f t="shared" si="2"/>
        <v/>
      </c>
      <c r="AA68" s="44" t="str">
        <f t="shared" si="5"/>
        <v/>
      </c>
      <c r="AB68" s="45" t="str">
        <f>IFERROR(IF(AND(Q67="Impacto",Q68="Impacto"),(AB67-(+AB67*T68)),IF(AND(Q67="Probabilidad",Q68="Impacto"),(AB66-(+AB66*T68)),IF(Q68="Probabilidad",AB67,""))),"")</f>
        <v/>
      </c>
      <c r="AC68" s="46" t="str">
        <f t="shared" si="3"/>
        <v/>
      </c>
      <c r="AD68" s="47"/>
      <c r="AE68" s="48"/>
      <c r="AF68" s="38"/>
      <c r="AG68" s="49"/>
      <c r="AH68" s="49"/>
      <c r="AI68" s="48"/>
      <c r="AJ68" s="38"/>
    </row>
    <row r="69" spans="1:36" ht="151.5" customHeight="1" x14ac:dyDescent="0.3">
      <c r="A69" s="190"/>
      <c r="B69" s="193"/>
      <c r="C69" s="193"/>
      <c r="D69" s="193"/>
      <c r="E69" s="196"/>
      <c r="F69" s="193"/>
      <c r="G69" s="199"/>
      <c r="H69" s="184"/>
      <c r="I69" s="178"/>
      <c r="J69" s="181"/>
      <c r="K69" s="178">
        <f ca="1">IF(NOT(ISERROR(MATCH(J69,_xlfn.ANCHORARRAY(E80),0))),I82&amp;"Por favor no seleccionar los criterios de impacto",J69)</f>
        <v>0</v>
      </c>
      <c r="L69" s="184"/>
      <c r="M69" s="178"/>
      <c r="N69" s="187"/>
      <c r="O69" s="6">
        <v>6</v>
      </c>
      <c r="P69" s="39"/>
      <c r="Q69" s="41" t="str">
        <f t="shared" si="0"/>
        <v/>
      </c>
      <c r="R69" s="42"/>
      <c r="S69" s="42"/>
      <c r="T69" s="43" t="str">
        <f t="shared" si="1"/>
        <v/>
      </c>
      <c r="U69" s="42"/>
      <c r="V69" s="42"/>
      <c r="W69" s="42"/>
      <c r="X69" s="24" t="str">
        <f>IFERROR(IF(AND(Q68="Probabilidad",Q69="Probabilidad"),(Z68-(+Z68*T69)),IF(AND(Q68="Impacto",Q69="Probabilidad"),(Z67-(+Z67*T69)),IF(Q69="Impacto",Z68,""))),"")</f>
        <v/>
      </c>
      <c r="Y69" s="44" t="str">
        <f t="shared" si="4"/>
        <v/>
      </c>
      <c r="Z69" s="45" t="str">
        <f t="shared" si="2"/>
        <v/>
      </c>
      <c r="AA69" s="44" t="str">
        <f t="shared" si="5"/>
        <v/>
      </c>
      <c r="AB69" s="45" t="str">
        <f>IFERROR(IF(AND(Q68="Impacto",Q69="Impacto"),(AB68-(+AB68*T69)),IF(AND(Q68="Probabilidad",Q69="Impacto"),(AB67-(+AB67*T69)),IF(Q69="Probabilidad",AB68,""))),"")</f>
        <v/>
      </c>
      <c r="AC69" s="46" t="str">
        <f t="shared" si="3"/>
        <v/>
      </c>
      <c r="AD69" s="47"/>
      <c r="AE69" s="48"/>
      <c r="AF69" s="38"/>
      <c r="AG69" s="49"/>
      <c r="AH69" s="49"/>
      <c r="AI69" s="48"/>
      <c r="AJ69" s="38"/>
    </row>
    <row r="70" spans="1:36" ht="49.5" customHeight="1" x14ac:dyDescent="0.3">
      <c r="A70" s="6"/>
      <c r="B70" s="173" t="s">
        <v>111</v>
      </c>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5"/>
    </row>
    <row r="72" spans="1:36" x14ac:dyDescent="0.3">
      <c r="A72" s="1"/>
      <c r="B72" s="25" t="s">
        <v>112</v>
      </c>
      <c r="C72" s="1"/>
      <c r="D72" s="1"/>
      <c r="F72" s="1"/>
    </row>
  </sheetData>
  <mergeCells count="185">
    <mergeCell ref="A6:B6"/>
    <mergeCell ref="C6:N6"/>
    <mergeCell ref="A7:G7"/>
    <mergeCell ref="H7:N7"/>
    <mergeCell ref="O7:W7"/>
    <mergeCell ref="X7:AD7"/>
    <mergeCell ref="A1:AJ2"/>
    <mergeCell ref="A4:B4"/>
    <mergeCell ref="C4:N4"/>
    <mergeCell ref="O4:Q4"/>
    <mergeCell ref="A5:B5"/>
    <mergeCell ref="C5:N5"/>
    <mergeCell ref="J8:J9"/>
    <mergeCell ref="K8:K9"/>
    <mergeCell ref="L8:L9"/>
    <mergeCell ref="M8:M9"/>
    <mergeCell ref="N8:N9"/>
    <mergeCell ref="O8:O9"/>
    <mergeCell ref="AE7:AJ7"/>
    <mergeCell ref="A8:A9"/>
    <mergeCell ref="B8:B9"/>
    <mergeCell ref="C8:C9"/>
    <mergeCell ref="D8:D9"/>
    <mergeCell ref="E8:E9"/>
    <mergeCell ref="F8:F9"/>
    <mergeCell ref="G8:G9"/>
    <mergeCell ref="H8:H9"/>
    <mergeCell ref="I8:I9"/>
    <mergeCell ref="AG8:AG9"/>
    <mergeCell ref="AH8:AH9"/>
    <mergeCell ref="AI8:AI9"/>
    <mergeCell ref="AJ8:AJ9"/>
    <mergeCell ref="AD8:AD9"/>
    <mergeCell ref="AE8:AE9"/>
    <mergeCell ref="AF8:AF9"/>
    <mergeCell ref="AA8:AA9"/>
    <mergeCell ref="AB8:AB9"/>
    <mergeCell ref="AC8:AC9"/>
    <mergeCell ref="P8:P9"/>
    <mergeCell ref="Q8:Q9"/>
    <mergeCell ref="R8:W8"/>
    <mergeCell ref="X8:X9"/>
    <mergeCell ref="Y8:Y9"/>
    <mergeCell ref="Z8:Z9"/>
    <mergeCell ref="N16:N21"/>
    <mergeCell ref="M10:M15"/>
    <mergeCell ref="N10:N15"/>
    <mergeCell ref="A16:A21"/>
    <mergeCell ref="B16:B21"/>
    <mergeCell ref="C16:C21"/>
    <mergeCell ref="D16:D21"/>
    <mergeCell ref="E16:E21"/>
    <mergeCell ref="F16:F21"/>
    <mergeCell ref="G16:G21"/>
    <mergeCell ref="H16:H21"/>
    <mergeCell ref="G10:G15"/>
    <mergeCell ref="H10:H15"/>
    <mergeCell ref="I10:I15"/>
    <mergeCell ref="J10:J15"/>
    <mergeCell ref="K10:K15"/>
    <mergeCell ref="L10:L15"/>
    <mergeCell ref="A10:A15"/>
    <mergeCell ref="B10:B15"/>
    <mergeCell ref="C10:C15"/>
    <mergeCell ref="D10:D15"/>
    <mergeCell ref="E10:E15"/>
    <mergeCell ref="F10:F15"/>
    <mergeCell ref="C22:C27"/>
    <mergeCell ref="D22:D27"/>
    <mergeCell ref="E22:E27"/>
    <mergeCell ref="F22:F27"/>
    <mergeCell ref="I16:I21"/>
    <mergeCell ref="J16:J21"/>
    <mergeCell ref="K16:K21"/>
    <mergeCell ref="L16:L21"/>
    <mergeCell ref="M16:M21"/>
    <mergeCell ref="I28:I33"/>
    <mergeCell ref="J28:J33"/>
    <mergeCell ref="K28:K33"/>
    <mergeCell ref="L28:L33"/>
    <mergeCell ref="M28:M33"/>
    <mergeCell ref="N28:N33"/>
    <mergeCell ref="M22:M27"/>
    <mergeCell ref="N22:N27"/>
    <mergeCell ref="A28:A33"/>
    <mergeCell ref="B28:B33"/>
    <mergeCell ref="C28:C33"/>
    <mergeCell ref="D28:D33"/>
    <mergeCell ref="E28:E33"/>
    <mergeCell ref="F28:F33"/>
    <mergeCell ref="G28:G33"/>
    <mergeCell ref="H28:H33"/>
    <mergeCell ref="G22:G27"/>
    <mergeCell ref="H22:H27"/>
    <mergeCell ref="I22:I27"/>
    <mergeCell ref="J22:J27"/>
    <mergeCell ref="K22:K27"/>
    <mergeCell ref="L22:L27"/>
    <mergeCell ref="A22:A27"/>
    <mergeCell ref="B22:B27"/>
    <mergeCell ref="N40:N45"/>
    <mergeCell ref="M34:M39"/>
    <mergeCell ref="N34:N39"/>
    <mergeCell ref="A40:A45"/>
    <mergeCell ref="B40:B45"/>
    <mergeCell ref="C40:C45"/>
    <mergeCell ref="D40:D45"/>
    <mergeCell ref="E40:E45"/>
    <mergeCell ref="F40:F45"/>
    <mergeCell ref="G40:G45"/>
    <mergeCell ref="H40:H45"/>
    <mergeCell ref="G34:G39"/>
    <mergeCell ref="H34:H39"/>
    <mergeCell ref="I34:I39"/>
    <mergeCell ref="J34:J39"/>
    <mergeCell ref="K34:K39"/>
    <mergeCell ref="L34:L39"/>
    <mergeCell ref="A34:A39"/>
    <mergeCell ref="B34:B39"/>
    <mergeCell ref="C34:C39"/>
    <mergeCell ref="D34:D39"/>
    <mergeCell ref="E34:E39"/>
    <mergeCell ref="F34:F39"/>
    <mergeCell ref="C46:C51"/>
    <mergeCell ref="D46:D51"/>
    <mergeCell ref="E46:E51"/>
    <mergeCell ref="F46:F51"/>
    <mergeCell ref="I40:I45"/>
    <mergeCell ref="J40:J45"/>
    <mergeCell ref="K40:K45"/>
    <mergeCell ref="L40:L45"/>
    <mergeCell ref="M40:M45"/>
    <mergeCell ref="I52:I57"/>
    <mergeCell ref="J52:J57"/>
    <mergeCell ref="K52:K57"/>
    <mergeCell ref="L52:L57"/>
    <mergeCell ref="M52:M57"/>
    <mergeCell ref="N52:N57"/>
    <mergeCell ref="M46:M51"/>
    <mergeCell ref="N46:N51"/>
    <mergeCell ref="A52:A57"/>
    <mergeCell ref="B52:B57"/>
    <mergeCell ref="C52:C57"/>
    <mergeCell ref="D52:D57"/>
    <mergeCell ref="E52:E57"/>
    <mergeCell ref="F52:F57"/>
    <mergeCell ref="G52:G57"/>
    <mergeCell ref="H52:H57"/>
    <mergeCell ref="G46:G51"/>
    <mergeCell ref="H46:H51"/>
    <mergeCell ref="I46:I51"/>
    <mergeCell ref="J46:J51"/>
    <mergeCell ref="K46:K51"/>
    <mergeCell ref="L46:L51"/>
    <mergeCell ref="A46:A51"/>
    <mergeCell ref="B46:B51"/>
    <mergeCell ref="A64:A69"/>
    <mergeCell ref="B64:B69"/>
    <mergeCell ref="C64:C69"/>
    <mergeCell ref="D64:D69"/>
    <mergeCell ref="E64:E69"/>
    <mergeCell ref="F64:F69"/>
    <mergeCell ref="G64:G69"/>
    <mergeCell ref="H64:H69"/>
    <mergeCell ref="G58:G63"/>
    <mergeCell ref="H58:H63"/>
    <mergeCell ref="A58:A63"/>
    <mergeCell ref="B58:B63"/>
    <mergeCell ref="C58:C63"/>
    <mergeCell ref="D58:D63"/>
    <mergeCell ref="E58:E63"/>
    <mergeCell ref="F58:F63"/>
    <mergeCell ref="B70:AJ70"/>
    <mergeCell ref="I64:I69"/>
    <mergeCell ref="J64:J69"/>
    <mergeCell ref="K64:K69"/>
    <mergeCell ref="L64:L69"/>
    <mergeCell ref="M64:M69"/>
    <mergeCell ref="N64:N69"/>
    <mergeCell ref="M58:M63"/>
    <mergeCell ref="N58:N63"/>
    <mergeCell ref="I58:I63"/>
    <mergeCell ref="J58:J63"/>
    <mergeCell ref="K58:K63"/>
    <mergeCell ref="L58:L63"/>
  </mergeCells>
  <conditionalFormatting sqref="H10 H16">
    <cfRule type="cellIs" dxfId="2482" priority="227" operator="equal">
      <formula>"Muy Alta"</formula>
    </cfRule>
    <cfRule type="cellIs" dxfId="2481" priority="228" operator="equal">
      <formula>"Alta"</formula>
    </cfRule>
    <cfRule type="cellIs" dxfId="2480" priority="229" operator="equal">
      <formula>"Media"</formula>
    </cfRule>
    <cfRule type="cellIs" dxfId="2479" priority="230" operator="equal">
      <formula>"Baja"</formula>
    </cfRule>
    <cfRule type="cellIs" dxfId="2478" priority="231" operator="equal">
      <formula>"Muy Baja"</formula>
    </cfRule>
  </conditionalFormatting>
  <conditionalFormatting sqref="L10 L16 L22 L28 L34 L40 L46 L52 L58 L64">
    <cfRule type="cellIs" dxfId="2477" priority="222" operator="equal">
      <formula>"Catastrófico"</formula>
    </cfRule>
    <cfRule type="cellIs" dxfId="2476" priority="223" operator="equal">
      <formula>"Mayor"</formula>
    </cfRule>
    <cfRule type="cellIs" dxfId="2475" priority="224" operator="equal">
      <formula>"Moderado"</formula>
    </cfRule>
    <cfRule type="cellIs" dxfId="2474" priority="225" operator="equal">
      <formula>"Menor"</formula>
    </cfRule>
    <cfRule type="cellIs" dxfId="2473" priority="226" operator="equal">
      <formula>"Leve"</formula>
    </cfRule>
  </conditionalFormatting>
  <conditionalFormatting sqref="N10">
    <cfRule type="cellIs" dxfId="2472" priority="218" operator="equal">
      <formula>"Extremo"</formula>
    </cfRule>
    <cfRule type="cellIs" dxfId="2471" priority="219" operator="equal">
      <formula>"Alto"</formula>
    </cfRule>
    <cfRule type="cellIs" dxfId="2470" priority="220" operator="equal">
      <formula>"Moderado"</formula>
    </cfRule>
    <cfRule type="cellIs" dxfId="2469" priority="221" operator="equal">
      <formula>"Bajo"</formula>
    </cfRule>
  </conditionalFormatting>
  <conditionalFormatting sqref="Y10:Y15">
    <cfRule type="cellIs" dxfId="2468" priority="213" operator="equal">
      <formula>"Muy Alta"</formula>
    </cfRule>
    <cfRule type="cellIs" dxfId="2467" priority="214" operator="equal">
      <formula>"Alta"</formula>
    </cfRule>
    <cfRule type="cellIs" dxfId="2466" priority="215" operator="equal">
      <formula>"Media"</formula>
    </cfRule>
    <cfRule type="cellIs" dxfId="2465" priority="216" operator="equal">
      <formula>"Baja"</formula>
    </cfRule>
    <cfRule type="cellIs" dxfId="2464" priority="217" operator="equal">
      <formula>"Muy Baja"</formula>
    </cfRule>
  </conditionalFormatting>
  <conditionalFormatting sqref="AA10:AA15">
    <cfRule type="cellIs" dxfId="2463" priority="208" operator="equal">
      <formula>"Catastrófico"</formula>
    </cfRule>
    <cfRule type="cellIs" dxfId="2462" priority="209" operator="equal">
      <formula>"Mayor"</formula>
    </cfRule>
    <cfRule type="cellIs" dxfId="2461" priority="210" operator="equal">
      <formula>"Moderado"</formula>
    </cfRule>
    <cfRule type="cellIs" dxfId="2460" priority="211" operator="equal">
      <formula>"Menor"</formula>
    </cfRule>
    <cfRule type="cellIs" dxfId="2459" priority="212" operator="equal">
      <formula>"Leve"</formula>
    </cfRule>
  </conditionalFormatting>
  <conditionalFormatting sqref="AC10:AC15">
    <cfRule type="cellIs" dxfId="2458" priority="204" operator="equal">
      <formula>"Extremo"</formula>
    </cfRule>
    <cfRule type="cellIs" dxfId="2457" priority="205" operator="equal">
      <formula>"Alto"</formula>
    </cfRule>
    <cfRule type="cellIs" dxfId="2456" priority="206" operator="equal">
      <formula>"Moderado"</formula>
    </cfRule>
    <cfRule type="cellIs" dxfId="2455" priority="207" operator="equal">
      <formula>"Bajo"</formula>
    </cfRule>
  </conditionalFormatting>
  <conditionalFormatting sqref="H58">
    <cfRule type="cellIs" dxfId="2454" priority="43" operator="equal">
      <formula>"Muy Alta"</formula>
    </cfRule>
    <cfRule type="cellIs" dxfId="2453" priority="44" operator="equal">
      <formula>"Alta"</formula>
    </cfRule>
    <cfRule type="cellIs" dxfId="2452" priority="45" operator="equal">
      <formula>"Media"</formula>
    </cfRule>
    <cfRule type="cellIs" dxfId="2451" priority="46" operator="equal">
      <formula>"Baja"</formula>
    </cfRule>
    <cfRule type="cellIs" dxfId="2450" priority="47" operator="equal">
      <formula>"Muy Baja"</formula>
    </cfRule>
  </conditionalFormatting>
  <conditionalFormatting sqref="N16">
    <cfRule type="cellIs" dxfId="2449" priority="200" operator="equal">
      <formula>"Extremo"</formula>
    </cfRule>
    <cfRule type="cellIs" dxfId="2448" priority="201" operator="equal">
      <formula>"Alto"</formula>
    </cfRule>
    <cfRule type="cellIs" dxfId="2447" priority="202" operator="equal">
      <formula>"Moderado"</formula>
    </cfRule>
    <cfRule type="cellIs" dxfId="2446" priority="203" operator="equal">
      <formula>"Bajo"</formula>
    </cfRule>
  </conditionalFormatting>
  <conditionalFormatting sqref="Y16:Y21">
    <cfRule type="cellIs" dxfId="2445" priority="195" operator="equal">
      <formula>"Muy Alta"</formula>
    </cfRule>
    <cfRule type="cellIs" dxfId="2444" priority="196" operator="equal">
      <formula>"Alta"</formula>
    </cfRule>
    <cfRule type="cellIs" dxfId="2443" priority="197" operator="equal">
      <formula>"Media"</formula>
    </cfRule>
    <cfRule type="cellIs" dxfId="2442" priority="198" operator="equal">
      <formula>"Baja"</formula>
    </cfRule>
    <cfRule type="cellIs" dxfId="2441" priority="199" operator="equal">
      <formula>"Muy Baja"</formula>
    </cfRule>
  </conditionalFormatting>
  <conditionalFormatting sqref="AA16:AA21">
    <cfRule type="cellIs" dxfId="2440" priority="190" operator="equal">
      <formula>"Catastrófico"</formula>
    </cfRule>
    <cfRule type="cellIs" dxfId="2439" priority="191" operator="equal">
      <formula>"Mayor"</formula>
    </cfRule>
    <cfRule type="cellIs" dxfId="2438" priority="192" operator="equal">
      <formula>"Moderado"</formula>
    </cfRule>
    <cfRule type="cellIs" dxfId="2437" priority="193" operator="equal">
      <formula>"Menor"</formula>
    </cfRule>
    <cfRule type="cellIs" dxfId="2436" priority="194" operator="equal">
      <formula>"Leve"</formula>
    </cfRule>
  </conditionalFormatting>
  <conditionalFormatting sqref="AC16:AC21">
    <cfRule type="cellIs" dxfId="2435" priority="186" operator="equal">
      <formula>"Extremo"</formula>
    </cfRule>
    <cfRule type="cellIs" dxfId="2434" priority="187" operator="equal">
      <formula>"Alto"</formula>
    </cfRule>
    <cfRule type="cellIs" dxfId="2433" priority="188" operator="equal">
      <formula>"Moderado"</formula>
    </cfRule>
    <cfRule type="cellIs" dxfId="2432" priority="189" operator="equal">
      <formula>"Bajo"</formula>
    </cfRule>
  </conditionalFormatting>
  <conditionalFormatting sqref="H22">
    <cfRule type="cellIs" dxfId="2431" priority="181" operator="equal">
      <formula>"Muy Alta"</formula>
    </cfRule>
    <cfRule type="cellIs" dxfId="2430" priority="182" operator="equal">
      <formula>"Alta"</formula>
    </cfRule>
    <cfRule type="cellIs" dxfId="2429" priority="183" operator="equal">
      <formula>"Media"</formula>
    </cfRule>
    <cfRule type="cellIs" dxfId="2428" priority="184" operator="equal">
      <formula>"Baja"</formula>
    </cfRule>
    <cfRule type="cellIs" dxfId="2427" priority="185" operator="equal">
      <formula>"Muy Baja"</formula>
    </cfRule>
  </conditionalFormatting>
  <conditionalFormatting sqref="N22">
    <cfRule type="cellIs" dxfId="2426" priority="177" operator="equal">
      <formula>"Extremo"</formula>
    </cfRule>
    <cfRule type="cellIs" dxfId="2425" priority="178" operator="equal">
      <formula>"Alto"</formula>
    </cfRule>
    <cfRule type="cellIs" dxfId="2424" priority="179" operator="equal">
      <formula>"Moderado"</formula>
    </cfRule>
    <cfRule type="cellIs" dxfId="2423" priority="180" operator="equal">
      <formula>"Bajo"</formula>
    </cfRule>
  </conditionalFormatting>
  <conditionalFormatting sqref="Y22:Y27">
    <cfRule type="cellIs" dxfId="2422" priority="172" operator="equal">
      <formula>"Muy Alta"</formula>
    </cfRule>
    <cfRule type="cellIs" dxfId="2421" priority="173" operator="equal">
      <formula>"Alta"</formula>
    </cfRule>
    <cfRule type="cellIs" dxfId="2420" priority="174" operator="equal">
      <formula>"Media"</formula>
    </cfRule>
    <cfRule type="cellIs" dxfId="2419" priority="175" operator="equal">
      <formula>"Baja"</formula>
    </cfRule>
    <cfRule type="cellIs" dxfId="2418" priority="176" operator="equal">
      <formula>"Muy Baja"</formula>
    </cfRule>
  </conditionalFormatting>
  <conditionalFormatting sqref="AA22:AA27">
    <cfRule type="cellIs" dxfId="2417" priority="167" operator="equal">
      <formula>"Catastrófico"</formula>
    </cfRule>
    <cfRule type="cellIs" dxfId="2416" priority="168" operator="equal">
      <formula>"Mayor"</formula>
    </cfRule>
    <cfRule type="cellIs" dxfId="2415" priority="169" operator="equal">
      <formula>"Moderado"</formula>
    </cfRule>
    <cfRule type="cellIs" dxfId="2414" priority="170" operator="equal">
      <formula>"Menor"</formula>
    </cfRule>
    <cfRule type="cellIs" dxfId="2413" priority="171" operator="equal">
      <formula>"Leve"</formula>
    </cfRule>
  </conditionalFormatting>
  <conditionalFormatting sqref="AC22:AC27">
    <cfRule type="cellIs" dxfId="2412" priority="163" operator="equal">
      <formula>"Extremo"</formula>
    </cfRule>
    <cfRule type="cellIs" dxfId="2411" priority="164" operator="equal">
      <formula>"Alto"</formula>
    </cfRule>
    <cfRule type="cellIs" dxfId="2410" priority="165" operator="equal">
      <formula>"Moderado"</formula>
    </cfRule>
    <cfRule type="cellIs" dxfId="2409" priority="166" operator="equal">
      <formula>"Bajo"</formula>
    </cfRule>
  </conditionalFormatting>
  <conditionalFormatting sqref="H28">
    <cfRule type="cellIs" dxfId="2408" priority="158" operator="equal">
      <formula>"Muy Alta"</formula>
    </cfRule>
    <cfRule type="cellIs" dxfId="2407" priority="159" operator="equal">
      <formula>"Alta"</formula>
    </cfRule>
    <cfRule type="cellIs" dxfId="2406" priority="160" operator="equal">
      <formula>"Media"</formula>
    </cfRule>
    <cfRule type="cellIs" dxfId="2405" priority="161" operator="equal">
      <formula>"Baja"</formula>
    </cfRule>
    <cfRule type="cellIs" dxfId="2404" priority="162" operator="equal">
      <formula>"Muy Baja"</formula>
    </cfRule>
  </conditionalFormatting>
  <conditionalFormatting sqref="N28">
    <cfRule type="cellIs" dxfId="2403" priority="154" operator="equal">
      <formula>"Extremo"</formula>
    </cfRule>
    <cfRule type="cellIs" dxfId="2402" priority="155" operator="equal">
      <formula>"Alto"</formula>
    </cfRule>
    <cfRule type="cellIs" dxfId="2401" priority="156" operator="equal">
      <formula>"Moderado"</formula>
    </cfRule>
    <cfRule type="cellIs" dxfId="2400" priority="157" operator="equal">
      <formula>"Bajo"</formula>
    </cfRule>
  </conditionalFormatting>
  <conditionalFormatting sqref="Y28:Y33">
    <cfRule type="cellIs" dxfId="2399" priority="149" operator="equal">
      <formula>"Muy Alta"</formula>
    </cfRule>
    <cfRule type="cellIs" dxfId="2398" priority="150" operator="equal">
      <formula>"Alta"</formula>
    </cfRule>
    <cfRule type="cellIs" dxfId="2397" priority="151" operator="equal">
      <formula>"Media"</formula>
    </cfRule>
    <cfRule type="cellIs" dxfId="2396" priority="152" operator="equal">
      <formula>"Baja"</formula>
    </cfRule>
    <cfRule type="cellIs" dxfId="2395" priority="153" operator="equal">
      <formula>"Muy Baja"</formula>
    </cfRule>
  </conditionalFormatting>
  <conditionalFormatting sqref="AA28:AA33">
    <cfRule type="cellIs" dxfId="2394" priority="144" operator="equal">
      <formula>"Catastrófico"</formula>
    </cfRule>
    <cfRule type="cellIs" dxfId="2393" priority="145" operator="equal">
      <formula>"Mayor"</formula>
    </cfRule>
    <cfRule type="cellIs" dxfId="2392" priority="146" operator="equal">
      <formula>"Moderado"</formula>
    </cfRule>
    <cfRule type="cellIs" dxfId="2391" priority="147" operator="equal">
      <formula>"Menor"</formula>
    </cfRule>
    <cfRule type="cellIs" dxfId="2390" priority="148" operator="equal">
      <formula>"Leve"</formula>
    </cfRule>
  </conditionalFormatting>
  <conditionalFormatting sqref="AC28:AC33">
    <cfRule type="cellIs" dxfId="2389" priority="140" operator="equal">
      <formula>"Extremo"</formula>
    </cfRule>
    <cfRule type="cellIs" dxfId="2388" priority="141" operator="equal">
      <formula>"Alto"</formula>
    </cfRule>
    <cfRule type="cellIs" dxfId="2387" priority="142" operator="equal">
      <formula>"Moderado"</formula>
    </cfRule>
    <cfRule type="cellIs" dxfId="2386" priority="143" operator="equal">
      <formula>"Bajo"</formula>
    </cfRule>
  </conditionalFormatting>
  <conditionalFormatting sqref="H34">
    <cfRule type="cellIs" dxfId="2385" priority="135" operator="equal">
      <formula>"Muy Alta"</formula>
    </cfRule>
    <cfRule type="cellIs" dxfId="2384" priority="136" operator="equal">
      <formula>"Alta"</formula>
    </cfRule>
    <cfRule type="cellIs" dxfId="2383" priority="137" operator="equal">
      <formula>"Media"</formula>
    </cfRule>
    <cfRule type="cellIs" dxfId="2382" priority="138" operator="equal">
      <formula>"Baja"</formula>
    </cfRule>
    <cfRule type="cellIs" dxfId="2381" priority="139" operator="equal">
      <formula>"Muy Baja"</formula>
    </cfRule>
  </conditionalFormatting>
  <conditionalFormatting sqref="N34">
    <cfRule type="cellIs" dxfId="2380" priority="131" operator="equal">
      <formula>"Extremo"</formula>
    </cfRule>
    <cfRule type="cellIs" dxfId="2379" priority="132" operator="equal">
      <formula>"Alto"</formula>
    </cfRule>
    <cfRule type="cellIs" dxfId="2378" priority="133" operator="equal">
      <formula>"Moderado"</formula>
    </cfRule>
    <cfRule type="cellIs" dxfId="2377" priority="134" operator="equal">
      <formula>"Bajo"</formula>
    </cfRule>
  </conditionalFormatting>
  <conditionalFormatting sqref="Y34:Y39">
    <cfRule type="cellIs" dxfId="2376" priority="126" operator="equal">
      <formula>"Muy Alta"</formula>
    </cfRule>
    <cfRule type="cellIs" dxfId="2375" priority="127" operator="equal">
      <formula>"Alta"</formula>
    </cfRule>
    <cfRule type="cellIs" dxfId="2374" priority="128" operator="equal">
      <formula>"Media"</formula>
    </cfRule>
    <cfRule type="cellIs" dxfId="2373" priority="129" operator="equal">
      <formula>"Baja"</formula>
    </cfRule>
    <cfRule type="cellIs" dxfId="2372" priority="130" operator="equal">
      <formula>"Muy Baja"</formula>
    </cfRule>
  </conditionalFormatting>
  <conditionalFormatting sqref="AA34:AA39">
    <cfRule type="cellIs" dxfId="2371" priority="121" operator="equal">
      <formula>"Catastrófico"</formula>
    </cfRule>
    <cfRule type="cellIs" dxfId="2370" priority="122" operator="equal">
      <formula>"Mayor"</formula>
    </cfRule>
    <cfRule type="cellIs" dxfId="2369" priority="123" operator="equal">
      <formula>"Moderado"</formula>
    </cfRule>
    <cfRule type="cellIs" dxfId="2368" priority="124" operator="equal">
      <formula>"Menor"</formula>
    </cfRule>
    <cfRule type="cellIs" dxfId="2367" priority="125" operator="equal">
      <formula>"Leve"</formula>
    </cfRule>
  </conditionalFormatting>
  <conditionalFormatting sqref="AC34:AC39">
    <cfRule type="cellIs" dxfId="2366" priority="117" operator="equal">
      <formula>"Extremo"</formula>
    </cfRule>
    <cfRule type="cellIs" dxfId="2365" priority="118" operator="equal">
      <formula>"Alto"</formula>
    </cfRule>
    <cfRule type="cellIs" dxfId="2364" priority="119" operator="equal">
      <formula>"Moderado"</formula>
    </cfRule>
    <cfRule type="cellIs" dxfId="2363" priority="120" operator="equal">
      <formula>"Bajo"</formula>
    </cfRule>
  </conditionalFormatting>
  <conditionalFormatting sqref="H40">
    <cfRule type="cellIs" dxfId="2362" priority="112" operator="equal">
      <formula>"Muy Alta"</formula>
    </cfRule>
    <cfRule type="cellIs" dxfId="2361" priority="113" operator="equal">
      <formula>"Alta"</formula>
    </cfRule>
    <cfRule type="cellIs" dxfId="2360" priority="114" operator="equal">
      <formula>"Media"</formula>
    </cfRule>
    <cfRule type="cellIs" dxfId="2359" priority="115" operator="equal">
      <formula>"Baja"</formula>
    </cfRule>
    <cfRule type="cellIs" dxfId="2358" priority="116" operator="equal">
      <formula>"Muy Baja"</formula>
    </cfRule>
  </conditionalFormatting>
  <conditionalFormatting sqref="N40">
    <cfRule type="cellIs" dxfId="2357" priority="108" operator="equal">
      <formula>"Extremo"</formula>
    </cfRule>
    <cfRule type="cellIs" dxfId="2356" priority="109" operator="equal">
      <formula>"Alto"</formula>
    </cfRule>
    <cfRule type="cellIs" dxfId="2355" priority="110" operator="equal">
      <formula>"Moderado"</formula>
    </cfRule>
    <cfRule type="cellIs" dxfId="2354" priority="111" operator="equal">
      <formula>"Bajo"</formula>
    </cfRule>
  </conditionalFormatting>
  <conditionalFormatting sqref="Y40:Y45">
    <cfRule type="cellIs" dxfId="2353" priority="103" operator="equal">
      <formula>"Muy Alta"</formula>
    </cfRule>
    <cfRule type="cellIs" dxfId="2352" priority="104" operator="equal">
      <formula>"Alta"</formula>
    </cfRule>
    <cfRule type="cellIs" dxfId="2351" priority="105" operator="equal">
      <formula>"Media"</formula>
    </cfRule>
    <cfRule type="cellIs" dxfId="2350" priority="106" operator="equal">
      <formula>"Baja"</formula>
    </cfRule>
    <cfRule type="cellIs" dxfId="2349" priority="107" operator="equal">
      <formula>"Muy Baja"</formula>
    </cfRule>
  </conditionalFormatting>
  <conditionalFormatting sqref="AA40:AA45">
    <cfRule type="cellIs" dxfId="2348" priority="98" operator="equal">
      <formula>"Catastrófico"</formula>
    </cfRule>
    <cfRule type="cellIs" dxfId="2347" priority="99" operator="equal">
      <formula>"Mayor"</formula>
    </cfRule>
    <cfRule type="cellIs" dxfId="2346" priority="100" operator="equal">
      <formula>"Moderado"</formula>
    </cfRule>
    <cfRule type="cellIs" dxfId="2345" priority="101" operator="equal">
      <formula>"Menor"</formula>
    </cfRule>
    <cfRule type="cellIs" dxfId="2344" priority="102" operator="equal">
      <formula>"Leve"</formula>
    </cfRule>
  </conditionalFormatting>
  <conditionalFormatting sqref="AC40:AC45">
    <cfRule type="cellIs" dxfId="2343" priority="94" operator="equal">
      <formula>"Extremo"</formula>
    </cfRule>
    <cfRule type="cellIs" dxfId="2342" priority="95" operator="equal">
      <formula>"Alto"</formula>
    </cfRule>
    <cfRule type="cellIs" dxfId="2341" priority="96" operator="equal">
      <formula>"Moderado"</formula>
    </cfRule>
    <cfRule type="cellIs" dxfId="2340" priority="97" operator="equal">
      <formula>"Bajo"</formula>
    </cfRule>
  </conditionalFormatting>
  <conditionalFormatting sqref="H46">
    <cfRule type="cellIs" dxfId="2339" priority="89" operator="equal">
      <formula>"Muy Alta"</formula>
    </cfRule>
    <cfRule type="cellIs" dxfId="2338" priority="90" operator="equal">
      <formula>"Alta"</formula>
    </cfRule>
    <cfRule type="cellIs" dxfId="2337" priority="91" operator="equal">
      <formula>"Media"</formula>
    </cfRule>
    <cfRule type="cellIs" dxfId="2336" priority="92" operator="equal">
      <formula>"Baja"</formula>
    </cfRule>
    <cfRule type="cellIs" dxfId="2335" priority="93" operator="equal">
      <formula>"Muy Baja"</formula>
    </cfRule>
  </conditionalFormatting>
  <conditionalFormatting sqref="N46">
    <cfRule type="cellIs" dxfId="2334" priority="85" operator="equal">
      <formula>"Extremo"</formula>
    </cfRule>
    <cfRule type="cellIs" dxfId="2333" priority="86" operator="equal">
      <formula>"Alto"</formula>
    </cfRule>
    <cfRule type="cellIs" dxfId="2332" priority="87" operator="equal">
      <formula>"Moderado"</formula>
    </cfRule>
    <cfRule type="cellIs" dxfId="2331" priority="88" operator="equal">
      <formula>"Bajo"</formula>
    </cfRule>
  </conditionalFormatting>
  <conditionalFormatting sqref="Y46:Y51">
    <cfRule type="cellIs" dxfId="2330" priority="80" operator="equal">
      <formula>"Muy Alta"</formula>
    </cfRule>
    <cfRule type="cellIs" dxfId="2329" priority="81" operator="equal">
      <formula>"Alta"</formula>
    </cfRule>
    <cfRule type="cellIs" dxfId="2328" priority="82" operator="equal">
      <formula>"Media"</formula>
    </cfRule>
    <cfRule type="cellIs" dxfId="2327" priority="83" operator="equal">
      <formula>"Baja"</formula>
    </cfRule>
    <cfRule type="cellIs" dxfId="2326" priority="84" operator="equal">
      <formula>"Muy Baja"</formula>
    </cfRule>
  </conditionalFormatting>
  <conditionalFormatting sqref="AA46:AA51">
    <cfRule type="cellIs" dxfId="2325" priority="75" operator="equal">
      <formula>"Catastrófico"</formula>
    </cfRule>
    <cfRule type="cellIs" dxfId="2324" priority="76" operator="equal">
      <formula>"Mayor"</formula>
    </cfRule>
    <cfRule type="cellIs" dxfId="2323" priority="77" operator="equal">
      <formula>"Moderado"</formula>
    </cfRule>
    <cfRule type="cellIs" dxfId="2322" priority="78" operator="equal">
      <formula>"Menor"</formula>
    </cfRule>
    <cfRule type="cellIs" dxfId="2321" priority="79" operator="equal">
      <formula>"Leve"</formula>
    </cfRule>
  </conditionalFormatting>
  <conditionalFormatting sqref="AC46:AC51">
    <cfRule type="cellIs" dxfId="2320" priority="71" operator="equal">
      <formula>"Extremo"</formula>
    </cfRule>
    <cfRule type="cellIs" dxfId="2319" priority="72" operator="equal">
      <formula>"Alto"</formula>
    </cfRule>
    <cfRule type="cellIs" dxfId="2318" priority="73" operator="equal">
      <formula>"Moderado"</formula>
    </cfRule>
    <cfRule type="cellIs" dxfId="2317" priority="74" operator="equal">
      <formula>"Bajo"</formula>
    </cfRule>
  </conditionalFormatting>
  <conditionalFormatting sqref="H52">
    <cfRule type="cellIs" dxfId="2316" priority="66" operator="equal">
      <formula>"Muy Alta"</formula>
    </cfRule>
    <cfRule type="cellIs" dxfId="2315" priority="67" operator="equal">
      <formula>"Alta"</formula>
    </cfRule>
    <cfRule type="cellIs" dxfId="2314" priority="68" operator="equal">
      <formula>"Media"</formula>
    </cfRule>
    <cfRule type="cellIs" dxfId="2313" priority="69" operator="equal">
      <formula>"Baja"</formula>
    </cfRule>
    <cfRule type="cellIs" dxfId="2312" priority="70" operator="equal">
      <formula>"Muy Baja"</formula>
    </cfRule>
  </conditionalFormatting>
  <conditionalFormatting sqref="N52">
    <cfRule type="cellIs" dxfId="2311" priority="62" operator="equal">
      <formula>"Extremo"</formula>
    </cfRule>
    <cfRule type="cellIs" dxfId="2310" priority="63" operator="equal">
      <formula>"Alto"</formula>
    </cfRule>
    <cfRule type="cellIs" dxfId="2309" priority="64" operator="equal">
      <formula>"Moderado"</formula>
    </cfRule>
    <cfRule type="cellIs" dxfId="2308" priority="65" operator="equal">
      <formula>"Bajo"</formula>
    </cfRule>
  </conditionalFormatting>
  <conditionalFormatting sqref="Y52:Y57">
    <cfRule type="cellIs" dxfId="2307" priority="57" operator="equal">
      <formula>"Muy Alta"</formula>
    </cfRule>
    <cfRule type="cellIs" dxfId="2306" priority="58" operator="equal">
      <formula>"Alta"</formula>
    </cfRule>
    <cfRule type="cellIs" dxfId="2305" priority="59" operator="equal">
      <formula>"Media"</formula>
    </cfRule>
    <cfRule type="cellIs" dxfId="2304" priority="60" operator="equal">
      <formula>"Baja"</formula>
    </cfRule>
    <cfRule type="cellIs" dxfId="2303" priority="61" operator="equal">
      <formula>"Muy Baja"</formula>
    </cfRule>
  </conditionalFormatting>
  <conditionalFormatting sqref="AA52:AA57">
    <cfRule type="cellIs" dxfId="2302" priority="52" operator="equal">
      <formula>"Catastrófico"</formula>
    </cfRule>
    <cfRule type="cellIs" dxfId="2301" priority="53" operator="equal">
      <formula>"Mayor"</formula>
    </cfRule>
    <cfRule type="cellIs" dxfId="2300" priority="54" operator="equal">
      <formula>"Moderado"</formula>
    </cfRule>
    <cfRule type="cellIs" dxfId="2299" priority="55" operator="equal">
      <formula>"Menor"</formula>
    </cfRule>
    <cfRule type="cellIs" dxfId="2298" priority="56" operator="equal">
      <formula>"Leve"</formula>
    </cfRule>
  </conditionalFormatting>
  <conditionalFormatting sqref="AC52:AC57">
    <cfRule type="cellIs" dxfId="2297" priority="48" operator="equal">
      <formula>"Extremo"</formula>
    </cfRule>
    <cfRule type="cellIs" dxfId="2296" priority="49" operator="equal">
      <formula>"Alto"</formula>
    </cfRule>
    <cfRule type="cellIs" dxfId="2295" priority="50" operator="equal">
      <formula>"Moderado"</formula>
    </cfRule>
    <cfRule type="cellIs" dxfId="2294" priority="51" operator="equal">
      <formula>"Bajo"</formula>
    </cfRule>
  </conditionalFormatting>
  <conditionalFormatting sqref="N58">
    <cfRule type="cellIs" dxfId="2293" priority="39" operator="equal">
      <formula>"Extremo"</formula>
    </cfRule>
    <cfRule type="cellIs" dxfId="2292" priority="40" operator="equal">
      <formula>"Alto"</formula>
    </cfRule>
    <cfRule type="cellIs" dxfId="2291" priority="41" operator="equal">
      <formula>"Moderado"</formula>
    </cfRule>
    <cfRule type="cellIs" dxfId="2290" priority="42" operator="equal">
      <formula>"Bajo"</formula>
    </cfRule>
  </conditionalFormatting>
  <conditionalFormatting sqref="Y58:Y63">
    <cfRule type="cellIs" dxfId="2289" priority="34" operator="equal">
      <formula>"Muy Alta"</formula>
    </cfRule>
    <cfRule type="cellIs" dxfId="2288" priority="35" operator="equal">
      <formula>"Alta"</formula>
    </cfRule>
    <cfRule type="cellIs" dxfId="2287" priority="36" operator="equal">
      <formula>"Media"</formula>
    </cfRule>
    <cfRule type="cellIs" dxfId="2286" priority="37" operator="equal">
      <formula>"Baja"</formula>
    </cfRule>
    <cfRule type="cellIs" dxfId="2285" priority="38" operator="equal">
      <formula>"Muy Baja"</formula>
    </cfRule>
  </conditionalFormatting>
  <conditionalFormatting sqref="AA58:AA63">
    <cfRule type="cellIs" dxfId="2284" priority="29" operator="equal">
      <formula>"Catastrófico"</formula>
    </cfRule>
    <cfRule type="cellIs" dxfId="2283" priority="30" operator="equal">
      <formula>"Mayor"</formula>
    </cfRule>
    <cfRule type="cellIs" dxfId="2282" priority="31" operator="equal">
      <formula>"Moderado"</formula>
    </cfRule>
    <cfRule type="cellIs" dxfId="2281" priority="32" operator="equal">
      <formula>"Menor"</formula>
    </cfRule>
    <cfRule type="cellIs" dxfId="2280" priority="33" operator="equal">
      <formula>"Leve"</formula>
    </cfRule>
  </conditionalFormatting>
  <conditionalFormatting sqref="AC58:AC63">
    <cfRule type="cellIs" dxfId="2279" priority="25" operator="equal">
      <formula>"Extremo"</formula>
    </cfRule>
    <cfRule type="cellIs" dxfId="2278" priority="26" operator="equal">
      <formula>"Alto"</formula>
    </cfRule>
    <cfRule type="cellIs" dxfId="2277" priority="27" operator="equal">
      <formula>"Moderado"</formula>
    </cfRule>
    <cfRule type="cellIs" dxfId="2276" priority="28" operator="equal">
      <formula>"Bajo"</formula>
    </cfRule>
  </conditionalFormatting>
  <conditionalFormatting sqref="H64">
    <cfRule type="cellIs" dxfId="2275" priority="20" operator="equal">
      <formula>"Muy Alta"</formula>
    </cfRule>
    <cfRule type="cellIs" dxfId="2274" priority="21" operator="equal">
      <formula>"Alta"</formula>
    </cfRule>
    <cfRule type="cellIs" dxfId="2273" priority="22" operator="equal">
      <formula>"Media"</formula>
    </cfRule>
    <cfRule type="cellIs" dxfId="2272" priority="23" operator="equal">
      <formula>"Baja"</formula>
    </cfRule>
    <cfRule type="cellIs" dxfId="2271" priority="24" operator="equal">
      <formula>"Muy Baja"</formula>
    </cfRule>
  </conditionalFormatting>
  <conditionalFormatting sqref="N64">
    <cfRule type="cellIs" dxfId="2270" priority="16" operator="equal">
      <formula>"Extremo"</formula>
    </cfRule>
    <cfRule type="cellIs" dxfId="2269" priority="17" operator="equal">
      <formula>"Alto"</formula>
    </cfRule>
    <cfRule type="cellIs" dxfId="2268" priority="18" operator="equal">
      <formula>"Moderado"</formula>
    </cfRule>
    <cfRule type="cellIs" dxfId="2267" priority="19" operator="equal">
      <formula>"Bajo"</formula>
    </cfRule>
  </conditionalFormatting>
  <conditionalFormatting sqref="Y64:Y69">
    <cfRule type="cellIs" dxfId="2266" priority="11" operator="equal">
      <formula>"Muy Alta"</formula>
    </cfRule>
    <cfRule type="cellIs" dxfId="2265" priority="12" operator="equal">
      <formula>"Alta"</formula>
    </cfRule>
    <cfRule type="cellIs" dxfId="2264" priority="13" operator="equal">
      <formula>"Media"</formula>
    </cfRule>
    <cfRule type="cellIs" dxfId="2263" priority="14" operator="equal">
      <formula>"Baja"</formula>
    </cfRule>
    <cfRule type="cellIs" dxfId="2262" priority="15" operator="equal">
      <formula>"Muy Baja"</formula>
    </cfRule>
  </conditionalFormatting>
  <conditionalFormatting sqref="AA64:AA69">
    <cfRule type="cellIs" dxfId="2261" priority="6" operator="equal">
      <formula>"Catastrófico"</formula>
    </cfRule>
    <cfRule type="cellIs" dxfId="2260" priority="7" operator="equal">
      <formula>"Mayor"</formula>
    </cfRule>
    <cfRule type="cellIs" dxfId="2259" priority="8" operator="equal">
      <formula>"Moderado"</formula>
    </cfRule>
    <cfRule type="cellIs" dxfId="2258" priority="9" operator="equal">
      <formula>"Menor"</formula>
    </cfRule>
    <cfRule type="cellIs" dxfId="2257" priority="10" operator="equal">
      <formula>"Leve"</formula>
    </cfRule>
  </conditionalFormatting>
  <conditionalFormatting sqref="AC64:AC69">
    <cfRule type="cellIs" dxfId="2256" priority="2" operator="equal">
      <formula>"Extremo"</formula>
    </cfRule>
    <cfRule type="cellIs" dxfId="2255" priority="3" operator="equal">
      <formula>"Alto"</formula>
    </cfRule>
    <cfRule type="cellIs" dxfId="2254" priority="4" operator="equal">
      <formula>"Moderado"</formula>
    </cfRule>
    <cfRule type="cellIs" dxfId="2253" priority="5" operator="equal">
      <formula>"Bajo"</formula>
    </cfRule>
  </conditionalFormatting>
  <conditionalFormatting sqref="K10:K69">
    <cfRule type="containsText" dxfId="2252" priority="1" operator="containsText" text="❌">
      <formula>NOT(ISERROR(SEARCH("❌",K10)))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002060"/>
  </sheetPr>
  <dimension ref="A1:BP72"/>
  <sheetViews>
    <sheetView zoomScale="70" zoomScaleNormal="70" workbookViewId="0">
      <pane xSplit="16" ySplit="2" topLeftCell="Z3" activePane="bottomRight" state="frozen"/>
      <selection pane="topRight" activeCell="Q1" sqref="Q1"/>
      <selection pane="bottomLeft" activeCell="A3" sqref="A3"/>
      <selection pane="bottomRight" activeCell="C6" sqref="C6:N6"/>
    </sheetView>
  </sheetViews>
  <sheetFormatPr baseColWidth="10" defaultColWidth="11.42578125" defaultRowHeight="16.5" x14ac:dyDescent="0.3"/>
  <cols>
    <col min="1" max="1" width="20" style="2" customWidth="1"/>
    <col min="2" max="2" width="15.42578125" style="2" customWidth="1"/>
    <col min="3" max="3" width="18.7109375" style="2" customWidth="1"/>
    <col min="4" max="4" width="17.7109375" style="2" customWidth="1"/>
    <col min="5" max="5" width="20.85546875" style="1" customWidth="1"/>
    <col min="6" max="6" width="19.85546875" style="5" customWidth="1"/>
    <col min="7" max="7" width="13.28515625" style="1" customWidth="1"/>
    <col min="8" max="8" width="15.85546875" style="1" customWidth="1"/>
    <col min="9" max="9" width="9" style="1" customWidth="1"/>
    <col min="10" max="11" width="11.28515625" style="1" customWidth="1"/>
    <col min="12" max="12" width="12.140625" style="1" customWidth="1"/>
    <col min="13" max="13" width="8.7109375" style="1" customWidth="1"/>
    <col min="14" max="14" width="25.85546875" style="1" customWidth="1"/>
    <col min="15" max="15" width="5.85546875" style="1" customWidth="1"/>
    <col min="16" max="16" width="64.85546875" style="1" customWidth="1"/>
    <col min="17" max="17" width="17.7109375" style="1" customWidth="1"/>
    <col min="18" max="18" width="6.85546875" style="1" customWidth="1"/>
    <col min="19" max="19" width="5" style="1" customWidth="1"/>
    <col min="20" max="20" width="5.5703125" style="1" customWidth="1"/>
    <col min="21" max="21" width="7.140625" style="1" customWidth="1"/>
    <col min="22" max="22" width="6.85546875" style="1" customWidth="1"/>
    <col min="23" max="23" width="7.5703125" style="1" customWidth="1"/>
    <col min="24" max="24" width="38.140625" style="1" customWidth="1"/>
    <col min="25" max="25" width="8.85546875" style="1" customWidth="1"/>
    <col min="26" max="26" width="10.42578125" style="1" customWidth="1"/>
    <col min="27" max="28" width="9.140625" style="1" customWidth="1"/>
    <col min="29" max="29" width="8.42578125" style="1" customWidth="1"/>
    <col min="30" max="30" width="7.140625" style="1" customWidth="1"/>
    <col min="31" max="31" width="25"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244" t="s">
        <v>60</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6"/>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47"/>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9"/>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9"/>
      <c r="B3" s="30"/>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39" t="s">
        <v>61</v>
      </c>
      <c r="B4" s="240"/>
      <c r="C4" s="250" t="s">
        <v>307</v>
      </c>
      <c r="D4" s="251"/>
      <c r="E4" s="251"/>
      <c r="F4" s="251"/>
      <c r="G4" s="251"/>
      <c r="H4" s="251"/>
      <c r="I4" s="251"/>
      <c r="J4" s="251"/>
      <c r="K4" s="251"/>
      <c r="L4" s="251"/>
      <c r="M4" s="251"/>
      <c r="N4" s="252"/>
      <c r="O4" s="253"/>
      <c r="P4" s="253"/>
      <c r="Q4" s="253"/>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6" customHeight="1" x14ac:dyDescent="0.3">
      <c r="A5" s="239" t="s">
        <v>62</v>
      </c>
      <c r="B5" s="240"/>
      <c r="C5" s="241" t="s">
        <v>308</v>
      </c>
      <c r="D5" s="251"/>
      <c r="E5" s="251"/>
      <c r="F5" s="251"/>
      <c r="G5" s="251"/>
      <c r="H5" s="251"/>
      <c r="I5" s="251"/>
      <c r="J5" s="251"/>
      <c r="K5" s="251"/>
      <c r="L5" s="251"/>
      <c r="M5" s="251"/>
      <c r="N5" s="252"/>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39" t="s">
        <v>63</v>
      </c>
      <c r="B6" s="240"/>
      <c r="C6" s="241" t="s">
        <v>309</v>
      </c>
      <c r="D6" s="242"/>
      <c r="E6" s="242"/>
      <c r="F6" s="242"/>
      <c r="G6" s="242"/>
      <c r="H6" s="242"/>
      <c r="I6" s="242"/>
      <c r="J6" s="242"/>
      <c r="K6" s="242"/>
      <c r="L6" s="242"/>
      <c r="M6" s="242"/>
      <c r="N6" s="243"/>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1" t="s">
        <v>64</v>
      </c>
      <c r="B7" s="232"/>
      <c r="C7" s="232"/>
      <c r="D7" s="232"/>
      <c r="E7" s="232"/>
      <c r="F7" s="232"/>
      <c r="G7" s="233"/>
      <c r="H7" s="231" t="s">
        <v>65</v>
      </c>
      <c r="I7" s="232"/>
      <c r="J7" s="232"/>
      <c r="K7" s="232"/>
      <c r="L7" s="232"/>
      <c r="M7" s="232"/>
      <c r="N7" s="233"/>
      <c r="O7" s="231" t="s">
        <v>66</v>
      </c>
      <c r="P7" s="232"/>
      <c r="Q7" s="232"/>
      <c r="R7" s="232"/>
      <c r="S7" s="232"/>
      <c r="T7" s="232"/>
      <c r="U7" s="232"/>
      <c r="V7" s="232"/>
      <c r="W7" s="233"/>
      <c r="X7" s="231" t="s">
        <v>67</v>
      </c>
      <c r="Y7" s="232"/>
      <c r="Z7" s="232"/>
      <c r="AA7" s="232"/>
      <c r="AB7" s="232"/>
      <c r="AC7" s="232"/>
      <c r="AD7" s="233"/>
      <c r="AE7" s="231" t="s">
        <v>68</v>
      </c>
      <c r="AF7" s="232"/>
      <c r="AG7" s="232"/>
      <c r="AH7" s="232"/>
      <c r="AI7" s="232"/>
      <c r="AJ7" s="233"/>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34" t="s">
        <v>69</v>
      </c>
      <c r="B8" s="236" t="s">
        <v>15</v>
      </c>
      <c r="C8" s="224" t="s">
        <v>17</v>
      </c>
      <c r="D8" s="224" t="s">
        <v>19</v>
      </c>
      <c r="E8" s="237" t="s">
        <v>21</v>
      </c>
      <c r="F8" s="223" t="s">
        <v>23</v>
      </c>
      <c r="G8" s="224" t="s">
        <v>70</v>
      </c>
      <c r="H8" s="238" t="s">
        <v>71</v>
      </c>
      <c r="I8" s="228" t="s">
        <v>72</v>
      </c>
      <c r="J8" s="223" t="s">
        <v>73</v>
      </c>
      <c r="K8" s="223" t="s">
        <v>74</v>
      </c>
      <c r="L8" s="226" t="s">
        <v>75</v>
      </c>
      <c r="M8" s="228" t="s">
        <v>72</v>
      </c>
      <c r="N8" s="224" t="s">
        <v>29</v>
      </c>
      <c r="O8" s="229" t="s">
        <v>76</v>
      </c>
      <c r="P8" s="222" t="s">
        <v>31</v>
      </c>
      <c r="Q8" s="223" t="s">
        <v>33</v>
      </c>
      <c r="R8" s="225" t="s">
        <v>77</v>
      </c>
      <c r="S8" s="225"/>
      <c r="T8" s="225"/>
      <c r="U8" s="225"/>
      <c r="V8" s="225"/>
      <c r="W8" s="225"/>
      <c r="X8" s="221" t="s">
        <v>78</v>
      </c>
      <c r="Y8" s="221" t="s">
        <v>79</v>
      </c>
      <c r="Z8" s="221" t="s">
        <v>72</v>
      </c>
      <c r="AA8" s="221" t="s">
        <v>80</v>
      </c>
      <c r="AB8" s="221" t="s">
        <v>72</v>
      </c>
      <c r="AC8" s="221" t="s">
        <v>81</v>
      </c>
      <c r="AD8" s="229" t="s">
        <v>49</v>
      </c>
      <c r="AE8" s="222" t="s">
        <v>68</v>
      </c>
      <c r="AF8" s="225" t="s">
        <v>82</v>
      </c>
      <c r="AG8" s="222" t="s">
        <v>327</v>
      </c>
      <c r="AH8" s="222" t="s">
        <v>328</v>
      </c>
      <c r="AI8" s="222" t="s">
        <v>325</v>
      </c>
      <c r="AJ8" s="222" t="s">
        <v>326</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35"/>
      <c r="B9" s="236"/>
      <c r="C9" s="225"/>
      <c r="D9" s="225"/>
      <c r="E9" s="236"/>
      <c r="F9" s="224"/>
      <c r="G9" s="225"/>
      <c r="H9" s="224"/>
      <c r="I9" s="227"/>
      <c r="J9" s="224"/>
      <c r="K9" s="224"/>
      <c r="L9" s="227"/>
      <c r="M9" s="227"/>
      <c r="N9" s="225"/>
      <c r="O9" s="230"/>
      <c r="P9" s="222"/>
      <c r="Q9" s="224"/>
      <c r="R9" s="142" t="s">
        <v>83</v>
      </c>
      <c r="S9" s="142" t="s">
        <v>84</v>
      </c>
      <c r="T9" s="142" t="s">
        <v>85</v>
      </c>
      <c r="U9" s="142" t="s">
        <v>86</v>
      </c>
      <c r="V9" s="142" t="s">
        <v>87</v>
      </c>
      <c r="W9" s="142" t="s">
        <v>88</v>
      </c>
      <c r="X9" s="221"/>
      <c r="Y9" s="221"/>
      <c r="Z9" s="221"/>
      <c r="AA9" s="221"/>
      <c r="AB9" s="221"/>
      <c r="AC9" s="221"/>
      <c r="AD9" s="230"/>
      <c r="AE9" s="222"/>
      <c r="AF9" s="225"/>
      <c r="AG9" s="222"/>
      <c r="AH9" s="222"/>
      <c r="AI9" s="222"/>
      <c r="AJ9" s="222"/>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25">
      <c r="A10" s="254">
        <v>1</v>
      </c>
      <c r="B10" s="215" t="s">
        <v>102</v>
      </c>
      <c r="C10" s="215" t="s">
        <v>310</v>
      </c>
      <c r="D10" s="215" t="s">
        <v>311</v>
      </c>
      <c r="E10" s="218" t="s">
        <v>342</v>
      </c>
      <c r="F10" s="215" t="s">
        <v>434</v>
      </c>
      <c r="G10" s="206">
        <v>180</v>
      </c>
      <c r="H10" s="209" t="str">
        <f>IF(G10&lt;=0,"",IF(G10&lt;=2,"Muy Baja",IF(G10&lt;=24,"Baja",IF(G10&lt;=500,"Media",IF(G10&lt;=5000,"Alta","Muy Alta")))))</f>
        <v>Media</v>
      </c>
      <c r="I10" s="200">
        <f>IF(H10="","",IF(H10="Muy Baja",0.2,IF(H10="Baja",0.4,IF(H10="Media",0.6,IF(H10="Alta",0.8,IF(H10="Muy Alta",1,))))))</f>
        <v>0.6</v>
      </c>
      <c r="J10" s="212" t="s">
        <v>104</v>
      </c>
      <c r="K10" s="200" t="str">
        <f>IF(NOT(ISERROR(MATCH(J10,'[5]Tabla Impacto'!$B$221:$B$223,0))),'[5]Tabla Impacto'!$F$223&amp;"Por favor no seleccionar los criterios de impacto(Afectación Económica o presupuestal y Pérdida Reputacional)",J10)</f>
        <v xml:space="preserve">     El riesgo afecta la imagen de de la entidad con efecto publicitario sostenido a nivel de sector administrativo, nivel departamental o municipal</v>
      </c>
      <c r="L10" s="209" t="str">
        <f>IF(OR(K10='[5]Tabla Impacto'!$C$11,K10='[5]Tabla Impacto'!$D$11),"Leve",IF(OR(K10='[5]Tabla Impacto'!$C$12,K10='[5]Tabla Impacto'!$D$12),"Menor",IF(OR(K10='[5]Tabla Impacto'!$C$13,K10='[5]Tabla Impacto'!$D$13),"Moderado",IF(OR(K10='[5]Tabla Impacto'!$C$14,K10='[5]Tabla Impacto'!$D$14),"Mayor",IF(OR(K10='[5]Tabla Impacto'!$C$15,K10='[5]Tabla Impacto'!$D$15),"Catastrófico","")))))</f>
        <v>Mayor</v>
      </c>
      <c r="M10" s="200">
        <f>IF(L10="","",IF(L10="Leve",0.2,IF(L10="Menor",0.4,IF(L10="Moderado",0.6,IF(L10="Mayor",0.8,IF(L10="Catastrófico",1,))))))</f>
        <v>0.8</v>
      </c>
      <c r="N10" s="203"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156">
        <v>1</v>
      </c>
      <c r="P10" s="158" t="s">
        <v>435</v>
      </c>
      <c r="Q10" s="144" t="str">
        <f t="shared" ref="Q10:Q69" si="0">IF(OR(R10="Preventivo",R10="Detectivo"),"Probabilidad",IF(R10="Correctivo","Impacto",""))</f>
        <v>Probabilidad</v>
      </c>
      <c r="R10" s="145" t="s">
        <v>98</v>
      </c>
      <c r="S10" s="145" t="s">
        <v>93</v>
      </c>
      <c r="T10" s="146" t="str">
        <f t="shared" ref="T10:T69" si="1">IF(AND(R10="Preventivo",S10="Automático"),"50%",IF(AND(R10="Preventivo",S10="Manual"),"40%",IF(AND(R10="Detectivo",S10="Automático"),"40%",IF(AND(R10="Detectivo",S10="Manual"),"30%",IF(AND(R10="Correctivo",S10="Automático"),"35%",IF(AND(R10="Correctivo",S10="Manual"),"25%",""))))))</f>
        <v>30%</v>
      </c>
      <c r="U10" s="145" t="s">
        <v>94</v>
      </c>
      <c r="V10" s="145" t="s">
        <v>95</v>
      </c>
      <c r="W10" s="145" t="s">
        <v>96</v>
      </c>
      <c r="X10" s="147">
        <f>IFERROR(IF(Q10="Probabilidad",(I10-(+I10*T10)),IF(Q10="Impacto",I10,"")),"")</f>
        <v>0.42</v>
      </c>
      <c r="Y10" s="148" t="str">
        <f>IFERROR(IF(X10="","",IF(X10&lt;=0.2,"Muy Baja",IF(X10&lt;=0.4,"Baja",IF(X10&lt;=0.6,"Media",IF(X10&lt;=0.8,"Alta","Muy Alta"))))),"")</f>
        <v>Media</v>
      </c>
      <c r="Z10" s="149">
        <f t="shared" ref="Z10:Z69" si="2">+X10</f>
        <v>0.42</v>
      </c>
      <c r="AA10" s="148" t="str">
        <f>IFERROR(IF(AB10="","",IF(AB10&lt;=0.2,"Leve",IF(AB10&lt;=0.4,"Menor",IF(AB10&lt;=0.6,"Moderado",IF(AB10&lt;=0.8,"Mayor","Catastrófico"))))),"")</f>
        <v>Mayor</v>
      </c>
      <c r="AB10" s="149">
        <f>IFERROR(IF(Q10="Impacto",(M10-(+M10*T10)),IF(Q10="Probabilidad",M10,"")),"")</f>
        <v>0.8</v>
      </c>
      <c r="AC10" s="150" t="str">
        <f t="shared" ref="AC10:AC69" si="3">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Alto</v>
      </c>
      <c r="AD10" s="151" t="s">
        <v>97</v>
      </c>
      <c r="AE10" s="152" t="s">
        <v>410</v>
      </c>
      <c r="AF10" s="152" t="s">
        <v>312</v>
      </c>
      <c r="AG10" s="152" t="s">
        <v>335</v>
      </c>
      <c r="AH10" s="152" t="s">
        <v>335</v>
      </c>
      <c r="AI10" s="153" t="s">
        <v>436</v>
      </c>
      <c r="AJ10" s="152" t="s">
        <v>401</v>
      </c>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3">
      <c r="A11" s="255"/>
      <c r="B11" s="216"/>
      <c r="C11" s="216"/>
      <c r="D11" s="216"/>
      <c r="E11" s="219"/>
      <c r="F11" s="216"/>
      <c r="G11" s="207"/>
      <c r="H11" s="210"/>
      <c r="I11" s="201"/>
      <c r="J11" s="213"/>
      <c r="K11" s="201">
        <f ca="1">IF(NOT(ISERROR(MATCH(J11,_xlfn.ANCHORARRAY(E22),0))),I24&amp;"Por favor no seleccionar los criterios de impacto",J11)</f>
        <v>0</v>
      </c>
      <c r="L11" s="210"/>
      <c r="M11" s="201"/>
      <c r="N11" s="204"/>
      <c r="O11" s="156">
        <v>2</v>
      </c>
      <c r="P11" s="158" t="s">
        <v>437</v>
      </c>
      <c r="Q11" s="144" t="str">
        <f t="shared" si="0"/>
        <v>Probabilidad</v>
      </c>
      <c r="R11" s="145" t="s">
        <v>92</v>
      </c>
      <c r="S11" s="145" t="s">
        <v>93</v>
      </c>
      <c r="T11" s="146" t="str">
        <f t="shared" si="1"/>
        <v>40%</v>
      </c>
      <c r="U11" s="145" t="s">
        <v>94</v>
      </c>
      <c r="V11" s="145" t="s">
        <v>95</v>
      </c>
      <c r="W11" s="145" t="s">
        <v>96</v>
      </c>
      <c r="X11" s="147">
        <f>IFERROR(IF(AND(Q10="Probabilidad",Q11="Probabilidad"),(Z10-(+Z10*T11)),IF(Q11="Probabilidad",(I10-(+I10*T11)),IF(Q11="Impacto",Z10,""))),"")</f>
        <v>0.252</v>
      </c>
      <c r="Y11" s="148" t="str">
        <f t="shared" ref="Y11:Y69" si="4">IFERROR(IF(X11="","",IF(X11&lt;=0.2,"Muy Baja",IF(X11&lt;=0.4,"Baja",IF(X11&lt;=0.6,"Media",IF(X11&lt;=0.8,"Alta","Muy Alta"))))),"")</f>
        <v>Baja</v>
      </c>
      <c r="Z11" s="149">
        <f t="shared" si="2"/>
        <v>0.252</v>
      </c>
      <c r="AA11" s="148" t="str">
        <f t="shared" ref="AA11:AA69" si="5">IFERROR(IF(AB11="","",IF(AB11&lt;=0.2,"Leve",IF(AB11&lt;=0.4,"Menor",IF(AB11&lt;=0.6,"Moderado",IF(AB11&lt;=0.8,"Mayor","Catastrófico"))))),"")</f>
        <v>Mayor</v>
      </c>
      <c r="AB11" s="149">
        <f>IFERROR(IF(AND(Q10="Impacto",Q11="Impacto"),(AB10-(+AB10*T11)),IF(Q11="Impacto",($M$10-(+$M$10*T11)),IF(Q11="Probabilidad",AB10,""))),"")</f>
        <v>0.8</v>
      </c>
      <c r="AC11" s="150" t="str">
        <f t="shared" si="3"/>
        <v>Alto</v>
      </c>
      <c r="AD11" s="151" t="s">
        <v>97</v>
      </c>
      <c r="AE11" s="157" t="s">
        <v>333</v>
      </c>
      <c r="AF11" s="152" t="s">
        <v>312</v>
      </c>
      <c r="AG11" s="152" t="s">
        <v>335</v>
      </c>
      <c r="AH11" s="157" t="s">
        <v>333</v>
      </c>
      <c r="AI11" s="152" t="s">
        <v>438</v>
      </c>
      <c r="AJ11" s="157" t="s">
        <v>333</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55"/>
      <c r="B12" s="216"/>
      <c r="C12" s="216"/>
      <c r="D12" s="216"/>
      <c r="E12" s="219"/>
      <c r="F12" s="216"/>
      <c r="G12" s="207"/>
      <c r="H12" s="210"/>
      <c r="I12" s="201"/>
      <c r="J12" s="213"/>
      <c r="K12" s="201">
        <f ca="1">IF(NOT(ISERROR(MATCH(J12,_xlfn.ANCHORARRAY(E23),0))),I25&amp;"Por favor no seleccionar los criterios de impacto",J12)</f>
        <v>0</v>
      </c>
      <c r="L12" s="210"/>
      <c r="M12" s="201"/>
      <c r="N12" s="204"/>
      <c r="O12" s="156">
        <v>3</v>
      </c>
      <c r="P12" s="143" t="s">
        <v>313</v>
      </c>
      <c r="Q12" s="144" t="str">
        <f t="shared" si="0"/>
        <v>Probabilidad</v>
      </c>
      <c r="R12" s="145" t="s">
        <v>92</v>
      </c>
      <c r="S12" s="145" t="s">
        <v>93</v>
      </c>
      <c r="T12" s="146" t="str">
        <f t="shared" si="1"/>
        <v>40%</v>
      </c>
      <c r="U12" s="145" t="s">
        <v>94</v>
      </c>
      <c r="V12" s="145" t="s">
        <v>95</v>
      </c>
      <c r="W12" s="145" t="s">
        <v>96</v>
      </c>
      <c r="X12" s="147">
        <f>IFERROR(IF(AND(Q11="Probabilidad",Q12="Probabilidad"),(Z11-(+Z11*T12)),IF(AND(Q11="Impacto",Q12="Probabilidad"),(Z10-(+Z10*T12)),IF(Q12="Impacto",Z11,""))),"")</f>
        <v>0.1512</v>
      </c>
      <c r="Y12" s="148" t="str">
        <f t="shared" si="4"/>
        <v>Muy Baja</v>
      </c>
      <c r="Z12" s="149">
        <f t="shared" si="2"/>
        <v>0.1512</v>
      </c>
      <c r="AA12" s="148" t="str">
        <f t="shared" si="5"/>
        <v>Mayor</v>
      </c>
      <c r="AB12" s="149">
        <f>IFERROR(IF(AND(Q11="Impacto",Q12="Impacto"),(AB11-(+AB11*T12)),IF(AND(Q11="Probabilidad",Q12="Impacto"),(AB10-(+AB10*T12)),IF(Q12="Probabilidad",AB11,""))),"")</f>
        <v>0.8</v>
      </c>
      <c r="AC12" s="150" t="str">
        <f t="shared" si="3"/>
        <v>Alto</v>
      </c>
      <c r="AD12" s="151" t="s">
        <v>97</v>
      </c>
      <c r="AE12" s="157" t="s">
        <v>333</v>
      </c>
      <c r="AF12" s="152" t="s">
        <v>312</v>
      </c>
      <c r="AG12" s="152" t="s">
        <v>335</v>
      </c>
      <c r="AH12" s="157" t="s">
        <v>333</v>
      </c>
      <c r="AI12" s="152" t="s">
        <v>427</v>
      </c>
      <c r="AJ12" s="157" t="s">
        <v>333</v>
      </c>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55"/>
      <c r="B13" s="216"/>
      <c r="C13" s="216"/>
      <c r="D13" s="216"/>
      <c r="E13" s="219"/>
      <c r="F13" s="216"/>
      <c r="G13" s="207"/>
      <c r="H13" s="210"/>
      <c r="I13" s="201"/>
      <c r="J13" s="213"/>
      <c r="K13" s="201">
        <f ca="1">IF(NOT(ISERROR(MATCH(J13,_xlfn.ANCHORARRAY(E24),0))),I26&amp;"Por favor no seleccionar los criterios de impacto",J13)</f>
        <v>0</v>
      </c>
      <c r="L13" s="210"/>
      <c r="M13" s="201"/>
      <c r="N13" s="204"/>
      <c r="O13" s="156">
        <v>4</v>
      </c>
      <c r="P13" s="158"/>
      <c r="Q13" s="144" t="str">
        <f t="shared" si="0"/>
        <v/>
      </c>
      <c r="R13" s="145"/>
      <c r="S13" s="145"/>
      <c r="T13" s="146" t="str">
        <f t="shared" si="1"/>
        <v/>
      </c>
      <c r="U13" s="145"/>
      <c r="V13" s="145"/>
      <c r="W13" s="145"/>
      <c r="X13" s="147" t="str">
        <f>IFERROR(IF(AND(Q12="Probabilidad",Q13="Probabilidad"),(Z12-(+Z12*T13)),IF(AND(Q12="Impacto",Q13="Probabilidad"),(Z11-(+Z11*T13)),IF(Q13="Impacto",Z12,""))),"")</f>
        <v/>
      </c>
      <c r="Y13" s="148" t="str">
        <f t="shared" si="4"/>
        <v/>
      </c>
      <c r="Z13" s="149" t="str">
        <f t="shared" si="2"/>
        <v/>
      </c>
      <c r="AA13" s="148" t="str">
        <f t="shared" si="5"/>
        <v/>
      </c>
      <c r="AB13" s="149" t="str">
        <f>IFERROR(IF(AND(Q12="Impacto",Q13="Impacto"),(AB12-(+AB12*T13)),IF(AND(Q12="Probabilidad",Q13="Impacto"),(AB11-(+AB11*T13)),IF(Q13="Probabilidad",AB12,""))),"")</f>
        <v/>
      </c>
      <c r="AC13" s="150" t="str">
        <f t="shared" si="3"/>
        <v/>
      </c>
      <c r="AD13" s="151"/>
      <c r="AE13" s="158"/>
      <c r="AF13" s="157"/>
      <c r="AG13" s="154"/>
      <c r="AH13" s="154"/>
      <c r="AI13" s="152"/>
      <c r="AJ13" s="157"/>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55"/>
      <c r="B14" s="216"/>
      <c r="C14" s="216"/>
      <c r="D14" s="216"/>
      <c r="E14" s="219"/>
      <c r="F14" s="216"/>
      <c r="G14" s="207"/>
      <c r="H14" s="210"/>
      <c r="I14" s="201"/>
      <c r="J14" s="213"/>
      <c r="K14" s="201">
        <f ca="1">IF(NOT(ISERROR(MATCH(J14,_xlfn.ANCHORARRAY(E25),0))),I27&amp;"Por favor no seleccionar los criterios de impacto",J14)</f>
        <v>0</v>
      </c>
      <c r="L14" s="210"/>
      <c r="M14" s="201"/>
      <c r="N14" s="204"/>
      <c r="O14" s="156">
        <v>5</v>
      </c>
      <c r="P14" s="158"/>
      <c r="Q14" s="144" t="str">
        <f t="shared" si="0"/>
        <v/>
      </c>
      <c r="R14" s="145"/>
      <c r="S14" s="145"/>
      <c r="T14" s="146" t="str">
        <f t="shared" si="1"/>
        <v/>
      </c>
      <c r="U14" s="145"/>
      <c r="V14" s="145"/>
      <c r="W14" s="145"/>
      <c r="X14" s="147" t="str">
        <f>IFERROR(IF(AND(Q13="Probabilidad",Q14="Probabilidad"),(Z13-(+Z13*T14)),IF(AND(Q13="Impacto",Q14="Probabilidad"),(Z12-(+Z12*T14)),IF(Q14="Impacto",Z13,""))),"")</f>
        <v/>
      </c>
      <c r="Y14" s="148" t="str">
        <f t="shared" si="4"/>
        <v/>
      </c>
      <c r="Z14" s="149" t="str">
        <f t="shared" si="2"/>
        <v/>
      </c>
      <c r="AA14" s="148" t="str">
        <f t="shared" si="5"/>
        <v/>
      </c>
      <c r="AB14" s="149" t="str">
        <f>IFERROR(IF(AND(Q13="Impacto",Q14="Impacto"),(AB13-(+AB13*T14)),IF(AND(Q13="Probabilidad",Q14="Impacto"),(AB12-(+AB12*T14)),IF(Q14="Probabilidad",AB13,""))),"")</f>
        <v/>
      </c>
      <c r="AC14" s="150" t="str">
        <f t="shared" si="3"/>
        <v/>
      </c>
      <c r="AD14" s="151"/>
      <c r="AE14" s="152"/>
      <c r="AF14" s="157"/>
      <c r="AG14" s="154"/>
      <c r="AH14" s="154"/>
      <c r="AI14" s="152"/>
      <c r="AJ14" s="157"/>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56"/>
      <c r="B15" s="217"/>
      <c r="C15" s="217"/>
      <c r="D15" s="217"/>
      <c r="E15" s="220"/>
      <c r="F15" s="217"/>
      <c r="G15" s="208"/>
      <c r="H15" s="211"/>
      <c r="I15" s="202"/>
      <c r="J15" s="214"/>
      <c r="K15" s="202">
        <f ca="1">IF(NOT(ISERROR(MATCH(J15,_xlfn.ANCHORARRAY(E26),0))),I28&amp;"Por favor no seleccionar los criterios de impacto",J15)</f>
        <v>0</v>
      </c>
      <c r="L15" s="211"/>
      <c r="M15" s="202"/>
      <c r="N15" s="205"/>
      <c r="O15" s="156">
        <v>6</v>
      </c>
      <c r="P15" s="158"/>
      <c r="Q15" s="144" t="str">
        <f t="shared" si="0"/>
        <v/>
      </c>
      <c r="R15" s="145"/>
      <c r="S15" s="145"/>
      <c r="T15" s="146" t="str">
        <f t="shared" si="1"/>
        <v/>
      </c>
      <c r="U15" s="145"/>
      <c r="V15" s="145"/>
      <c r="W15" s="145"/>
      <c r="X15" s="147" t="str">
        <f>IFERROR(IF(AND(Q14="Probabilidad",Q15="Probabilidad"),(Z14-(+Z14*T15)),IF(AND(Q14="Impacto",Q15="Probabilidad"),(Z13-(+Z13*T15)),IF(Q15="Impacto",Z14,""))),"")</f>
        <v/>
      </c>
      <c r="Y15" s="148" t="str">
        <f t="shared" si="4"/>
        <v/>
      </c>
      <c r="Z15" s="149" t="str">
        <f t="shared" si="2"/>
        <v/>
      </c>
      <c r="AA15" s="148" t="str">
        <f t="shared" si="5"/>
        <v/>
      </c>
      <c r="AB15" s="149" t="str">
        <f>IFERROR(IF(AND(Q14="Impacto",Q15="Impacto"),(AB14-(+AB14*T15)),IF(AND(Q14="Probabilidad",Q15="Impacto"),(AB13-(+AB13*T15)),IF(Q15="Probabilidad",AB14,""))),"")</f>
        <v/>
      </c>
      <c r="AC15" s="150" t="str">
        <f t="shared" si="3"/>
        <v/>
      </c>
      <c r="AD15" s="151"/>
      <c r="AE15" s="152"/>
      <c r="AF15" s="157"/>
      <c r="AG15" s="154"/>
      <c r="AH15" s="154"/>
      <c r="AI15" s="152"/>
      <c r="AJ15" s="157"/>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8">
        <v>2</v>
      </c>
      <c r="B16" s="215" t="s">
        <v>89</v>
      </c>
      <c r="C16" s="215" t="s">
        <v>314</v>
      </c>
      <c r="D16" s="215" t="s">
        <v>315</v>
      </c>
      <c r="E16" s="218" t="s">
        <v>316</v>
      </c>
      <c r="F16" s="215" t="s">
        <v>103</v>
      </c>
      <c r="G16" s="206">
        <f>260</f>
        <v>260</v>
      </c>
      <c r="H16" s="209" t="str">
        <f>IF(G16&lt;=0,"",IF(G16&lt;=2,"Muy Baja",IF(G16&lt;=24,"Baja",IF(G16&lt;=500,"Media",IF(G16&lt;=5000,"Alta","Muy Alta")))))</f>
        <v>Media</v>
      </c>
      <c r="I16" s="200">
        <f>IF(H16="","",IF(H16="Muy Baja",0.2,IF(H16="Baja",0.4,IF(H16="Media",0.6,IF(H16="Alta",0.8,IF(H16="Muy Alta",1,))))))</f>
        <v>0.6</v>
      </c>
      <c r="J16" s="212" t="s">
        <v>91</v>
      </c>
      <c r="K16" s="200" t="str">
        <f>IF(NOT(ISERROR(MATCH(J16,'[5]Tabla Impacto'!$B$221:$B$223,0))),'[5]Tabla Impacto'!$F$223&amp;"Por favor no seleccionar los criterios de impacto(Afectación Económica o presupuestal y Pérdida Reputacional)",J16)</f>
        <v xml:space="preserve">     El riesgo afecta la imagen de la entidad con algunos usuarios de relevancia frente al logro de los objetivos</v>
      </c>
      <c r="L16" s="209" t="str">
        <f>IF(OR(K16='[5]Tabla Impacto'!$C$11,K16='[5]Tabla Impacto'!$D$11),"Leve",IF(OR(K16='[5]Tabla Impacto'!$C$12,K16='[5]Tabla Impacto'!$D$12),"Menor",IF(OR(K16='[5]Tabla Impacto'!$C$13,K16='[5]Tabla Impacto'!$D$13),"Moderado",IF(OR(K16='[5]Tabla Impacto'!$C$14,K16='[5]Tabla Impacto'!$D$14),"Mayor",IF(OR(K16='[5]Tabla Impacto'!$C$15,K16='[5]Tabla Impacto'!$D$15),"Catastrófico","")))))</f>
        <v>Moderado</v>
      </c>
      <c r="M16" s="200">
        <f>IF(L16="","",IF(L16="Leve",0.2,IF(L16="Menor",0.4,IF(L16="Moderado",0.6,IF(L16="Mayor",0.8,IF(L16="Catastrófico",1,))))))</f>
        <v>0.6</v>
      </c>
      <c r="N16" s="203"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56">
        <v>1</v>
      </c>
      <c r="P16" s="152" t="s">
        <v>428</v>
      </c>
      <c r="Q16" s="144" t="str">
        <f t="shared" si="0"/>
        <v>Probabilidad</v>
      </c>
      <c r="R16" s="145" t="s">
        <v>92</v>
      </c>
      <c r="S16" s="145" t="s">
        <v>93</v>
      </c>
      <c r="T16" s="146" t="str">
        <f t="shared" si="1"/>
        <v>40%</v>
      </c>
      <c r="U16" s="145" t="s">
        <v>94</v>
      </c>
      <c r="V16" s="145" t="s">
        <v>95</v>
      </c>
      <c r="W16" s="145" t="s">
        <v>96</v>
      </c>
      <c r="X16" s="147">
        <f>IFERROR(IF(Q16="Probabilidad",(I16-(+I16*T16)),IF(Q16="Impacto",I16,"")),"")</f>
        <v>0.36</v>
      </c>
      <c r="Y16" s="148" t="str">
        <f>IFERROR(IF(X16="","",IF(X16&lt;=0.2,"Muy Baja",IF(X16&lt;=0.4,"Baja",IF(X16&lt;=0.6,"Media",IF(X16&lt;=0.8,"Alta","Muy Alta"))))),"")</f>
        <v>Baja</v>
      </c>
      <c r="Z16" s="149">
        <f t="shared" si="2"/>
        <v>0.36</v>
      </c>
      <c r="AA16" s="148" t="str">
        <f>IFERROR(IF(AB16="","",IF(AB16&lt;=0.2,"Leve",IF(AB16&lt;=0.4,"Menor",IF(AB16&lt;=0.6,"Moderado",IF(AB16&lt;=0.8,"Mayor","Catastrófico"))))),"")</f>
        <v>Moderado</v>
      </c>
      <c r="AB16" s="149">
        <f>IFERROR(IF(Q16="Impacto",(M16-(+M16*T16)),IF(Q16="Probabilidad",M16,"")),"")</f>
        <v>0.6</v>
      </c>
      <c r="AC16" s="150" t="str">
        <f t="shared" si="3"/>
        <v>Moderado</v>
      </c>
      <c r="AD16" s="151" t="s">
        <v>97</v>
      </c>
      <c r="AE16" s="152" t="s">
        <v>399</v>
      </c>
      <c r="AF16" s="152" t="s">
        <v>312</v>
      </c>
      <c r="AG16" s="152" t="s">
        <v>430</v>
      </c>
      <c r="AH16" s="153" t="s">
        <v>429</v>
      </c>
      <c r="AI16" s="152" t="s">
        <v>398</v>
      </c>
      <c r="AJ16" s="152" t="s">
        <v>400</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9"/>
      <c r="B17" s="216"/>
      <c r="C17" s="216"/>
      <c r="D17" s="216"/>
      <c r="E17" s="219"/>
      <c r="F17" s="216"/>
      <c r="G17" s="207"/>
      <c r="H17" s="210"/>
      <c r="I17" s="201"/>
      <c r="J17" s="213"/>
      <c r="K17" s="201">
        <f ca="1">IF(NOT(ISERROR(MATCH(J17,_xlfn.ANCHORARRAY(E28),0))),I30&amp;"Por favor no seleccionar los criterios de impacto",J17)</f>
        <v>0</v>
      </c>
      <c r="L17" s="210"/>
      <c r="M17" s="201"/>
      <c r="N17" s="204"/>
      <c r="O17" s="156"/>
      <c r="P17" s="152"/>
      <c r="Q17" s="144" t="str">
        <f t="shared" si="0"/>
        <v/>
      </c>
      <c r="R17" s="145"/>
      <c r="S17" s="145"/>
      <c r="T17" s="146" t="str">
        <f t="shared" si="1"/>
        <v/>
      </c>
      <c r="U17" s="145"/>
      <c r="V17" s="145"/>
      <c r="W17" s="145"/>
      <c r="X17" s="147" t="str">
        <f>IFERROR(IF(AND(Q16="Probabilidad",Q17="Probabilidad"),(Z16-(+Z16*T17)),IF(Q17="Probabilidad",(I16-(+I16*T17)),IF(Q17="Impacto",Z16,""))),"")</f>
        <v/>
      </c>
      <c r="Y17" s="148" t="str">
        <f t="shared" si="4"/>
        <v/>
      </c>
      <c r="Z17" s="149" t="str">
        <f t="shared" si="2"/>
        <v/>
      </c>
      <c r="AA17" s="148" t="str">
        <f t="shared" si="5"/>
        <v/>
      </c>
      <c r="AB17" s="149" t="str">
        <f>IFERROR(IF(AND(Q16="Impacto",Q17="Impacto"),(AB10-(+AB10*T17)),IF(Q17="Impacto",($M$16-(+$M$16*T17)),IF(Q17="Probabilidad",AB10,""))),"")</f>
        <v/>
      </c>
      <c r="AC17" s="150" t="str">
        <f t="shared" si="3"/>
        <v/>
      </c>
      <c r="AD17" s="151"/>
      <c r="AE17" s="152"/>
      <c r="AF17" s="152"/>
      <c r="AG17" s="155"/>
      <c r="AH17" s="154"/>
      <c r="AI17" s="152"/>
      <c r="AJ17" s="157"/>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9"/>
      <c r="B18" s="216"/>
      <c r="C18" s="216"/>
      <c r="D18" s="216"/>
      <c r="E18" s="219"/>
      <c r="F18" s="216"/>
      <c r="G18" s="207"/>
      <c r="H18" s="210"/>
      <c r="I18" s="201"/>
      <c r="J18" s="213"/>
      <c r="K18" s="201">
        <f ca="1">IF(NOT(ISERROR(MATCH(J18,_xlfn.ANCHORARRAY(E29),0))),I31&amp;"Por favor no seleccionar los criterios de impacto",J18)</f>
        <v>0</v>
      </c>
      <c r="L18" s="210"/>
      <c r="M18" s="201"/>
      <c r="N18" s="204"/>
      <c r="O18" s="156">
        <v>3</v>
      </c>
      <c r="P18" s="143"/>
      <c r="Q18" s="144" t="str">
        <f t="shared" si="0"/>
        <v/>
      </c>
      <c r="R18" s="145"/>
      <c r="S18" s="145"/>
      <c r="T18" s="146" t="str">
        <f t="shared" si="1"/>
        <v/>
      </c>
      <c r="U18" s="145"/>
      <c r="V18" s="145"/>
      <c r="W18" s="145"/>
      <c r="X18" s="147" t="str">
        <f>IFERROR(IF(AND(Q17="Probabilidad",Q18="Probabilidad"),(Z17-(+Z17*T18)),IF(AND(Q17="Impacto",Q18="Probabilidad"),(Z16-(+Z16*T18)),IF(Q18="Impacto",Z17,""))),"")</f>
        <v/>
      </c>
      <c r="Y18" s="148" t="str">
        <f t="shared" si="4"/>
        <v/>
      </c>
      <c r="Z18" s="149" t="str">
        <f t="shared" si="2"/>
        <v/>
      </c>
      <c r="AA18" s="148" t="str">
        <f t="shared" si="5"/>
        <v/>
      </c>
      <c r="AB18" s="149" t="str">
        <f>IFERROR(IF(AND(Q17="Impacto",Q18="Impacto"),(AB17-(+AB17*T18)),IF(AND(Q17="Probabilidad",Q18="Impacto"),(AB16-(+AB16*T18)),IF(Q18="Probabilidad",AB17,""))),"")</f>
        <v/>
      </c>
      <c r="AC18" s="150" t="str">
        <f t="shared" si="3"/>
        <v/>
      </c>
      <c r="AD18" s="151"/>
      <c r="AE18" s="152"/>
      <c r="AF18" s="157"/>
      <c r="AG18" s="154"/>
      <c r="AH18" s="154"/>
      <c r="AI18" s="152"/>
      <c r="AJ18" s="157"/>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9"/>
      <c r="B19" s="216"/>
      <c r="C19" s="216"/>
      <c r="D19" s="216"/>
      <c r="E19" s="219"/>
      <c r="F19" s="216"/>
      <c r="G19" s="207"/>
      <c r="H19" s="210"/>
      <c r="I19" s="201"/>
      <c r="J19" s="213"/>
      <c r="K19" s="201">
        <f ca="1">IF(NOT(ISERROR(MATCH(J19,_xlfn.ANCHORARRAY(E30),0))),I32&amp;"Por favor no seleccionar los criterios de impacto",J19)</f>
        <v>0</v>
      </c>
      <c r="L19" s="210"/>
      <c r="M19" s="201"/>
      <c r="N19" s="204"/>
      <c r="O19" s="156">
        <v>4</v>
      </c>
      <c r="P19" s="158"/>
      <c r="Q19" s="144" t="str">
        <f t="shared" si="0"/>
        <v/>
      </c>
      <c r="R19" s="145"/>
      <c r="S19" s="145"/>
      <c r="T19" s="146" t="str">
        <f t="shared" si="1"/>
        <v/>
      </c>
      <c r="U19" s="145"/>
      <c r="V19" s="145"/>
      <c r="W19" s="145"/>
      <c r="X19" s="147" t="str">
        <f>IFERROR(IF(AND(Q18="Probabilidad",Q19="Probabilidad"),(Z18-(+Z18*T19)),IF(AND(Q18="Impacto",Q19="Probabilidad"),(Z17-(+Z17*T19)),IF(Q19="Impacto",Z18,""))),"")</f>
        <v/>
      </c>
      <c r="Y19" s="148" t="str">
        <f t="shared" si="4"/>
        <v/>
      </c>
      <c r="Z19" s="149" t="str">
        <f t="shared" si="2"/>
        <v/>
      </c>
      <c r="AA19" s="148" t="str">
        <f t="shared" si="5"/>
        <v/>
      </c>
      <c r="AB19" s="149" t="str">
        <f>IFERROR(IF(AND(Q18="Impacto",Q19="Impacto"),(AB18-(+AB18*T19)),IF(AND(Q18="Probabilidad",Q19="Impacto"),(AB17-(+AB17*T19)),IF(Q19="Probabilidad",AB18,""))),"")</f>
        <v/>
      </c>
      <c r="AC19" s="150" t="str">
        <f t="shared" si="3"/>
        <v/>
      </c>
      <c r="AD19" s="151"/>
      <c r="AE19" s="152"/>
      <c r="AF19" s="157"/>
      <c r="AG19" s="154"/>
      <c r="AH19" s="154"/>
      <c r="AI19" s="152"/>
      <c r="AJ19" s="157"/>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9"/>
      <c r="B20" s="216"/>
      <c r="C20" s="216"/>
      <c r="D20" s="216"/>
      <c r="E20" s="219"/>
      <c r="F20" s="216"/>
      <c r="G20" s="207"/>
      <c r="H20" s="210"/>
      <c r="I20" s="201"/>
      <c r="J20" s="213"/>
      <c r="K20" s="201">
        <f ca="1">IF(NOT(ISERROR(MATCH(J20,_xlfn.ANCHORARRAY(E31),0))),I33&amp;"Por favor no seleccionar los criterios de impacto",J20)</f>
        <v>0</v>
      </c>
      <c r="L20" s="210"/>
      <c r="M20" s="201"/>
      <c r="N20" s="204"/>
      <c r="O20" s="156">
        <v>5</v>
      </c>
      <c r="P20" s="158"/>
      <c r="Q20" s="144" t="str">
        <f t="shared" si="0"/>
        <v/>
      </c>
      <c r="R20" s="145"/>
      <c r="S20" s="145"/>
      <c r="T20" s="146" t="str">
        <f t="shared" si="1"/>
        <v/>
      </c>
      <c r="U20" s="145"/>
      <c r="V20" s="145"/>
      <c r="W20" s="145"/>
      <c r="X20" s="147" t="str">
        <f>IFERROR(IF(AND(Q19="Probabilidad",Q20="Probabilidad"),(Z19-(+Z19*T20)),IF(AND(Q19="Impacto",Q20="Probabilidad"),(Z18-(+Z18*T20)),IF(Q20="Impacto",Z19,""))),"")</f>
        <v/>
      </c>
      <c r="Y20" s="148" t="str">
        <f t="shared" si="4"/>
        <v/>
      </c>
      <c r="Z20" s="149" t="str">
        <f t="shared" si="2"/>
        <v/>
      </c>
      <c r="AA20" s="148" t="str">
        <f t="shared" si="5"/>
        <v/>
      </c>
      <c r="AB20" s="149" t="str">
        <f>IFERROR(IF(AND(Q19="Impacto",Q20="Impacto"),(AB19-(+AB19*T20)),IF(AND(Q19="Probabilidad",Q20="Impacto"),(AB18-(+AB18*T20)),IF(Q20="Probabilidad",AB19,""))),"")</f>
        <v/>
      </c>
      <c r="AC20" s="150" t="str">
        <f t="shared" si="3"/>
        <v/>
      </c>
      <c r="AD20" s="151"/>
      <c r="AE20" s="152"/>
      <c r="AF20" s="157"/>
      <c r="AG20" s="154"/>
      <c r="AH20" s="154"/>
      <c r="AI20" s="152"/>
      <c r="AJ20" s="157"/>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90"/>
      <c r="B21" s="217"/>
      <c r="C21" s="217"/>
      <c r="D21" s="217"/>
      <c r="E21" s="220"/>
      <c r="F21" s="217"/>
      <c r="G21" s="208"/>
      <c r="H21" s="211"/>
      <c r="I21" s="202"/>
      <c r="J21" s="214"/>
      <c r="K21" s="202">
        <f ca="1">IF(NOT(ISERROR(MATCH(J21,_xlfn.ANCHORARRAY(E32),0))),I34&amp;"Por favor no seleccionar los criterios de impacto",J21)</f>
        <v>0</v>
      </c>
      <c r="L21" s="211"/>
      <c r="M21" s="202"/>
      <c r="N21" s="205"/>
      <c r="O21" s="156">
        <v>6</v>
      </c>
      <c r="P21" s="158"/>
      <c r="Q21" s="144" t="str">
        <f t="shared" si="0"/>
        <v/>
      </c>
      <c r="R21" s="145"/>
      <c r="S21" s="145"/>
      <c r="T21" s="146" t="str">
        <f t="shared" si="1"/>
        <v/>
      </c>
      <c r="U21" s="145"/>
      <c r="V21" s="145"/>
      <c r="W21" s="145"/>
      <c r="X21" s="147" t="str">
        <f>IFERROR(IF(AND(Q20="Probabilidad",Q21="Probabilidad"),(Z20-(+Z20*T21)),IF(AND(Q20="Impacto",Q21="Probabilidad"),(Z19-(+Z19*T21)),IF(Q21="Impacto",Z20,""))),"")</f>
        <v/>
      </c>
      <c r="Y21" s="148" t="str">
        <f t="shared" si="4"/>
        <v/>
      </c>
      <c r="Z21" s="149" t="str">
        <f t="shared" si="2"/>
        <v/>
      </c>
      <c r="AA21" s="148" t="str">
        <f t="shared" si="5"/>
        <v/>
      </c>
      <c r="AB21" s="149" t="str">
        <f>IFERROR(IF(AND(Q20="Impacto",Q21="Impacto"),(AB20-(+AB20*T21)),IF(AND(Q20="Probabilidad",Q21="Impacto"),(AB19-(+AB19*T21)),IF(Q21="Probabilidad",AB20,""))),"")</f>
        <v/>
      </c>
      <c r="AC21" s="150" t="str">
        <f t="shared" si="3"/>
        <v/>
      </c>
      <c r="AD21" s="151"/>
      <c r="AE21" s="152"/>
      <c r="AF21" s="157"/>
      <c r="AG21" s="154"/>
      <c r="AH21" s="154"/>
      <c r="AI21" s="152"/>
      <c r="AJ21" s="157"/>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8">
        <v>3</v>
      </c>
      <c r="B22" s="191"/>
      <c r="C22" s="191"/>
      <c r="D22" s="191"/>
      <c r="E22" s="194"/>
      <c r="F22" s="191"/>
      <c r="G22" s="197"/>
      <c r="H22" s="182" t="str">
        <f>IF(G22&lt;=0,"",IF(G22&lt;=2,"Muy Baja",IF(G22&lt;=24,"Baja",IF(G22&lt;=500,"Media",IF(G22&lt;=5000,"Alta","Muy Alta")))))</f>
        <v/>
      </c>
      <c r="I22" s="176" t="str">
        <f>IF(H22="","",IF(H22="Muy Baja",0.2,IF(H22="Baja",0.4,IF(H22="Media",0.6,IF(H22="Alta",0.8,IF(H22="Muy Alta",1,))))))</f>
        <v/>
      </c>
      <c r="J22" s="179"/>
      <c r="K22" s="176">
        <f>IF(NOT(ISERROR(MATCH(J22,'[5]Tabla Impacto'!$B$221:$B$223,0))),'[5]Tabla Impacto'!$F$223&amp;"Por favor no seleccionar los criterios de impacto(Afectación Económica o presupuestal y Pérdida Reputacional)",J22)</f>
        <v>0</v>
      </c>
      <c r="L22" s="182" t="str">
        <f>IF(OR(K22='[5]Tabla Impacto'!$C$11,K22='[5]Tabla Impacto'!$D$11),"Leve",IF(OR(K22='[5]Tabla Impacto'!$C$12,K22='[5]Tabla Impacto'!$D$12),"Menor",IF(OR(K22='[5]Tabla Impacto'!$C$13,K22='[5]Tabla Impacto'!$D$13),"Moderado",IF(OR(K22='[5]Tabla Impacto'!$C$14,K22='[5]Tabla Impacto'!$D$14),"Mayor",IF(OR(K22='[5]Tabla Impacto'!$C$15,K22='[5]Tabla Impacto'!$D$15),"Catastrófico","")))))</f>
        <v/>
      </c>
      <c r="M22" s="176" t="str">
        <f>IF(L22="","",IF(L22="Leve",0.2,IF(L22="Menor",0.4,IF(L22="Moderado",0.6,IF(L22="Mayor",0.8,IF(L22="Catastrófico",1,))))))</f>
        <v/>
      </c>
      <c r="N22" s="185"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6">
        <v>1</v>
      </c>
      <c r="P22" s="48"/>
      <c r="Q22" s="41" t="str">
        <f t="shared" si="0"/>
        <v/>
      </c>
      <c r="R22" s="42"/>
      <c r="S22" s="42"/>
      <c r="T22" s="43" t="str">
        <f t="shared" si="1"/>
        <v/>
      </c>
      <c r="U22" s="42"/>
      <c r="V22" s="42"/>
      <c r="W22" s="42"/>
      <c r="X22" s="24" t="str">
        <f>IFERROR(IF(Q22="Probabilidad",(I22-(+I22*T22)),IF(Q22="Impacto",I22,"")),"")</f>
        <v/>
      </c>
      <c r="Y22" s="44" t="str">
        <f>IFERROR(IF(X22="","",IF(X22&lt;=0.2,"Muy Baja",IF(X22&lt;=0.4,"Baja",IF(X22&lt;=0.6,"Media",IF(X22&lt;=0.8,"Alta","Muy Alta"))))),"")</f>
        <v/>
      </c>
      <c r="Z22" s="45" t="str">
        <f t="shared" si="2"/>
        <v/>
      </c>
      <c r="AA22" s="44" t="str">
        <f>IFERROR(IF(AB22="","",IF(AB22&lt;=0.2,"Leve",IF(AB22&lt;=0.4,"Menor",IF(AB22&lt;=0.6,"Moderado",IF(AB22&lt;=0.8,"Mayor","Catastrófico"))))),"")</f>
        <v/>
      </c>
      <c r="AB22" s="45" t="str">
        <f>IFERROR(IF(Q22="Impacto",(M22-(+M22*T22)),IF(Q22="Probabilidad",M22,"")),"")</f>
        <v/>
      </c>
      <c r="AC22" s="46" t="str">
        <f t="shared" si="3"/>
        <v/>
      </c>
      <c r="AD22" s="47"/>
      <c r="AE22" s="48"/>
      <c r="AF22" s="48"/>
      <c r="AG22" s="48"/>
      <c r="AH22" s="49"/>
      <c r="AI22" s="48"/>
      <c r="AJ22" s="3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9"/>
      <c r="B23" s="192"/>
      <c r="C23" s="192"/>
      <c r="D23" s="192"/>
      <c r="E23" s="195"/>
      <c r="F23" s="192"/>
      <c r="G23" s="198"/>
      <c r="H23" s="183"/>
      <c r="I23" s="177"/>
      <c r="J23" s="180"/>
      <c r="K23" s="177">
        <f ca="1">IF(NOT(ISERROR(MATCH(J23,_xlfn.ANCHORARRAY(E34),0))),I36&amp;"Por favor no seleccionar los criterios de impacto",J23)</f>
        <v>0</v>
      </c>
      <c r="L23" s="183"/>
      <c r="M23" s="177"/>
      <c r="N23" s="186"/>
      <c r="O23" s="6">
        <v>2</v>
      </c>
      <c r="P23" s="48"/>
      <c r="Q23" s="41" t="str">
        <f t="shared" si="0"/>
        <v/>
      </c>
      <c r="R23" s="42"/>
      <c r="S23" s="42"/>
      <c r="T23" s="43" t="str">
        <f t="shared" si="1"/>
        <v/>
      </c>
      <c r="U23" s="42"/>
      <c r="V23" s="42"/>
      <c r="W23" s="42"/>
      <c r="X23" s="31" t="str">
        <f>IFERROR(IF(AND(Q22="Probabilidad",Q23="Probabilidad"),(Z22-(+Z22*T23)),IF(Q23="Probabilidad",(I22-(+I22*T23)),IF(Q23="Impacto",Z22,""))),"")</f>
        <v/>
      </c>
      <c r="Y23" s="44" t="str">
        <f t="shared" si="4"/>
        <v/>
      </c>
      <c r="Z23" s="45" t="str">
        <f t="shared" si="2"/>
        <v/>
      </c>
      <c r="AA23" s="44" t="str">
        <f t="shared" si="5"/>
        <v/>
      </c>
      <c r="AB23" s="45" t="str">
        <f>IFERROR(IF(AND(Q22="Impacto",Q23="Impacto"),(AB16-(+AB16*T23)),IF(Q23="Impacto",($M$22-(+$M$22*T23)),IF(Q23="Probabilidad",AB16,""))),"")</f>
        <v/>
      </c>
      <c r="AC23" s="46" t="str">
        <f t="shared" si="3"/>
        <v/>
      </c>
      <c r="AD23" s="47"/>
      <c r="AE23" s="48"/>
      <c r="AF23" s="48"/>
      <c r="AG23" s="48"/>
      <c r="AH23" s="49"/>
      <c r="AI23" s="48"/>
      <c r="AJ23" s="3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9"/>
      <c r="B24" s="192"/>
      <c r="C24" s="192"/>
      <c r="D24" s="192"/>
      <c r="E24" s="195"/>
      <c r="F24" s="192"/>
      <c r="G24" s="198"/>
      <c r="H24" s="183"/>
      <c r="I24" s="177"/>
      <c r="J24" s="180"/>
      <c r="K24" s="177">
        <f ca="1">IF(NOT(ISERROR(MATCH(J24,_xlfn.ANCHORARRAY(E35),0))),I37&amp;"Por favor no seleccionar los criterios de impacto",J24)</f>
        <v>0</v>
      </c>
      <c r="L24" s="183"/>
      <c r="M24" s="177"/>
      <c r="N24" s="186"/>
      <c r="O24" s="6">
        <v>3</v>
      </c>
      <c r="P24" s="40"/>
      <c r="Q24" s="41" t="str">
        <f t="shared" si="0"/>
        <v/>
      </c>
      <c r="R24" s="42"/>
      <c r="S24" s="42"/>
      <c r="T24" s="43" t="str">
        <f t="shared" si="1"/>
        <v/>
      </c>
      <c r="U24" s="42"/>
      <c r="V24" s="42"/>
      <c r="W24" s="42"/>
      <c r="X24" s="24" t="str">
        <f>IFERROR(IF(AND(Q23="Probabilidad",Q24="Probabilidad"),(Z23-(+Z23*T24)),IF(AND(Q23="Impacto",Q24="Probabilidad"),(Z22-(+Z22*T24)),IF(Q24="Impacto",Z23,""))),"")</f>
        <v/>
      </c>
      <c r="Y24" s="44" t="str">
        <f t="shared" si="4"/>
        <v/>
      </c>
      <c r="Z24" s="45" t="str">
        <f t="shared" si="2"/>
        <v/>
      </c>
      <c r="AA24" s="44" t="str">
        <f t="shared" si="5"/>
        <v/>
      </c>
      <c r="AB24" s="45" t="str">
        <f>IFERROR(IF(AND(Q23="Impacto",Q24="Impacto"),(AB23-(+AB23*T24)),IF(AND(Q23="Probabilidad",Q24="Impacto"),(AB22-(+AB22*T24)),IF(Q24="Probabilidad",AB23,""))),"")</f>
        <v/>
      </c>
      <c r="AC24" s="46" t="str">
        <f t="shared" si="3"/>
        <v/>
      </c>
      <c r="AD24" s="47"/>
      <c r="AE24" s="48"/>
      <c r="AF24" s="38"/>
      <c r="AG24" s="49"/>
      <c r="AH24" s="49"/>
      <c r="AI24" s="48"/>
      <c r="AJ24" s="3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9"/>
      <c r="B25" s="192"/>
      <c r="C25" s="192"/>
      <c r="D25" s="192"/>
      <c r="E25" s="195"/>
      <c r="F25" s="192"/>
      <c r="G25" s="198"/>
      <c r="H25" s="183"/>
      <c r="I25" s="177"/>
      <c r="J25" s="180"/>
      <c r="K25" s="177">
        <f ca="1">IF(NOT(ISERROR(MATCH(J25,_xlfn.ANCHORARRAY(E36),0))),I38&amp;"Por favor no seleccionar los criterios de impacto",J25)</f>
        <v>0</v>
      </c>
      <c r="L25" s="183"/>
      <c r="M25" s="177"/>
      <c r="N25" s="186"/>
      <c r="O25" s="6">
        <v>4</v>
      </c>
      <c r="P25" s="40"/>
      <c r="Q25" s="41" t="str">
        <f t="shared" si="0"/>
        <v/>
      </c>
      <c r="R25" s="42"/>
      <c r="S25" s="42"/>
      <c r="T25" s="43" t="str">
        <f t="shared" si="1"/>
        <v/>
      </c>
      <c r="U25" s="42"/>
      <c r="V25" s="42"/>
      <c r="W25" s="42"/>
      <c r="X25" s="24" t="str">
        <f>IFERROR(IF(AND(Q24="Probabilidad",Q25="Probabilidad"),(Z24-(+Z24*T25)),IF(AND(Q24="Impacto",Q25="Probabilidad"),(Z23-(+Z23*T25)),IF(Q25="Impacto",Z24,""))),"")</f>
        <v/>
      </c>
      <c r="Y25" s="44" t="str">
        <f t="shared" si="4"/>
        <v/>
      </c>
      <c r="Z25" s="45" t="str">
        <f t="shared" si="2"/>
        <v/>
      </c>
      <c r="AA25" s="44" t="str">
        <f t="shared" si="5"/>
        <v/>
      </c>
      <c r="AB25" s="45" t="str">
        <f>IFERROR(IF(AND(Q24="Impacto",Q25="Impacto"),(AB24-(+AB24*T25)),IF(AND(Q24="Probabilidad",Q25="Impacto"),(AB23-(+AB23*T25)),IF(Q25="Probabilidad",AB24,""))),"")</f>
        <v/>
      </c>
      <c r="AC25" s="46" t="str">
        <f t="shared" si="3"/>
        <v/>
      </c>
      <c r="AD25" s="47"/>
      <c r="AE25" s="48"/>
      <c r="AF25" s="38"/>
      <c r="AG25" s="49"/>
      <c r="AH25" s="49"/>
      <c r="AI25" s="48"/>
      <c r="AJ25" s="3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9"/>
      <c r="B26" s="192"/>
      <c r="C26" s="192"/>
      <c r="D26" s="192"/>
      <c r="E26" s="195"/>
      <c r="F26" s="192"/>
      <c r="G26" s="198"/>
      <c r="H26" s="183"/>
      <c r="I26" s="177"/>
      <c r="J26" s="180"/>
      <c r="K26" s="177">
        <f ca="1">IF(NOT(ISERROR(MATCH(J26,_xlfn.ANCHORARRAY(E37),0))),I39&amp;"Por favor no seleccionar los criterios de impacto",J26)</f>
        <v>0</v>
      </c>
      <c r="L26" s="183"/>
      <c r="M26" s="177"/>
      <c r="N26" s="186"/>
      <c r="O26" s="6">
        <v>5</v>
      </c>
      <c r="P26" s="39"/>
      <c r="Q26" s="41" t="str">
        <f t="shared" si="0"/>
        <v/>
      </c>
      <c r="R26" s="42"/>
      <c r="S26" s="42"/>
      <c r="T26" s="43" t="str">
        <f t="shared" si="1"/>
        <v/>
      </c>
      <c r="U26" s="42"/>
      <c r="V26" s="42"/>
      <c r="W26" s="42"/>
      <c r="X26" s="24" t="str">
        <f>IFERROR(IF(AND(Q25="Probabilidad",Q26="Probabilidad"),(Z25-(+Z25*T26)),IF(AND(Q25="Impacto",Q26="Probabilidad"),(Z24-(+Z24*T26)),IF(Q26="Impacto",Z25,""))),"")</f>
        <v/>
      </c>
      <c r="Y26" s="44" t="str">
        <f t="shared" si="4"/>
        <v/>
      </c>
      <c r="Z26" s="45" t="str">
        <f t="shared" si="2"/>
        <v/>
      </c>
      <c r="AA26" s="44" t="str">
        <f t="shared" si="5"/>
        <v/>
      </c>
      <c r="AB26" s="45" t="str">
        <f>IFERROR(IF(AND(Q25="Impacto",Q26="Impacto"),(AB25-(+AB25*T26)),IF(AND(Q25="Probabilidad",Q26="Impacto"),(AB24-(+AB24*T26)),IF(Q26="Probabilidad",AB25,""))),"")</f>
        <v/>
      </c>
      <c r="AC26" s="46" t="str">
        <f t="shared" si="3"/>
        <v/>
      </c>
      <c r="AD26" s="47"/>
      <c r="AE26" s="48"/>
      <c r="AF26" s="38"/>
      <c r="AG26" s="49"/>
      <c r="AH26" s="49"/>
      <c r="AI26" s="48"/>
      <c r="AJ26" s="3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90"/>
      <c r="B27" s="193"/>
      <c r="C27" s="193"/>
      <c r="D27" s="193"/>
      <c r="E27" s="196"/>
      <c r="F27" s="193"/>
      <c r="G27" s="199"/>
      <c r="H27" s="184"/>
      <c r="I27" s="178"/>
      <c r="J27" s="181"/>
      <c r="K27" s="178">
        <f ca="1">IF(NOT(ISERROR(MATCH(J27,_xlfn.ANCHORARRAY(E38),0))),I40&amp;"Por favor no seleccionar los criterios de impacto",J27)</f>
        <v>0</v>
      </c>
      <c r="L27" s="184"/>
      <c r="M27" s="178"/>
      <c r="N27" s="187"/>
      <c r="O27" s="6">
        <v>6</v>
      </c>
      <c r="P27" s="39"/>
      <c r="Q27" s="41" t="str">
        <f t="shared" si="0"/>
        <v/>
      </c>
      <c r="R27" s="42"/>
      <c r="S27" s="42"/>
      <c r="T27" s="43" t="str">
        <f t="shared" si="1"/>
        <v/>
      </c>
      <c r="U27" s="42"/>
      <c r="V27" s="42"/>
      <c r="W27" s="42"/>
      <c r="X27" s="24" t="str">
        <f>IFERROR(IF(AND(Q26="Probabilidad",Q27="Probabilidad"),(Z26-(+Z26*T27)),IF(AND(Q26="Impacto",Q27="Probabilidad"),(Z25-(+Z25*T27)),IF(Q27="Impacto",Z26,""))),"")</f>
        <v/>
      </c>
      <c r="Y27" s="44" t="str">
        <f t="shared" si="4"/>
        <v/>
      </c>
      <c r="Z27" s="45" t="str">
        <f t="shared" si="2"/>
        <v/>
      </c>
      <c r="AA27" s="44" t="str">
        <f t="shared" si="5"/>
        <v/>
      </c>
      <c r="AB27" s="45" t="str">
        <f>IFERROR(IF(AND(Q26="Impacto",Q27="Impacto"),(AB26-(+AB26*T27)),IF(AND(Q26="Probabilidad",Q27="Impacto"),(AB25-(+AB25*T27)),IF(Q27="Probabilidad",AB26,""))),"")</f>
        <v/>
      </c>
      <c r="AC27" s="46" t="str">
        <f t="shared" si="3"/>
        <v/>
      </c>
      <c r="AD27" s="47"/>
      <c r="AE27" s="48"/>
      <c r="AF27" s="38"/>
      <c r="AG27" s="49"/>
      <c r="AH27" s="49"/>
      <c r="AI27" s="48"/>
      <c r="AJ27" s="3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8">
        <v>4</v>
      </c>
      <c r="B28" s="191"/>
      <c r="C28" s="191"/>
      <c r="D28" s="191"/>
      <c r="E28" s="194"/>
      <c r="F28" s="191"/>
      <c r="G28" s="197"/>
      <c r="H28" s="182" t="str">
        <f>IF(G28&lt;=0,"",IF(G28&lt;=2,"Muy Baja",IF(G28&lt;=24,"Baja",IF(G28&lt;=500,"Media",IF(G28&lt;=5000,"Alta","Muy Alta")))))</f>
        <v/>
      </c>
      <c r="I28" s="176" t="str">
        <f>IF(H28="","",IF(H28="Muy Baja",0.2,IF(H28="Baja",0.4,IF(H28="Media",0.6,IF(H28="Alta",0.8,IF(H28="Muy Alta",1,))))))</f>
        <v/>
      </c>
      <c r="J28" s="179"/>
      <c r="K28" s="176">
        <f>IF(NOT(ISERROR(MATCH(J28,'[5]Tabla Impacto'!$B$221:$B$223,0))),'[5]Tabla Impacto'!$F$223&amp;"Por favor no seleccionar los criterios de impacto(Afectación Económica o presupuestal y Pérdida Reputacional)",J28)</f>
        <v>0</v>
      </c>
      <c r="L28" s="182" t="str">
        <f>IF(OR(K28='[5]Tabla Impacto'!$C$11,K28='[5]Tabla Impacto'!$D$11),"Leve",IF(OR(K28='[5]Tabla Impacto'!$C$12,K28='[5]Tabla Impacto'!$D$12),"Menor",IF(OR(K28='[5]Tabla Impacto'!$C$13,K28='[5]Tabla Impacto'!$D$13),"Moderado",IF(OR(K28='[5]Tabla Impacto'!$C$14,K28='[5]Tabla Impacto'!$D$14),"Mayor",IF(OR(K28='[5]Tabla Impacto'!$C$15,K28='[5]Tabla Impacto'!$D$15),"Catastrófico","")))))</f>
        <v/>
      </c>
      <c r="M28" s="176" t="str">
        <f>IF(L28="","",IF(L28="Leve",0.2,IF(L28="Menor",0.4,IF(L28="Moderado",0.6,IF(L28="Mayor",0.8,IF(L28="Catastrófico",1,))))))</f>
        <v/>
      </c>
      <c r="N28" s="185"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6">
        <v>1</v>
      </c>
      <c r="P28" s="40"/>
      <c r="Q28" s="41" t="str">
        <f t="shared" si="0"/>
        <v/>
      </c>
      <c r="R28" s="42"/>
      <c r="S28" s="42"/>
      <c r="T28" s="43" t="str">
        <f t="shared" si="1"/>
        <v/>
      </c>
      <c r="U28" s="42"/>
      <c r="V28" s="42"/>
      <c r="W28" s="42"/>
      <c r="X28" s="24" t="str">
        <f>IFERROR(IF(Q28="Probabilidad",(I28-(+I28*T28)),IF(Q28="Impacto",I28,"")),"")</f>
        <v/>
      </c>
      <c r="Y28" s="44" t="str">
        <f>IFERROR(IF(X28="","",IF(X28&lt;=0.2,"Muy Baja",IF(X28&lt;=0.4,"Baja",IF(X28&lt;=0.6,"Media",IF(X28&lt;=0.8,"Alta","Muy Alta"))))),"")</f>
        <v/>
      </c>
      <c r="Z28" s="45" t="str">
        <f t="shared" si="2"/>
        <v/>
      </c>
      <c r="AA28" s="44" t="str">
        <f>IFERROR(IF(AB28="","",IF(AB28&lt;=0.2,"Leve",IF(AB28&lt;=0.4,"Menor",IF(AB28&lt;=0.6,"Moderado",IF(AB28&lt;=0.8,"Mayor","Catastrófico"))))),"")</f>
        <v/>
      </c>
      <c r="AB28" s="45" t="str">
        <f>IFERROR(IF(Q28="Impacto",(M28-(+M28*T28)),IF(Q28="Probabilidad",M28,"")),"")</f>
        <v/>
      </c>
      <c r="AC28" s="46" t="str">
        <f t="shared" si="3"/>
        <v/>
      </c>
      <c r="AD28" s="47"/>
      <c r="AE28" s="48"/>
      <c r="AF28" s="48"/>
      <c r="AG28" s="48"/>
      <c r="AH28" s="49"/>
      <c r="AI28" s="48"/>
      <c r="AJ28" s="3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9"/>
      <c r="B29" s="192"/>
      <c r="C29" s="192"/>
      <c r="D29" s="192"/>
      <c r="E29" s="195"/>
      <c r="F29" s="192"/>
      <c r="G29" s="198"/>
      <c r="H29" s="183"/>
      <c r="I29" s="177"/>
      <c r="J29" s="180"/>
      <c r="K29" s="177">
        <f ca="1">IF(NOT(ISERROR(MATCH(J29,_xlfn.ANCHORARRAY(E40),0))),I42&amp;"Por favor no seleccionar los criterios de impacto",J29)</f>
        <v>0</v>
      </c>
      <c r="L29" s="183"/>
      <c r="M29" s="177"/>
      <c r="N29" s="186"/>
      <c r="O29" s="6">
        <v>2</v>
      </c>
      <c r="P29" s="40"/>
      <c r="Q29" s="41" t="str">
        <f t="shared" si="0"/>
        <v/>
      </c>
      <c r="R29" s="42"/>
      <c r="S29" s="42"/>
      <c r="T29" s="43" t="str">
        <f t="shared" si="1"/>
        <v/>
      </c>
      <c r="U29" s="42"/>
      <c r="V29" s="42"/>
      <c r="W29" s="42"/>
      <c r="X29" s="24" t="str">
        <f>IFERROR(IF(AND(Q28="Probabilidad",Q29="Probabilidad"),(Z28-(+Z28*T29)),IF(Q29="Probabilidad",(I28-(+I28*T29)),IF(Q29="Impacto",Z28,""))),"")</f>
        <v/>
      </c>
      <c r="Y29" s="44" t="str">
        <f t="shared" si="4"/>
        <v/>
      </c>
      <c r="Z29" s="45" t="str">
        <f t="shared" si="2"/>
        <v/>
      </c>
      <c r="AA29" s="44" t="str">
        <f t="shared" si="5"/>
        <v/>
      </c>
      <c r="AB29" s="45" t="str">
        <f>IFERROR(IF(AND(Q28="Impacto",Q29="Impacto"),(AB22-(+AB22*T29)),IF(Q29="Impacto",($M$28-(+$M$28*T29)),IF(Q29="Probabilidad",AB22,""))),"")</f>
        <v/>
      </c>
      <c r="AC29" s="46" t="str">
        <f t="shared" si="3"/>
        <v/>
      </c>
      <c r="AD29" s="47"/>
      <c r="AE29" s="48"/>
      <c r="AF29" s="48"/>
      <c r="AG29" s="48"/>
      <c r="AH29" s="49"/>
      <c r="AI29" s="48"/>
      <c r="AJ29" s="3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9"/>
      <c r="B30" s="192"/>
      <c r="C30" s="192"/>
      <c r="D30" s="192"/>
      <c r="E30" s="195"/>
      <c r="F30" s="192"/>
      <c r="G30" s="198"/>
      <c r="H30" s="183"/>
      <c r="I30" s="177"/>
      <c r="J30" s="180"/>
      <c r="K30" s="177">
        <f ca="1">IF(NOT(ISERROR(MATCH(J30,_xlfn.ANCHORARRAY(E41),0))),I43&amp;"Por favor no seleccionar los criterios de impacto",J30)</f>
        <v>0</v>
      </c>
      <c r="L30" s="183"/>
      <c r="M30" s="177"/>
      <c r="N30" s="186"/>
      <c r="O30" s="6">
        <v>3</v>
      </c>
      <c r="P30" s="40"/>
      <c r="Q30" s="41" t="str">
        <f t="shared" si="0"/>
        <v/>
      </c>
      <c r="R30" s="42"/>
      <c r="S30" s="42"/>
      <c r="T30" s="43" t="str">
        <f t="shared" si="1"/>
        <v/>
      </c>
      <c r="U30" s="42"/>
      <c r="V30" s="42"/>
      <c r="W30" s="42"/>
      <c r="X30" s="24" t="str">
        <f>IFERROR(IF(AND(Q29="Probabilidad",Q30="Probabilidad"),(Z29-(+Z29*T30)),IF(AND(Q29="Impacto",Q30="Probabilidad"),(Z28-(+Z28*T30)),IF(Q30="Impacto",Z29,""))),"")</f>
        <v/>
      </c>
      <c r="Y30" s="44" t="str">
        <f t="shared" si="4"/>
        <v/>
      </c>
      <c r="Z30" s="45" t="str">
        <f t="shared" si="2"/>
        <v/>
      </c>
      <c r="AA30" s="44" t="str">
        <f t="shared" si="5"/>
        <v/>
      </c>
      <c r="AB30" s="45" t="str">
        <f>IFERROR(IF(AND(Q29="Impacto",Q30="Impacto"),(AB29-(+AB29*T30)),IF(AND(Q29="Probabilidad",Q30="Impacto"),(AB28-(+AB28*T30)),IF(Q30="Probabilidad",AB29,""))),"")</f>
        <v/>
      </c>
      <c r="AC30" s="46" t="str">
        <f t="shared" si="3"/>
        <v/>
      </c>
      <c r="AD30" s="47"/>
      <c r="AE30" s="48"/>
      <c r="AF30" s="38"/>
      <c r="AG30" s="49"/>
      <c r="AH30" s="49"/>
      <c r="AI30" s="48"/>
      <c r="AJ30" s="3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9"/>
      <c r="B31" s="192"/>
      <c r="C31" s="192"/>
      <c r="D31" s="192"/>
      <c r="E31" s="195"/>
      <c r="F31" s="192"/>
      <c r="G31" s="198"/>
      <c r="H31" s="183"/>
      <c r="I31" s="177"/>
      <c r="J31" s="180"/>
      <c r="K31" s="177">
        <f ca="1">IF(NOT(ISERROR(MATCH(J31,_xlfn.ANCHORARRAY(E42),0))),I44&amp;"Por favor no seleccionar los criterios de impacto",J31)</f>
        <v>0</v>
      </c>
      <c r="L31" s="183"/>
      <c r="M31" s="177"/>
      <c r="N31" s="186"/>
      <c r="O31" s="6">
        <v>4</v>
      </c>
      <c r="P31" s="39"/>
      <c r="Q31" s="41" t="str">
        <f t="shared" si="0"/>
        <v/>
      </c>
      <c r="R31" s="42"/>
      <c r="S31" s="42"/>
      <c r="T31" s="43" t="str">
        <f t="shared" si="1"/>
        <v/>
      </c>
      <c r="U31" s="42"/>
      <c r="V31" s="42"/>
      <c r="W31" s="42"/>
      <c r="X31" s="24" t="str">
        <f>IFERROR(IF(AND(Q30="Probabilidad",Q31="Probabilidad"),(Z30-(+Z30*T31)),IF(AND(Q30="Impacto",Q31="Probabilidad"),(Z29-(+Z29*T31)),IF(Q31="Impacto",Z30,""))),"")</f>
        <v/>
      </c>
      <c r="Y31" s="44" t="str">
        <f t="shared" si="4"/>
        <v/>
      </c>
      <c r="Z31" s="45" t="str">
        <f t="shared" si="2"/>
        <v/>
      </c>
      <c r="AA31" s="44" t="str">
        <f t="shared" si="5"/>
        <v/>
      </c>
      <c r="AB31" s="45" t="str">
        <f>IFERROR(IF(AND(Q30="Impacto",Q31="Impacto"),(AB30-(+AB30*T31)),IF(AND(Q30="Probabilidad",Q31="Impacto"),(AB29-(+AB29*T31)),IF(Q31="Probabilidad",AB30,""))),"")</f>
        <v/>
      </c>
      <c r="AC31" s="46" t="str">
        <f t="shared" si="3"/>
        <v/>
      </c>
      <c r="AD31" s="47"/>
      <c r="AE31" s="48"/>
      <c r="AF31" s="38"/>
      <c r="AG31" s="49"/>
      <c r="AH31" s="49"/>
      <c r="AI31" s="48"/>
      <c r="AJ31" s="3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9"/>
      <c r="B32" s="192"/>
      <c r="C32" s="192"/>
      <c r="D32" s="192"/>
      <c r="E32" s="195"/>
      <c r="F32" s="192"/>
      <c r="G32" s="198"/>
      <c r="H32" s="183"/>
      <c r="I32" s="177"/>
      <c r="J32" s="180"/>
      <c r="K32" s="177">
        <f ca="1">IF(NOT(ISERROR(MATCH(J32,_xlfn.ANCHORARRAY(E43),0))),I45&amp;"Por favor no seleccionar los criterios de impacto",J32)</f>
        <v>0</v>
      </c>
      <c r="L32" s="183"/>
      <c r="M32" s="177"/>
      <c r="N32" s="186"/>
      <c r="O32" s="6">
        <v>5</v>
      </c>
      <c r="P32" s="39"/>
      <c r="Q32" s="41" t="str">
        <f t="shared" si="0"/>
        <v/>
      </c>
      <c r="R32" s="42"/>
      <c r="S32" s="42"/>
      <c r="T32" s="43" t="str">
        <f t="shared" si="1"/>
        <v/>
      </c>
      <c r="U32" s="42"/>
      <c r="V32" s="42"/>
      <c r="W32" s="42"/>
      <c r="X32" s="31" t="str">
        <f>IFERROR(IF(AND(Q31="Probabilidad",Q32="Probabilidad"),(Z31-(+Z31*T32)),IF(AND(Q31="Impacto",Q32="Probabilidad"),(Z30-(+Z30*T32)),IF(Q32="Impacto",Z31,""))),"")</f>
        <v/>
      </c>
      <c r="Y32" s="44" t="str">
        <f>IFERROR(IF(X32="","",IF(X32&lt;=0.2,"Muy Baja",IF(X32&lt;=0.4,"Baja",IF(X32&lt;=0.6,"Media",IF(X32&lt;=0.8,"Alta","Muy Alta"))))),"")</f>
        <v/>
      </c>
      <c r="Z32" s="45" t="str">
        <f t="shared" si="2"/>
        <v/>
      </c>
      <c r="AA32" s="44" t="str">
        <f t="shared" si="5"/>
        <v/>
      </c>
      <c r="AB32" s="45" t="str">
        <f>IFERROR(IF(AND(Q31="Impacto",Q32="Impacto"),(AB31-(+AB31*T32)),IF(AND(Q31="Probabilidad",Q32="Impacto"),(AB30-(+AB30*T32)),IF(Q32="Probabilidad",AB31,""))),"")</f>
        <v/>
      </c>
      <c r="AC32" s="46" t="str">
        <f t="shared" si="3"/>
        <v/>
      </c>
      <c r="AD32" s="47"/>
      <c r="AE32" s="48"/>
      <c r="AF32" s="38"/>
      <c r="AG32" s="49"/>
      <c r="AH32" s="49"/>
      <c r="AI32" s="48"/>
      <c r="AJ32" s="3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90"/>
      <c r="B33" s="193"/>
      <c r="C33" s="193"/>
      <c r="D33" s="193"/>
      <c r="E33" s="196"/>
      <c r="F33" s="193"/>
      <c r="G33" s="199"/>
      <c r="H33" s="184"/>
      <c r="I33" s="178"/>
      <c r="J33" s="181"/>
      <c r="K33" s="178">
        <f ca="1">IF(NOT(ISERROR(MATCH(J33,_xlfn.ANCHORARRAY(E44),0))),I46&amp;"Por favor no seleccionar los criterios de impacto",J33)</f>
        <v>0</v>
      </c>
      <c r="L33" s="184"/>
      <c r="M33" s="178"/>
      <c r="N33" s="187"/>
      <c r="O33" s="6">
        <v>6</v>
      </c>
      <c r="P33" s="39"/>
      <c r="Q33" s="41" t="str">
        <f t="shared" si="0"/>
        <v/>
      </c>
      <c r="R33" s="42"/>
      <c r="S33" s="42"/>
      <c r="T33" s="43" t="str">
        <f t="shared" si="1"/>
        <v/>
      </c>
      <c r="U33" s="42"/>
      <c r="V33" s="42"/>
      <c r="W33" s="42"/>
      <c r="X33" s="24" t="str">
        <f>IFERROR(IF(AND(Q32="Probabilidad",Q33="Probabilidad"),(Z32-(+Z32*T33)),IF(AND(Q32="Impacto",Q33="Probabilidad"),(Z31-(+Z31*T33)),IF(Q33="Impacto",Z32,""))),"")</f>
        <v/>
      </c>
      <c r="Y33" s="44" t="str">
        <f t="shared" si="4"/>
        <v/>
      </c>
      <c r="Z33" s="45" t="str">
        <f t="shared" si="2"/>
        <v/>
      </c>
      <c r="AA33" s="44" t="str">
        <f t="shared" si="5"/>
        <v/>
      </c>
      <c r="AB33" s="45" t="str">
        <f>IFERROR(IF(AND(Q32="Impacto",Q33="Impacto"),(AB32-(+AB32*T33)),IF(AND(Q32="Probabilidad",Q33="Impacto"),(AB31-(+AB31*T33)),IF(Q33="Probabilidad",AB32,""))),"")</f>
        <v/>
      </c>
      <c r="AC33" s="46" t="str">
        <f t="shared" si="3"/>
        <v/>
      </c>
      <c r="AD33" s="47"/>
      <c r="AE33" s="48"/>
      <c r="AF33" s="38"/>
      <c r="AG33" s="49"/>
      <c r="AH33" s="49"/>
      <c r="AI33" s="48"/>
      <c r="AJ33" s="3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8">
        <v>5</v>
      </c>
      <c r="B34" s="191"/>
      <c r="C34" s="191"/>
      <c r="D34" s="191"/>
      <c r="E34" s="194"/>
      <c r="F34" s="191"/>
      <c r="G34" s="197"/>
      <c r="H34" s="182" t="str">
        <f>IF(G34&lt;=0,"",IF(G34&lt;=2,"Muy Baja",IF(G34&lt;=24,"Baja",IF(G34&lt;=500,"Media",IF(G34&lt;=5000,"Alta","Muy Alta")))))</f>
        <v/>
      </c>
      <c r="I34" s="176" t="str">
        <f>IF(H34="","",IF(H34="Muy Baja",0.2,IF(H34="Baja",0.4,IF(H34="Media",0.6,IF(H34="Alta",0.8,IF(H34="Muy Alta",1,))))))</f>
        <v/>
      </c>
      <c r="J34" s="179"/>
      <c r="K34" s="176">
        <f>IF(NOT(ISERROR(MATCH(J34,'[5]Tabla Impacto'!$B$221:$B$223,0))),'[5]Tabla Impacto'!$F$223&amp;"Por favor no seleccionar los criterios de impacto(Afectación Económica o presupuestal y Pérdida Reputacional)",J34)</f>
        <v>0</v>
      </c>
      <c r="L34" s="182" t="str">
        <f>IF(OR(K34='[5]Tabla Impacto'!$C$11,K34='[5]Tabla Impacto'!$D$11),"Leve",IF(OR(K34='[5]Tabla Impacto'!$C$12,K34='[5]Tabla Impacto'!$D$12),"Menor",IF(OR(K34='[5]Tabla Impacto'!$C$13,K34='[5]Tabla Impacto'!$D$13),"Moderado",IF(OR(K34='[5]Tabla Impacto'!$C$14,K34='[5]Tabla Impacto'!$D$14),"Mayor",IF(OR(K34='[5]Tabla Impacto'!$C$15,K34='[5]Tabla Impacto'!$D$15),"Catastrófico","")))))</f>
        <v/>
      </c>
      <c r="M34" s="176" t="str">
        <f>IF(L34="","",IF(L34="Leve",0.2,IF(L34="Menor",0.4,IF(L34="Moderado",0.6,IF(L34="Mayor",0.8,IF(L34="Catastrófico",1,))))))</f>
        <v/>
      </c>
      <c r="N34" s="185"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6">
        <v>1</v>
      </c>
      <c r="P34" s="39"/>
      <c r="Q34" s="41" t="str">
        <f t="shared" si="0"/>
        <v/>
      </c>
      <c r="R34" s="42"/>
      <c r="S34" s="42"/>
      <c r="T34" s="43" t="str">
        <f t="shared" si="1"/>
        <v/>
      </c>
      <c r="U34" s="42"/>
      <c r="V34" s="42"/>
      <c r="W34" s="42"/>
      <c r="X34" s="24" t="str">
        <f>IFERROR(IF(Q34="Probabilidad",(I34-(+I34*T34)),IF(Q34="Impacto",I34,"")),"")</f>
        <v/>
      </c>
      <c r="Y34" s="44" t="str">
        <f>IFERROR(IF(X34="","",IF(X34&lt;=0.2,"Muy Baja",IF(X34&lt;=0.4,"Baja",IF(X34&lt;=0.6,"Media",IF(X34&lt;=0.8,"Alta","Muy Alta"))))),"")</f>
        <v/>
      </c>
      <c r="Z34" s="45" t="str">
        <f t="shared" si="2"/>
        <v/>
      </c>
      <c r="AA34" s="44" t="str">
        <f>IFERROR(IF(AB34="","",IF(AB34&lt;=0.2,"Leve",IF(AB34&lt;=0.4,"Menor",IF(AB34&lt;=0.6,"Moderado",IF(AB34&lt;=0.8,"Mayor","Catastrófico"))))),"")</f>
        <v/>
      </c>
      <c r="AB34" s="45" t="str">
        <f>IFERROR(IF(Q34="Impacto",(M34-(+M34*T34)),IF(Q34="Probabilidad",M34,"")),"")</f>
        <v/>
      </c>
      <c r="AC34" s="46" t="str">
        <f t="shared" si="3"/>
        <v/>
      </c>
      <c r="AD34" s="47"/>
      <c r="AE34" s="48"/>
      <c r="AF34" s="48"/>
      <c r="AG34" s="48"/>
      <c r="AH34" s="49"/>
      <c r="AI34" s="48"/>
      <c r="AJ34" s="3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9"/>
      <c r="B35" s="192"/>
      <c r="C35" s="192"/>
      <c r="D35" s="192"/>
      <c r="E35" s="195"/>
      <c r="F35" s="192"/>
      <c r="G35" s="198"/>
      <c r="H35" s="183"/>
      <c r="I35" s="177"/>
      <c r="J35" s="180"/>
      <c r="K35" s="177">
        <f ca="1">IF(NOT(ISERROR(MATCH(J35,_xlfn.ANCHORARRAY(E46),0))),I48&amp;"Por favor no seleccionar los criterios de impacto",J35)</f>
        <v>0</v>
      </c>
      <c r="L35" s="183"/>
      <c r="M35" s="177"/>
      <c r="N35" s="186"/>
      <c r="O35" s="6">
        <v>2</v>
      </c>
      <c r="P35" s="40"/>
      <c r="Q35" s="41" t="str">
        <f t="shared" si="0"/>
        <v/>
      </c>
      <c r="R35" s="42"/>
      <c r="S35" s="42"/>
      <c r="T35" s="43" t="str">
        <f t="shared" si="1"/>
        <v/>
      </c>
      <c r="U35" s="42"/>
      <c r="V35" s="42"/>
      <c r="W35" s="42"/>
      <c r="X35" s="24" t="str">
        <f>IFERROR(IF(AND(Q34="Probabilidad",Q35="Probabilidad"),(Z34-(+Z34*T35)),IF(Q35="Probabilidad",(I34-(+I34*T35)),IF(Q35="Impacto",Z34,""))),"")</f>
        <v/>
      </c>
      <c r="Y35" s="44" t="str">
        <f t="shared" si="4"/>
        <v/>
      </c>
      <c r="Z35" s="45" t="str">
        <f t="shared" si="2"/>
        <v/>
      </c>
      <c r="AA35" s="44" t="str">
        <f t="shared" si="5"/>
        <v/>
      </c>
      <c r="AB35" s="45" t="str">
        <f>IFERROR(IF(AND(Q34="Impacto",Q35="Impacto"),(AB28-(+AB28*T35)),IF(Q35="Impacto",($M$34-(+$M$34*T35)),IF(Q35="Probabilidad",AB28,""))),"")</f>
        <v/>
      </c>
      <c r="AC35" s="46" t="str">
        <f t="shared" si="3"/>
        <v/>
      </c>
      <c r="AD35" s="47"/>
      <c r="AE35" s="48"/>
      <c r="AF35" s="38"/>
      <c r="AG35" s="49"/>
      <c r="AH35" s="49"/>
      <c r="AI35" s="48"/>
      <c r="AJ35" s="3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9"/>
      <c r="B36" s="192"/>
      <c r="C36" s="192"/>
      <c r="D36" s="192"/>
      <c r="E36" s="195"/>
      <c r="F36" s="192"/>
      <c r="G36" s="198"/>
      <c r="H36" s="183"/>
      <c r="I36" s="177"/>
      <c r="J36" s="180"/>
      <c r="K36" s="177">
        <f ca="1">IF(NOT(ISERROR(MATCH(J36,_xlfn.ANCHORARRAY(E47),0))),I49&amp;"Por favor no seleccionar los criterios de impacto",J36)</f>
        <v>0</v>
      </c>
      <c r="L36" s="183"/>
      <c r="M36" s="177"/>
      <c r="N36" s="186"/>
      <c r="O36" s="6">
        <v>3</v>
      </c>
      <c r="P36" s="39"/>
      <c r="Q36" s="41" t="str">
        <f t="shared" si="0"/>
        <v/>
      </c>
      <c r="R36" s="42"/>
      <c r="S36" s="42"/>
      <c r="T36" s="43" t="str">
        <f t="shared" si="1"/>
        <v/>
      </c>
      <c r="U36" s="42"/>
      <c r="V36" s="42"/>
      <c r="W36" s="42"/>
      <c r="X36" s="24" t="str">
        <f>IFERROR(IF(AND(Q35="Probabilidad",Q36="Probabilidad"),(Z35-(+Z35*T36)),IF(AND(Q35="Impacto",Q36="Probabilidad"),(Z34-(+Z34*T36)),IF(Q36="Impacto",Z35,""))),"")</f>
        <v/>
      </c>
      <c r="Y36" s="44" t="str">
        <f t="shared" si="4"/>
        <v/>
      </c>
      <c r="Z36" s="45" t="str">
        <f t="shared" si="2"/>
        <v/>
      </c>
      <c r="AA36" s="44" t="str">
        <f t="shared" si="5"/>
        <v/>
      </c>
      <c r="AB36" s="45" t="str">
        <f>IFERROR(IF(AND(Q35="Impacto",Q36="Impacto"),(AB35-(+AB35*T36)),IF(AND(Q35="Probabilidad",Q36="Impacto"),(AB34-(+AB34*T36)),IF(Q36="Probabilidad",AB35,""))),"")</f>
        <v/>
      </c>
      <c r="AC36" s="46" t="str">
        <f t="shared" si="3"/>
        <v/>
      </c>
      <c r="AD36" s="47"/>
      <c r="AE36" s="48"/>
      <c r="AF36" s="38"/>
      <c r="AG36" s="49"/>
      <c r="AH36" s="49"/>
      <c r="AI36" s="48"/>
      <c r="AJ36" s="3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9"/>
      <c r="B37" s="192"/>
      <c r="C37" s="192"/>
      <c r="D37" s="192"/>
      <c r="E37" s="195"/>
      <c r="F37" s="192"/>
      <c r="G37" s="198"/>
      <c r="H37" s="183"/>
      <c r="I37" s="177"/>
      <c r="J37" s="180"/>
      <c r="K37" s="177">
        <f ca="1">IF(NOT(ISERROR(MATCH(J37,_xlfn.ANCHORARRAY(E48),0))),I50&amp;"Por favor no seleccionar los criterios de impacto",J37)</f>
        <v>0</v>
      </c>
      <c r="L37" s="183"/>
      <c r="M37" s="177"/>
      <c r="N37" s="186"/>
      <c r="O37" s="6">
        <v>4</v>
      </c>
      <c r="P37" s="39"/>
      <c r="Q37" s="41" t="str">
        <f t="shared" si="0"/>
        <v/>
      </c>
      <c r="R37" s="42"/>
      <c r="S37" s="42"/>
      <c r="T37" s="43" t="str">
        <f t="shared" si="1"/>
        <v/>
      </c>
      <c r="U37" s="42"/>
      <c r="V37" s="42"/>
      <c r="W37" s="42"/>
      <c r="X37" s="24" t="str">
        <f>IFERROR(IF(AND(Q36="Probabilidad",Q37="Probabilidad"),(Z36-(+Z36*T37)),IF(AND(Q36="Impacto",Q37="Probabilidad"),(Z35-(+Z35*T37)),IF(Q37="Impacto",Z36,""))),"")</f>
        <v/>
      </c>
      <c r="Y37" s="44" t="str">
        <f t="shared" si="4"/>
        <v/>
      </c>
      <c r="Z37" s="45" t="str">
        <f t="shared" si="2"/>
        <v/>
      </c>
      <c r="AA37" s="44" t="str">
        <f t="shared" si="5"/>
        <v/>
      </c>
      <c r="AB37" s="45" t="str">
        <f>IFERROR(IF(AND(Q36="Impacto",Q37="Impacto"),(AB36-(+AB36*T37)),IF(AND(Q36="Probabilidad",Q37="Impacto"),(AB35-(+AB35*T37)),IF(Q37="Probabilidad",AB36,""))),"")</f>
        <v/>
      </c>
      <c r="AC37" s="46" t="str">
        <f t="shared" si="3"/>
        <v/>
      </c>
      <c r="AD37" s="47"/>
      <c r="AE37" s="48"/>
      <c r="AF37" s="38"/>
      <c r="AG37" s="49"/>
      <c r="AH37" s="49"/>
      <c r="AI37" s="48"/>
      <c r="AJ37" s="3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9"/>
      <c r="B38" s="192"/>
      <c r="C38" s="192"/>
      <c r="D38" s="192"/>
      <c r="E38" s="195"/>
      <c r="F38" s="192"/>
      <c r="G38" s="198"/>
      <c r="H38" s="183"/>
      <c r="I38" s="177"/>
      <c r="J38" s="180"/>
      <c r="K38" s="177">
        <f ca="1">IF(NOT(ISERROR(MATCH(J38,_xlfn.ANCHORARRAY(E49),0))),I51&amp;"Por favor no seleccionar los criterios de impacto",J38)</f>
        <v>0</v>
      </c>
      <c r="L38" s="183"/>
      <c r="M38" s="177"/>
      <c r="N38" s="186"/>
      <c r="O38" s="6">
        <v>5</v>
      </c>
      <c r="P38" s="39"/>
      <c r="Q38" s="41" t="str">
        <f t="shared" si="0"/>
        <v/>
      </c>
      <c r="R38" s="42"/>
      <c r="S38" s="42"/>
      <c r="T38" s="43" t="str">
        <f t="shared" si="1"/>
        <v/>
      </c>
      <c r="U38" s="42"/>
      <c r="V38" s="42"/>
      <c r="W38" s="42"/>
      <c r="X38" s="24" t="str">
        <f>IFERROR(IF(AND(Q37="Probabilidad",Q38="Probabilidad"),(Z37-(+Z37*T38)),IF(AND(Q37="Impacto",Q38="Probabilidad"),(Z36-(+Z36*T38)),IF(Q38="Impacto",Z37,""))),"")</f>
        <v/>
      </c>
      <c r="Y38" s="44" t="str">
        <f t="shared" si="4"/>
        <v/>
      </c>
      <c r="Z38" s="45" t="str">
        <f t="shared" si="2"/>
        <v/>
      </c>
      <c r="AA38" s="44" t="str">
        <f t="shared" si="5"/>
        <v/>
      </c>
      <c r="AB38" s="45" t="str">
        <f>IFERROR(IF(AND(Q37="Impacto",Q38="Impacto"),(AB37-(+AB37*T38)),IF(AND(Q37="Probabilidad",Q38="Impacto"),(AB36-(+AB36*T38)),IF(Q38="Probabilidad",AB37,""))),"")</f>
        <v/>
      </c>
      <c r="AC38" s="46" t="str">
        <f t="shared" si="3"/>
        <v/>
      </c>
      <c r="AD38" s="47"/>
      <c r="AE38" s="48"/>
      <c r="AF38" s="38"/>
      <c r="AG38" s="49"/>
      <c r="AH38" s="49"/>
      <c r="AI38" s="48"/>
      <c r="AJ38" s="3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90"/>
      <c r="B39" s="193"/>
      <c r="C39" s="193"/>
      <c r="D39" s="193"/>
      <c r="E39" s="196"/>
      <c r="F39" s="193"/>
      <c r="G39" s="199"/>
      <c r="H39" s="184"/>
      <c r="I39" s="178"/>
      <c r="J39" s="181"/>
      <c r="K39" s="178">
        <f ca="1">IF(NOT(ISERROR(MATCH(J39,_xlfn.ANCHORARRAY(E50),0))),I52&amp;"Por favor no seleccionar los criterios de impacto",J39)</f>
        <v>0</v>
      </c>
      <c r="L39" s="184"/>
      <c r="M39" s="178"/>
      <c r="N39" s="187"/>
      <c r="O39" s="6">
        <v>6</v>
      </c>
      <c r="P39" s="39"/>
      <c r="Q39" s="41" t="str">
        <f t="shared" si="0"/>
        <v/>
      </c>
      <c r="R39" s="42"/>
      <c r="S39" s="42"/>
      <c r="T39" s="43" t="str">
        <f t="shared" si="1"/>
        <v/>
      </c>
      <c r="U39" s="42"/>
      <c r="V39" s="42"/>
      <c r="W39" s="42"/>
      <c r="X39" s="24" t="str">
        <f>IFERROR(IF(AND(Q38="Probabilidad",Q39="Probabilidad"),(Z38-(+Z38*T39)),IF(AND(Q38="Impacto",Q39="Probabilidad"),(Z37-(+Z37*T39)),IF(Q39="Impacto",Z38,""))),"")</f>
        <v/>
      </c>
      <c r="Y39" s="44" t="str">
        <f t="shared" si="4"/>
        <v/>
      </c>
      <c r="Z39" s="45" t="str">
        <f t="shared" si="2"/>
        <v/>
      </c>
      <c r="AA39" s="44" t="str">
        <f t="shared" si="5"/>
        <v/>
      </c>
      <c r="AB39" s="45" t="str">
        <f>IFERROR(IF(AND(Q38="Impacto",Q39="Impacto"),(AB38-(+AB38*T39)),IF(AND(Q38="Probabilidad",Q39="Impacto"),(AB37-(+AB37*T39)),IF(Q39="Probabilidad",AB38,""))),"")</f>
        <v/>
      </c>
      <c r="AC39" s="46" t="str">
        <f t="shared" si="3"/>
        <v/>
      </c>
      <c r="AD39" s="47"/>
      <c r="AE39" s="48"/>
      <c r="AF39" s="38"/>
      <c r="AG39" s="49"/>
      <c r="AH39" s="49"/>
      <c r="AI39" s="48"/>
      <c r="AJ39" s="3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8">
        <v>6</v>
      </c>
      <c r="B40" s="191"/>
      <c r="C40" s="191"/>
      <c r="D40" s="191"/>
      <c r="E40" s="194"/>
      <c r="F40" s="191"/>
      <c r="G40" s="197"/>
      <c r="H40" s="182" t="str">
        <f>IF(G40&lt;=0,"",IF(G40&lt;=2,"Muy Baja",IF(G40&lt;=24,"Baja",IF(G40&lt;=500,"Media",IF(G40&lt;=5000,"Alta","Muy Alta")))))</f>
        <v/>
      </c>
      <c r="I40" s="176" t="str">
        <f>IF(H40="","",IF(H40="Muy Baja",0.2,IF(H40="Baja",0.4,IF(H40="Media",0.6,IF(H40="Alta",0.8,IF(H40="Muy Alta",1,))))))</f>
        <v/>
      </c>
      <c r="J40" s="179"/>
      <c r="K40" s="176">
        <f>IF(NOT(ISERROR(MATCH(J40,'[5]Tabla Impacto'!$B$221:$B$223,0))),'[5]Tabla Impacto'!$F$223&amp;"Por favor no seleccionar los criterios de impacto(Afectación Económica o presupuestal y Pérdida Reputacional)",J40)</f>
        <v>0</v>
      </c>
      <c r="L40" s="182" t="str">
        <f>IF(OR(K40='[5]Tabla Impacto'!$C$11,K40='[5]Tabla Impacto'!$D$11),"Leve",IF(OR(K40='[5]Tabla Impacto'!$C$12,K40='[5]Tabla Impacto'!$D$12),"Menor",IF(OR(K40='[5]Tabla Impacto'!$C$13,K40='[5]Tabla Impacto'!$D$13),"Moderado",IF(OR(K40='[5]Tabla Impacto'!$C$14,K40='[5]Tabla Impacto'!$D$14),"Mayor",IF(OR(K40='[5]Tabla Impacto'!$C$15,K40='[5]Tabla Impacto'!$D$15),"Catastrófico","")))))</f>
        <v/>
      </c>
      <c r="M40" s="176" t="str">
        <f>IF(L40="","",IF(L40="Leve",0.2,IF(L40="Menor",0.4,IF(L40="Moderado",0.6,IF(L40="Mayor",0.8,IF(L40="Catastrófico",1,))))))</f>
        <v/>
      </c>
      <c r="N40" s="185"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6">
        <v>1</v>
      </c>
      <c r="P40" s="126"/>
      <c r="Q40" s="41" t="str">
        <f t="shared" si="0"/>
        <v/>
      </c>
      <c r="R40" s="42"/>
      <c r="S40" s="42"/>
      <c r="T40" s="43" t="str">
        <f t="shared" si="1"/>
        <v/>
      </c>
      <c r="U40" s="42"/>
      <c r="V40" s="42"/>
      <c r="W40" s="42"/>
      <c r="X40" s="24" t="str">
        <f>IFERROR(IF(Q40="Probabilidad",(I40-(+I40*T40)),IF(Q40="Impacto",I40,"")),"")</f>
        <v/>
      </c>
      <c r="Y40" s="44" t="str">
        <f>IFERROR(IF(X40="","",IF(X40&lt;=0.2,"Muy Baja",IF(X40&lt;=0.4,"Baja",IF(X40&lt;=0.6,"Media",IF(X40&lt;=0.8,"Alta","Muy Alta"))))),"")</f>
        <v/>
      </c>
      <c r="Z40" s="45" t="str">
        <f t="shared" si="2"/>
        <v/>
      </c>
      <c r="AA40" s="44" t="str">
        <f>IFERROR(IF(AB40="","",IF(AB40&lt;=0.2,"Leve",IF(AB40&lt;=0.4,"Menor",IF(AB40&lt;=0.6,"Moderado",IF(AB40&lt;=0.8,"Mayor","Catastrófico"))))),"")</f>
        <v/>
      </c>
      <c r="AB40" s="45" t="str">
        <f>IFERROR(IF(Q40="Impacto",(M40-(+M40*T40)),IF(Q40="Probabilidad",M40,"")),"")</f>
        <v/>
      </c>
      <c r="AC40" s="46" t="str">
        <f t="shared" si="3"/>
        <v/>
      </c>
      <c r="AD40" s="47"/>
      <c r="AE40" s="48"/>
      <c r="AF40" s="48"/>
      <c r="AG40" s="48"/>
      <c r="AH40" s="49"/>
      <c r="AI40" s="48"/>
      <c r="AJ40" s="3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9"/>
      <c r="B41" s="192"/>
      <c r="C41" s="192"/>
      <c r="D41" s="192"/>
      <c r="E41" s="195"/>
      <c r="F41" s="192"/>
      <c r="G41" s="198"/>
      <c r="H41" s="183"/>
      <c r="I41" s="177"/>
      <c r="J41" s="180"/>
      <c r="K41" s="177">
        <f ca="1">IF(NOT(ISERROR(MATCH(J41,_xlfn.ANCHORARRAY(E52),0))),I54&amp;"Por favor no seleccionar los criterios de impacto",J41)</f>
        <v>0</v>
      </c>
      <c r="L41" s="183"/>
      <c r="M41" s="177"/>
      <c r="N41" s="186"/>
      <c r="O41" s="6">
        <v>2</v>
      </c>
      <c r="P41" s="127"/>
      <c r="Q41" s="41" t="str">
        <f t="shared" si="0"/>
        <v/>
      </c>
      <c r="R41" s="42"/>
      <c r="S41" s="42"/>
      <c r="T41" s="43" t="str">
        <f t="shared" si="1"/>
        <v/>
      </c>
      <c r="U41" s="42"/>
      <c r="V41" s="42"/>
      <c r="W41" s="42"/>
      <c r="X41" s="24" t="str">
        <f>IFERROR(IF(AND(Q40="Probabilidad",Q41="Probabilidad"),(Z40-(+Z40*T41)),IF(Q41="Probabilidad",(I40-(+I40*T41)),IF(Q41="Impacto",Z40,""))),"")</f>
        <v/>
      </c>
      <c r="Y41" s="44" t="str">
        <f t="shared" si="4"/>
        <v/>
      </c>
      <c r="Z41" s="45" t="str">
        <f t="shared" si="2"/>
        <v/>
      </c>
      <c r="AA41" s="44" t="str">
        <f t="shared" si="5"/>
        <v/>
      </c>
      <c r="AB41" s="45" t="str">
        <f>IFERROR(IF(AND(Q40="Impacto",Q41="Impacto"),(AB34-(+AB34*T41)),IF(Q41="Impacto",($M$40-(+$M$40*T41)),IF(Q41="Probabilidad",AB34,""))),"")</f>
        <v/>
      </c>
      <c r="AC41" s="46" t="str">
        <f t="shared" si="3"/>
        <v/>
      </c>
      <c r="AD41" s="47"/>
      <c r="AE41" s="48"/>
      <c r="AF41" s="48"/>
      <c r="AG41" s="48"/>
      <c r="AH41" s="49"/>
      <c r="AI41" s="48"/>
      <c r="AJ41" s="3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9"/>
      <c r="B42" s="192"/>
      <c r="C42" s="192"/>
      <c r="D42" s="192"/>
      <c r="E42" s="195"/>
      <c r="F42" s="192"/>
      <c r="G42" s="198"/>
      <c r="H42" s="183"/>
      <c r="I42" s="177"/>
      <c r="J42" s="180"/>
      <c r="K42" s="177">
        <f ca="1">IF(NOT(ISERROR(MATCH(J42,_xlfn.ANCHORARRAY(E53),0))),I55&amp;"Por favor no seleccionar los criterios de impacto",J42)</f>
        <v>0</v>
      </c>
      <c r="L42" s="183"/>
      <c r="M42" s="177"/>
      <c r="N42" s="186"/>
      <c r="O42" s="6">
        <v>3</v>
      </c>
      <c r="P42" s="127"/>
      <c r="Q42" s="41" t="str">
        <f t="shared" si="0"/>
        <v/>
      </c>
      <c r="R42" s="42"/>
      <c r="S42" s="42"/>
      <c r="T42" s="43" t="str">
        <f t="shared" si="1"/>
        <v/>
      </c>
      <c r="U42" s="42"/>
      <c r="V42" s="42"/>
      <c r="W42" s="42"/>
      <c r="X42" s="24" t="str">
        <f>IFERROR(IF(AND(Q41="Probabilidad",Q42="Probabilidad"),(Z41-(+Z41*T42)),IF(AND(Q41="Impacto",Q42="Probabilidad"),(Z40-(+Z40*T42)),IF(Q42="Impacto",Z41,""))),"")</f>
        <v/>
      </c>
      <c r="Y42" s="44" t="str">
        <f t="shared" si="4"/>
        <v/>
      </c>
      <c r="Z42" s="45" t="str">
        <f t="shared" si="2"/>
        <v/>
      </c>
      <c r="AA42" s="44" t="str">
        <f t="shared" si="5"/>
        <v/>
      </c>
      <c r="AB42" s="45" t="str">
        <f>IFERROR(IF(AND(Q41="Impacto",Q42="Impacto"),(AB41-(+AB41*T42)),IF(AND(Q41="Probabilidad",Q42="Impacto"),(AB40-(+AB40*T42)),IF(Q42="Probabilidad",AB41,""))),"")</f>
        <v/>
      </c>
      <c r="AC42" s="46" t="str">
        <f t="shared" si="3"/>
        <v/>
      </c>
      <c r="AD42" s="47"/>
      <c r="AE42" s="48"/>
      <c r="AF42" s="48"/>
      <c r="AG42" s="48"/>
      <c r="AH42" s="49"/>
      <c r="AI42" s="48"/>
      <c r="AJ42" s="3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9"/>
      <c r="B43" s="192"/>
      <c r="C43" s="192"/>
      <c r="D43" s="192"/>
      <c r="E43" s="195"/>
      <c r="F43" s="192"/>
      <c r="G43" s="198"/>
      <c r="H43" s="183"/>
      <c r="I43" s="177"/>
      <c r="J43" s="180"/>
      <c r="K43" s="177">
        <f ca="1">IF(NOT(ISERROR(MATCH(J43,_xlfn.ANCHORARRAY(E54),0))),I56&amp;"Por favor no seleccionar los criterios de impacto",J43)</f>
        <v>0</v>
      </c>
      <c r="L43" s="183"/>
      <c r="M43" s="177"/>
      <c r="N43" s="186"/>
      <c r="O43" s="6">
        <v>4</v>
      </c>
      <c r="P43" s="127"/>
      <c r="Q43" s="41" t="str">
        <f t="shared" si="0"/>
        <v/>
      </c>
      <c r="R43" s="42"/>
      <c r="S43" s="42"/>
      <c r="T43" s="43" t="str">
        <f t="shared" si="1"/>
        <v/>
      </c>
      <c r="U43" s="42"/>
      <c r="V43" s="42"/>
      <c r="W43" s="42"/>
      <c r="X43" s="24" t="str">
        <f>IFERROR(IF(AND(Q42="Probabilidad",Q43="Probabilidad"),(Z42-(+Z42*T43)),IF(AND(Q42="Impacto",Q43="Probabilidad"),(Z41-(+Z41*T43)),IF(Q43="Impacto",Z42,""))),"")</f>
        <v/>
      </c>
      <c r="Y43" s="44" t="str">
        <f t="shared" si="4"/>
        <v/>
      </c>
      <c r="Z43" s="45" t="str">
        <f t="shared" si="2"/>
        <v/>
      </c>
      <c r="AA43" s="44" t="str">
        <f t="shared" si="5"/>
        <v/>
      </c>
      <c r="AB43" s="45" t="str">
        <f>IFERROR(IF(AND(Q42="Impacto",Q43="Impacto"),(AB42-(+AB42*T43)),IF(AND(Q42="Probabilidad",Q43="Impacto"),(AB41-(+AB41*T43)),IF(Q43="Probabilidad",AB42,""))),"")</f>
        <v/>
      </c>
      <c r="AC43" s="46" t="str">
        <f t="shared" si="3"/>
        <v/>
      </c>
      <c r="AD43" s="47"/>
      <c r="AE43" s="48"/>
      <c r="AF43" s="48"/>
      <c r="AG43" s="49"/>
      <c r="AH43" s="49"/>
      <c r="AI43" s="48"/>
      <c r="AJ43" s="3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9"/>
      <c r="B44" s="192"/>
      <c r="C44" s="192"/>
      <c r="D44" s="192"/>
      <c r="E44" s="195"/>
      <c r="F44" s="192"/>
      <c r="G44" s="198"/>
      <c r="H44" s="183"/>
      <c r="I44" s="177"/>
      <c r="J44" s="180"/>
      <c r="K44" s="177">
        <f ca="1">IF(NOT(ISERROR(MATCH(J44,_xlfn.ANCHORARRAY(E55),0))),I57&amp;"Por favor no seleccionar los criterios de impacto",J44)</f>
        <v>0</v>
      </c>
      <c r="L44" s="183"/>
      <c r="M44" s="177"/>
      <c r="N44" s="186"/>
      <c r="O44" s="6">
        <v>5</v>
      </c>
      <c r="P44" s="39"/>
      <c r="Q44" s="41" t="str">
        <f t="shared" si="0"/>
        <v/>
      </c>
      <c r="R44" s="42"/>
      <c r="S44" s="42"/>
      <c r="T44" s="43" t="str">
        <f t="shared" si="1"/>
        <v/>
      </c>
      <c r="U44" s="42"/>
      <c r="V44" s="42"/>
      <c r="W44" s="42"/>
      <c r="X44" s="24" t="str">
        <f>IFERROR(IF(AND(Q43="Probabilidad",Q44="Probabilidad"),(Z43-(+Z43*T44)),IF(AND(Q43="Impacto",Q44="Probabilidad"),(Z42-(+Z42*T44)),IF(Q44="Impacto",Z43,""))),"")</f>
        <v/>
      </c>
      <c r="Y44" s="44" t="str">
        <f t="shared" si="4"/>
        <v/>
      </c>
      <c r="Z44" s="45" t="str">
        <f t="shared" si="2"/>
        <v/>
      </c>
      <c r="AA44" s="44" t="str">
        <f t="shared" si="5"/>
        <v/>
      </c>
      <c r="AB44" s="45" t="str">
        <f>IFERROR(IF(AND(Q43="Impacto",Q44="Impacto"),(AB43-(+AB43*T44)),IF(AND(Q43="Probabilidad",Q44="Impacto"),(AB42-(+AB42*T44)),IF(Q44="Probabilidad",AB43,""))),"")</f>
        <v/>
      </c>
      <c r="AC44" s="46" t="str">
        <f t="shared" si="3"/>
        <v/>
      </c>
      <c r="AD44" s="47"/>
      <c r="AE44" s="48"/>
      <c r="AF44" s="38"/>
      <c r="AG44" s="49"/>
      <c r="AH44" s="49"/>
      <c r="AI44" s="48"/>
      <c r="AJ44" s="3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90"/>
      <c r="B45" s="193"/>
      <c r="C45" s="193"/>
      <c r="D45" s="193"/>
      <c r="E45" s="196"/>
      <c r="F45" s="193"/>
      <c r="G45" s="199"/>
      <c r="H45" s="184"/>
      <c r="I45" s="178"/>
      <c r="J45" s="181"/>
      <c r="K45" s="178">
        <f ca="1">IF(NOT(ISERROR(MATCH(J45,_xlfn.ANCHORARRAY(E56),0))),I58&amp;"Por favor no seleccionar los criterios de impacto",J45)</f>
        <v>0</v>
      </c>
      <c r="L45" s="184"/>
      <c r="M45" s="178"/>
      <c r="N45" s="187"/>
      <c r="O45" s="6">
        <v>6</v>
      </c>
      <c r="P45" s="39"/>
      <c r="Q45" s="41" t="str">
        <f t="shared" si="0"/>
        <v/>
      </c>
      <c r="R45" s="42"/>
      <c r="S45" s="42"/>
      <c r="T45" s="43" t="str">
        <f t="shared" si="1"/>
        <v/>
      </c>
      <c r="U45" s="42"/>
      <c r="V45" s="42"/>
      <c r="W45" s="42"/>
      <c r="X45" s="24" t="str">
        <f>IFERROR(IF(AND(Q44="Probabilidad",Q45="Probabilidad"),(Z44-(+Z44*T45)),IF(AND(Q44="Impacto",Q45="Probabilidad"),(Z43-(+Z43*T45)),IF(Q45="Impacto",Z44,""))),"")</f>
        <v/>
      </c>
      <c r="Y45" s="44" t="str">
        <f t="shared" si="4"/>
        <v/>
      </c>
      <c r="Z45" s="45" t="str">
        <f t="shared" si="2"/>
        <v/>
      </c>
      <c r="AA45" s="44" t="str">
        <f>IFERROR(IF(AB45="","",IF(AB45&lt;=0.2,"Leve",IF(AB45&lt;=0.4,"Menor",IF(AB45&lt;=0.6,"Moderado",IF(AB45&lt;=0.8,"Mayor","Catastrófico"))))),"")</f>
        <v/>
      </c>
      <c r="AB45" s="45" t="str">
        <f>IFERROR(IF(AND(Q44="Impacto",Q45="Impacto"),(AB44-(+AB44*T45)),IF(AND(Q44="Probabilidad",Q45="Impacto"),(AB43-(+AB43*T45)),IF(Q45="Probabilidad",AB44,""))),"")</f>
        <v/>
      </c>
      <c r="AC45" s="46" t="str">
        <f t="shared" si="3"/>
        <v/>
      </c>
      <c r="AD45" s="47"/>
      <c r="AE45" s="48"/>
      <c r="AF45" s="38"/>
      <c r="AG45" s="49"/>
      <c r="AH45" s="49"/>
      <c r="AI45" s="48"/>
      <c r="AJ45" s="3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8">
        <v>7</v>
      </c>
      <c r="B46" s="191"/>
      <c r="C46" s="191"/>
      <c r="D46" s="191"/>
      <c r="E46" s="194"/>
      <c r="F46" s="191"/>
      <c r="G46" s="197"/>
      <c r="H46" s="182" t="str">
        <f>IF(G46&lt;=0,"",IF(G46&lt;=2,"Muy Baja",IF(G46&lt;=24,"Baja",IF(G46&lt;=500,"Media",IF(G46&lt;=5000,"Alta","Muy Alta")))))</f>
        <v/>
      </c>
      <c r="I46" s="176" t="str">
        <f>IF(H46="","",IF(H46="Muy Baja",0.2,IF(H46="Baja",0.4,IF(H46="Media",0.6,IF(H46="Alta",0.8,IF(H46="Muy Alta",1,))))))</f>
        <v/>
      </c>
      <c r="J46" s="179"/>
      <c r="K46" s="176">
        <f>IF(NOT(ISERROR(MATCH(J46,'[5]Tabla Impacto'!$B$221:$B$223,0))),'[5]Tabla Impacto'!$F$223&amp;"Por favor no seleccionar los criterios de impacto(Afectación Económica o presupuestal y Pérdida Reputacional)",J46)</f>
        <v>0</v>
      </c>
      <c r="L46" s="182" t="str">
        <f>IF(OR(K46='[5]Tabla Impacto'!$C$11,K46='[5]Tabla Impacto'!$D$11),"Leve",IF(OR(K46='[5]Tabla Impacto'!$C$12,K46='[5]Tabla Impacto'!$D$12),"Menor",IF(OR(K46='[5]Tabla Impacto'!$C$13,K46='[5]Tabla Impacto'!$D$13),"Moderado",IF(OR(K46='[5]Tabla Impacto'!$C$14,K46='[5]Tabla Impacto'!$D$14),"Mayor",IF(OR(K46='[5]Tabla Impacto'!$C$15,K46='[5]Tabla Impacto'!$D$15),"Catastrófico","")))))</f>
        <v/>
      </c>
      <c r="M46" s="176" t="str">
        <f>IF(L46="","",IF(L46="Leve",0.2,IF(L46="Menor",0.4,IF(L46="Moderado",0.6,IF(L46="Mayor",0.8,IF(L46="Catastrófico",1,))))))</f>
        <v/>
      </c>
      <c r="N46" s="185"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6">
        <v>1</v>
      </c>
      <c r="P46" s="128"/>
      <c r="Q46" s="41" t="str">
        <f t="shared" si="0"/>
        <v/>
      </c>
      <c r="R46" s="42"/>
      <c r="S46" s="42"/>
      <c r="T46" s="43" t="str">
        <f t="shared" si="1"/>
        <v/>
      </c>
      <c r="U46" s="42"/>
      <c r="V46" s="42"/>
      <c r="W46" s="42"/>
      <c r="X46" s="24" t="str">
        <f>IFERROR(IF(Q46="Probabilidad",(I46-(+I46*T46)),IF(Q46="Impacto",I46,"")),"")</f>
        <v/>
      </c>
      <c r="Y46" s="44" t="str">
        <f>IFERROR(IF(X46="","",IF(X46&lt;=0.2,"Muy Baja",IF(X46&lt;=0.4,"Baja",IF(X46&lt;=0.6,"Media",IF(X46&lt;=0.8,"Alta","Muy Alta"))))),"")</f>
        <v/>
      </c>
      <c r="Z46" s="45" t="str">
        <f t="shared" si="2"/>
        <v/>
      </c>
      <c r="AA46" s="44" t="str">
        <f>IFERROR(IF(AB46="","",IF(AB46&lt;=0.2,"Leve",IF(AB46&lt;=0.4,"Menor",IF(AB46&lt;=0.6,"Moderado",IF(AB46&lt;=0.8,"Mayor","Catastrófico"))))),"")</f>
        <v/>
      </c>
      <c r="AB46" s="45" t="str">
        <f>IFERROR(IF(Q46="Impacto",(M46-(+M46*T46)),IF(Q46="Probabilidad",M46,"")),"")</f>
        <v/>
      </c>
      <c r="AC46" s="46" t="str">
        <f t="shared" si="3"/>
        <v/>
      </c>
      <c r="AD46" s="47"/>
      <c r="AE46" s="128"/>
      <c r="AF46" s="38"/>
      <c r="AG46" s="49"/>
      <c r="AH46" s="49"/>
      <c r="AI46" s="48"/>
      <c r="AJ46" s="3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9"/>
      <c r="B47" s="192"/>
      <c r="C47" s="192"/>
      <c r="D47" s="192"/>
      <c r="E47" s="195"/>
      <c r="F47" s="192"/>
      <c r="G47" s="198"/>
      <c r="H47" s="183"/>
      <c r="I47" s="177"/>
      <c r="J47" s="180"/>
      <c r="K47" s="177">
        <f ca="1">IF(NOT(ISERROR(MATCH(J47,_xlfn.ANCHORARRAY(E58),0))),I60&amp;"Por favor no seleccionar los criterios de impacto",J47)</f>
        <v>0</v>
      </c>
      <c r="L47" s="183"/>
      <c r="M47" s="177"/>
      <c r="N47" s="186"/>
      <c r="O47" s="6">
        <v>2</v>
      </c>
      <c r="P47" s="128"/>
      <c r="Q47" s="41" t="str">
        <f t="shared" si="0"/>
        <v/>
      </c>
      <c r="R47" s="42"/>
      <c r="S47" s="42"/>
      <c r="T47" s="43" t="str">
        <f t="shared" si="1"/>
        <v/>
      </c>
      <c r="U47" s="42"/>
      <c r="V47" s="42"/>
      <c r="W47" s="42"/>
      <c r="X47" s="24" t="str">
        <f>IFERROR(IF(AND(Q46="Probabilidad",Q47="Probabilidad"),(Z46-(+Z46*T47)),IF(Q47="Probabilidad",(I46-(+I46*T47)),IF(Q47="Impacto",Z46,""))),"")</f>
        <v/>
      </c>
      <c r="Y47" s="44" t="str">
        <f t="shared" si="4"/>
        <v/>
      </c>
      <c r="Z47" s="45" t="str">
        <f t="shared" si="2"/>
        <v/>
      </c>
      <c r="AA47" s="44" t="str">
        <f t="shared" si="5"/>
        <v/>
      </c>
      <c r="AB47" s="45" t="str">
        <f>IFERROR(IF(AND(Q46="Impacto",Q47="Impacto"),(AB40-(+AB40*T47)),IF(Q47="Impacto",($M$46-(+$M$46*T47)),IF(Q47="Probabilidad",AB40,""))),"")</f>
        <v/>
      </c>
      <c r="AC47" s="46" t="str">
        <f t="shared" si="3"/>
        <v/>
      </c>
      <c r="AD47" s="47"/>
      <c r="AE47" s="128"/>
      <c r="AF47" s="38"/>
      <c r="AG47" s="49"/>
      <c r="AH47" s="49"/>
      <c r="AI47" s="48"/>
      <c r="AJ47" s="3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9"/>
      <c r="B48" s="192"/>
      <c r="C48" s="192"/>
      <c r="D48" s="192"/>
      <c r="E48" s="195"/>
      <c r="F48" s="192"/>
      <c r="G48" s="198"/>
      <c r="H48" s="183"/>
      <c r="I48" s="177"/>
      <c r="J48" s="180"/>
      <c r="K48" s="177">
        <f ca="1">IF(NOT(ISERROR(MATCH(J48,_xlfn.ANCHORARRAY(E59),0))),I61&amp;"Por favor no seleccionar los criterios de impacto",J48)</f>
        <v>0</v>
      </c>
      <c r="L48" s="183"/>
      <c r="M48" s="177"/>
      <c r="N48" s="186"/>
      <c r="O48" s="6">
        <v>3</v>
      </c>
      <c r="P48" s="128"/>
      <c r="Q48" s="41" t="str">
        <f t="shared" si="0"/>
        <v/>
      </c>
      <c r="R48" s="42"/>
      <c r="S48" s="42"/>
      <c r="T48" s="43" t="str">
        <f t="shared" si="1"/>
        <v/>
      </c>
      <c r="U48" s="42"/>
      <c r="V48" s="42"/>
      <c r="W48" s="42"/>
      <c r="X48" s="24" t="str">
        <f>IFERROR(IF(AND(Q47="Probabilidad",Q48="Probabilidad"),(Z47-(+Z47*T48)),IF(AND(Q47="Impacto",Q48="Probabilidad"),(Z46-(+Z46*T48)),IF(Q48="Impacto",Z47,""))),"")</f>
        <v/>
      </c>
      <c r="Y48" s="44" t="str">
        <f t="shared" si="4"/>
        <v/>
      </c>
      <c r="Z48" s="45" t="str">
        <f t="shared" si="2"/>
        <v/>
      </c>
      <c r="AA48" s="44" t="str">
        <f t="shared" si="5"/>
        <v/>
      </c>
      <c r="AB48" s="45" t="str">
        <f>IFERROR(IF(AND(Q47="Impacto",Q48="Impacto"),(AB47-(+AB47*T48)),IF(AND(Q47="Probabilidad",Q48="Impacto"),(AB46-(+AB46*T48)),IF(Q48="Probabilidad",AB47,""))),"")</f>
        <v/>
      </c>
      <c r="AC48" s="46" t="str">
        <f t="shared" si="3"/>
        <v/>
      </c>
      <c r="AD48" s="47"/>
      <c r="AE48" s="128"/>
      <c r="AF48" s="38"/>
      <c r="AG48" s="49"/>
      <c r="AH48" s="49"/>
      <c r="AI48" s="48"/>
      <c r="AJ48" s="3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9"/>
      <c r="B49" s="192"/>
      <c r="C49" s="192"/>
      <c r="D49" s="192"/>
      <c r="E49" s="195"/>
      <c r="F49" s="192"/>
      <c r="G49" s="198"/>
      <c r="H49" s="183"/>
      <c r="I49" s="177"/>
      <c r="J49" s="180"/>
      <c r="K49" s="177">
        <f ca="1">IF(NOT(ISERROR(MATCH(J49,_xlfn.ANCHORARRAY(E60),0))),I62&amp;"Por favor no seleccionar los criterios de impacto",J49)</f>
        <v>0</v>
      </c>
      <c r="L49" s="183"/>
      <c r="M49" s="177"/>
      <c r="N49" s="186"/>
      <c r="O49" s="6">
        <v>4</v>
      </c>
      <c r="P49" s="128"/>
      <c r="Q49" s="41" t="str">
        <f t="shared" si="0"/>
        <v/>
      </c>
      <c r="R49" s="42"/>
      <c r="S49" s="42"/>
      <c r="T49" s="43" t="str">
        <f t="shared" si="1"/>
        <v/>
      </c>
      <c r="U49" s="42"/>
      <c r="V49" s="42"/>
      <c r="W49" s="42"/>
      <c r="X49" s="24" t="str">
        <f>IFERROR(IF(AND(Q48="Probabilidad",Q49="Probabilidad"),(Z48-(+Z48*T49)),IF(AND(Q48="Impacto",Q49="Probabilidad"),(Z47-(+Z47*T49)),IF(Q49="Impacto",Z48,""))),"")</f>
        <v/>
      </c>
      <c r="Y49" s="44" t="str">
        <f t="shared" si="4"/>
        <v/>
      </c>
      <c r="Z49" s="45" t="str">
        <f t="shared" si="2"/>
        <v/>
      </c>
      <c r="AA49" s="44" t="str">
        <f t="shared" si="5"/>
        <v/>
      </c>
      <c r="AB49" s="45" t="str">
        <f>IFERROR(IF(AND(Q48="Impacto",Q49="Impacto"),(AB48-(+AB48*T49)),IF(AND(Q48="Probabilidad",Q49="Impacto"),(AB47-(+AB47*T49)),IF(Q49="Probabilidad",AB48,""))),"")</f>
        <v/>
      </c>
      <c r="AC49" s="46" t="str">
        <f t="shared" si="3"/>
        <v/>
      </c>
      <c r="AD49" s="47"/>
      <c r="AE49" s="128"/>
      <c r="AF49" s="38"/>
      <c r="AG49" s="49"/>
      <c r="AH49" s="49"/>
      <c r="AI49" s="48"/>
      <c r="AJ49" s="3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9"/>
      <c r="B50" s="192"/>
      <c r="C50" s="192"/>
      <c r="D50" s="192"/>
      <c r="E50" s="195"/>
      <c r="F50" s="192"/>
      <c r="G50" s="198"/>
      <c r="H50" s="183"/>
      <c r="I50" s="177"/>
      <c r="J50" s="180"/>
      <c r="K50" s="177">
        <f ca="1">IF(NOT(ISERROR(MATCH(J50,_xlfn.ANCHORARRAY(E61),0))),I63&amp;"Por favor no seleccionar los criterios de impacto",J50)</f>
        <v>0</v>
      </c>
      <c r="L50" s="183"/>
      <c r="M50" s="177"/>
      <c r="N50" s="186"/>
      <c r="O50" s="6">
        <v>5</v>
      </c>
      <c r="P50" s="39"/>
      <c r="Q50" s="41" t="str">
        <f t="shared" si="0"/>
        <v/>
      </c>
      <c r="R50" s="42"/>
      <c r="S50" s="42"/>
      <c r="T50" s="43" t="str">
        <f t="shared" si="1"/>
        <v/>
      </c>
      <c r="U50" s="42"/>
      <c r="V50" s="42"/>
      <c r="W50" s="42"/>
      <c r="X50" s="24" t="str">
        <f>IFERROR(IF(AND(Q49="Probabilidad",Q50="Probabilidad"),(Z49-(+Z49*T50)),IF(AND(Q49="Impacto",Q50="Probabilidad"),(Z48-(+Z48*T50)),IF(Q50="Impacto",Z49,""))),"")</f>
        <v/>
      </c>
      <c r="Y50" s="44" t="str">
        <f t="shared" si="4"/>
        <v/>
      </c>
      <c r="Z50" s="45" t="str">
        <f t="shared" si="2"/>
        <v/>
      </c>
      <c r="AA50" s="44" t="str">
        <f t="shared" si="5"/>
        <v/>
      </c>
      <c r="AB50" s="45" t="str">
        <f>IFERROR(IF(AND(Q49="Impacto",Q50="Impacto"),(AB49-(+AB49*T50)),IF(AND(Q49="Probabilidad",Q50="Impacto"),(AB48-(+AB48*T50)),IF(Q50="Probabilidad",AB49,""))),"")</f>
        <v/>
      </c>
      <c r="AC50" s="46" t="str">
        <f t="shared" si="3"/>
        <v/>
      </c>
      <c r="AD50" s="47"/>
      <c r="AE50" s="48"/>
      <c r="AF50" s="38"/>
      <c r="AG50" s="49"/>
      <c r="AH50" s="49"/>
      <c r="AI50" s="48"/>
      <c r="AJ50" s="3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90"/>
      <c r="B51" s="193"/>
      <c r="C51" s="193"/>
      <c r="D51" s="193"/>
      <c r="E51" s="196"/>
      <c r="F51" s="193"/>
      <c r="G51" s="199"/>
      <c r="H51" s="184"/>
      <c r="I51" s="178"/>
      <c r="J51" s="181"/>
      <c r="K51" s="178">
        <f ca="1">IF(NOT(ISERROR(MATCH(J51,_xlfn.ANCHORARRAY(E62),0))),I64&amp;"Por favor no seleccionar los criterios de impacto",J51)</f>
        <v>0</v>
      </c>
      <c r="L51" s="184"/>
      <c r="M51" s="178"/>
      <c r="N51" s="187"/>
      <c r="O51" s="6">
        <v>6</v>
      </c>
      <c r="P51" s="39"/>
      <c r="Q51" s="41" t="str">
        <f t="shared" si="0"/>
        <v/>
      </c>
      <c r="R51" s="42"/>
      <c r="S51" s="42"/>
      <c r="T51" s="43" t="str">
        <f t="shared" si="1"/>
        <v/>
      </c>
      <c r="U51" s="42"/>
      <c r="V51" s="42"/>
      <c r="W51" s="42"/>
      <c r="X51" s="24" t="str">
        <f>IFERROR(IF(AND(Q50="Probabilidad",Q51="Probabilidad"),(Z50-(+Z50*T51)),IF(AND(Q50="Impacto",Q51="Probabilidad"),(Z49-(+Z49*T51)),IF(Q51="Impacto",Z50,""))),"")</f>
        <v/>
      </c>
      <c r="Y51" s="44" t="str">
        <f t="shared" si="4"/>
        <v/>
      </c>
      <c r="Z51" s="45" t="str">
        <f t="shared" si="2"/>
        <v/>
      </c>
      <c r="AA51" s="44" t="str">
        <f t="shared" si="5"/>
        <v/>
      </c>
      <c r="AB51" s="45" t="str">
        <f>IFERROR(IF(AND(Q50="Impacto",Q51="Impacto"),(AB50-(+AB50*T51)),IF(AND(Q50="Probabilidad",Q51="Impacto"),(AB49-(+AB49*T51)),IF(Q51="Probabilidad",AB50,""))),"")</f>
        <v/>
      </c>
      <c r="AC51" s="46" t="str">
        <f t="shared" si="3"/>
        <v/>
      </c>
      <c r="AD51" s="47"/>
      <c r="AE51" s="48"/>
      <c r="AF51" s="38"/>
      <c r="AG51" s="49"/>
      <c r="AH51" s="49"/>
      <c r="AI51" s="48"/>
      <c r="AJ51" s="3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8">
        <v>8</v>
      </c>
      <c r="B52" s="191"/>
      <c r="C52" s="191"/>
      <c r="D52" s="191"/>
      <c r="E52" s="194"/>
      <c r="F52" s="191"/>
      <c r="G52" s="197"/>
      <c r="H52" s="182" t="str">
        <f>IF(G52&lt;=0,"",IF(G52&lt;=2,"Muy Baja",IF(G52&lt;=24,"Baja",IF(G52&lt;=500,"Media",IF(G52&lt;=5000,"Alta","Muy Alta")))))</f>
        <v/>
      </c>
      <c r="I52" s="176" t="str">
        <f>IF(H52="","",IF(H52="Muy Baja",0.2,IF(H52="Baja",0.4,IF(H52="Media",0.6,IF(H52="Alta",0.8,IF(H52="Muy Alta",1,))))))</f>
        <v/>
      </c>
      <c r="J52" s="179"/>
      <c r="K52" s="176">
        <f>IF(NOT(ISERROR(MATCH(J52,'[5]Tabla Impacto'!$B$221:$B$223,0))),'[5]Tabla Impacto'!$F$223&amp;"Por favor no seleccionar los criterios de impacto(Afectación Económica o presupuestal y Pérdida Reputacional)",J52)</f>
        <v>0</v>
      </c>
      <c r="L52" s="182" t="str">
        <f>IF(OR(K52='[5]Tabla Impacto'!$C$11,K52='[5]Tabla Impacto'!$D$11),"Leve",IF(OR(K52='[5]Tabla Impacto'!$C$12,K52='[5]Tabla Impacto'!$D$12),"Menor",IF(OR(K52='[5]Tabla Impacto'!$C$13,K52='[5]Tabla Impacto'!$D$13),"Moderado",IF(OR(K52='[5]Tabla Impacto'!$C$14,K52='[5]Tabla Impacto'!$D$14),"Mayor",IF(OR(K52='[5]Tabla Impacto'!$C$15,K52='[5]Tabla Impacto'!$D$15),"Catastrófico","")))))</f>
        <v/>
      </c>
      <c r="M52" s="176" t="str">
        <f>IF(L52="","",IF(L52="Leve",0.2,IF(L52="Menor",0.4,IF(L52="Moderado",0.6,IF(L52="Mayor",0.8,IF(L52="Catastrófico",1,))))))</f>
        <v/>
      </c>
      <c r="N52" s="185"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6">
        <v>1</v>
      </c>
      <c r="P52" s="128"/>
      <c r="Q52" s="41" t="str">
        <f t="shared" si="0"/>
        <v/>
      </c>
      <c r="R52" s="42"/>
      <c r="S52" s="42"/>
      <c r="T52" s="43" t="str">
        <f t="shared" si="1"/>
        <v/>
      </c>
      <c r="U52" s="42"/>
      <c r="V52" s="42"/>
      <c r="W52" s="42" t="s">
        <v>96</v>
      </c>
      <c r="X52" s="24" t="str">
        <f>IFERROR(IF(Q52="Probabilidad",(I52-(+I52*T52)),IF(Q52="Impacto",I52,"")),"")</f>
        <v/>
      </c>
      <c r="Y52" s="44" t="str">
        <f>IFERROR(IF(X52="","",IF(X52&lt;=0.2,"Muy Baja",IF(X52&lt;=0.4,"Baja",IF(X52&lt;=0.6,"Media",IF(X52&lt;=0.8,"Alta","Muy Alta"))))),"")</f>
        <v/>
      </c>
      <c r="Z52" s="45" t="str">
        <f t="shared" si="2"/>
        <v/>
      </c>
      <c r="AA52" s="44" t="str">
        <f>IFERROR(IF(AB52="","",IF(AB52&lt;=0.2,"Leve",IF(AB52&lt;=0.4,"Menor",IF(AB52&lt;=0.6,"Moderado",IF(AB52&lt;=0.8,"Mayor","Catastrófico"))))),"")</f>
        <v/>
      </c>
      <c r="AB52" s="45" t="str">
        <f>IFERROR(IF(Q52="Impacto",(M52-(+M52*T52)),IF(Q52="Probabilidad",M52,"")),"")</f>
        <v/>
      </c>
      <c r="AC52" s="46" t="str">
        <f t="shared" si="3"/>
        <v/>
      </c>
      <c r="AD52" s="47" t="s">
        <v>97</v>
      </c>
      <c r="AE52" s="48"/>
      <c r="AF52" s="38"/>
      <c r="AG52" s="49"/>
      <c r="AH52" s="49"/>
      <c r="AI52" s="48"/>
      <c r="AJ52" s="3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9"/>
      <c r="B53" s="192"/>
      <c r="C53" s="192"/>
      <c r="D53" s="192"/>
      <c r="E53" s="195"/>
      <c r="F53" s="192"/>
      <c r="G53" s="198"/>
      <c r="H53" s="183"/>
      <c r="I53" s="177"/>
      <c r="J53" s="180"/>
      <c r="K53" s="177">
        <f ca="1">IF(NOT(ISERROR(MATCH(J53,_xlfn.ANCHORARRAY(E64),0))),I66&amp;"Por favor no seleccionar los criterios de impacto",J53)</f>
        <v>0</v>
      </c>
      <c r="L53" s="183"/>
      <c r="M53" s="177"/>
      <c r="N53" s="186"/>
      <c r="O53" s="6">
        <v>2</v>
      </c>
      <c r="P53" s="128"/>
      <c r="Q53" s="41" t="str">
        <f t="shared" si="0"/>
        <v/>
      </c>
      <c r="R53" s="42"/>
      <c r="S53" s="42"/>
      <c r="T53" s="43" t="str">
        <f t="shared" si="1"/>
        <v/>
      </c>
      <c r="U53" s="42"/>
      <c r="V53" s="42" t="s">
        <v>95</v>
      </c>
      <c r="W53" s="42" t="s">
        <v>96</v>
      </c>
      <c r="X53" s="24" t="str">
        <f>IFERROR(IF(AND(Q52="Probabilidad",Q53="Probabilidad"),(Z52-(+Z52*T53)),IF(Q53="Probabilidad",(I52-(+I52*T53)),IF(Q53="Impacto",Z52,""))),"")</f>
        <v/>
      </c>
      <c r="Y53" s="44" t="str">
        <f t="shared" si="4"/>
        <v/>
      </c>
      <c r="Z53" s="45" t="str">
        <f t="shared" si="2"/>
        <v/>
      </c>
      <c r="AA53" s="44" t="str">
        <f t="shared" si="5"/>
        <v/>
      </c>
      <c r="AB53" s="45" t="str">
        <f>IFERROR(IF(AND(Q52="Impacto",Q53="Impacto"),(AB46-(+AB46*T53)),IF(Q53="Impacto",($M$52-(+$M$52*T53)),IF(Q53="Probabilidad",AB46,""))),"")</f>
        <v/>
      </c>
      <c r="AC53" s="46" t="str">
        <f t="shared" si="3"/>
        <v/>
      </c>
      <c r="AD53" s="47" t="s">
        <v>97</v>
      </c>
      <c r="AE53" s="48"/>
      <c r="AF53" s="38"/>
      <c r="AG53" s="49"/>
      <c r="AH53" s="49"/>
      <c r="AI53" s="48"/>
      <c r="AJ53" s="3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9"/>
      <c r="B54" s="192"/>
      <c r="C54" s="192"/>
      <c r="D54" s="192"/>
      <c r="E54" s="195"/>
      <c r="F54" s="192"/>
      <c r="G54" s="198"/>
      <c r="H54" s="183"/>
      <c r="I54" s="177"/>
      <c r="J54" s="180"/>
      <c r="K54" s="177">
        <f ca="1">IF(NOT(ISERROR(MATCH(J54,_xlfn.ANCHORARRAY(E65),0))),I67&amp;"Por favor no seleccionar los criterios de impacto",J54)</f>
        <v>0</v>
      </c>
      <c r="L54" s="183"/>
      <c r="M54" s="177"/>
      <c r="N54" s="186"/>
      <c r="O54" s="6">
        <v>3</v>
      </c>
      <c r="P54" s="128"/>
      <c r="Q54" s="41" t="str">
        <f t="shared" si="0"/>
        <v/>
      </c>
      <c r="R54" s="42"/>
      <c r="S54" s="42"/>
      <c r="T54" s="43" t="str">
        <f t="shared" si="1"/>
        <v/>
      </c>
      <c r="U54" s="42"/>
      <c r="V54" s="42" t="s">
        <v>95</v>
      </c>
      <c r="W54" s="42" t="s">
        <v>96</v>
      </c>
      <c r="X54" s="24" t="str">
        <f>IFERROR(IF(AND(Q53="Probabilidad",Q54="Probabilidad"),(Z53-(+Z53*T54)),IF(AND(Q53="Impacto",Q54="Probabilidad"),(Z52-(+Z52*T54)),IF(Q54="Impacto",Z53,""))),"")</f>
        <v/>
      </c>
      <c r="Y54" s="44" t="str">
        <f t="shared" si="4"/>
        <v/>
      </c>
      <c r="Z54" s="45" t="str">
        <f t="shared" si="2"/>
        <v/>
      </c>
      <c r="AA54" s="44" t="str">
        <f t="shared" si="5"/>
        <v/>
      </c>
      <c r="AB54" s="45" t="str">
        <f>IFERROR(IF(AND(Q53="Impacto",Q54="Impacto"),(AB53-(+AB53*T54)),IF(AND(Q53="Probabilidad",Q54="Impacto"),(AB52-(+AB52*T54)),IF(Q54="Probabilidad",AB53,""))),"")</f>
        <v/>
      </c>
      <c r="AC54" s="46" t="str">
        <f t="shared" si="3"/>
        <v/>
      </c>
      <c r="AD54" s="47" t="s">
        <v>97</v>
      </c>
      <c r="AE54" s="48"/>
      <c r="AF54" s="38"/>
      <c r="AG54" s="49"/>
      <c r="AH54" s="49"/>
      <c r="AI54" s="48"/>
      <c r="AJ54" s="3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9"/>
      <c r="B55" s="192"/>
      <c r="C55" s="192"/>
      <c r="D55" s="192"/>
      <c r="E55" s="195"/>
      <c r="F55" s="192"/>
      <c r="G55" s="198"/>
      <c r="H55" s="183"/>
      <c r="I55" s="177"/>
      <c r="J55" s="180"/>
      <c r="K55" s="177">
        <f ca="1">IF(NOT(ISERROR(MATCH(J55,_xlfn.ANCHORARRAY(E66),0))),I68&amp;"Por favor no seleccionar los criterios de impacto",J55)</f>
        <v>0</v>
      </c>
      <c r="L55" s="183"/>
      <c r="M55" s="177"/>
      <c r="N55" s="186"/>
      <c r="O55" s="6">
        <v>4</v>
      </c>
      <c r="P55" s="39"/>
      <c r="Q55" s="41" t="str">
        <f t="shared" si="0"/>
        <v/>
      </c>
      <c r="R55" s="42"/>
      <c r="S55" s="42"/>
      <c r="T55" s="43" t="str">
        <f t="shared" si="1"/>
        <v/>
      </c>
      <c r="U55" s="42"/>
      <c r="V55" s="42"/>
      <c r="W55" s="42"/>
      <c r="X55" s="24" t="str">
        <f>IFERROR(IF(AND(Q54="Probabilidad",Q55="Probabilidad"),(Z54-(+Z54*T55)),IF(AND(Q54="Impacto",Q55="Probabilidad"),(Z53-(+Z53*T55)),IF(Q55="Impacto",Z54,""))),"")</f>
        <v/>
      </c>
      <c r="Y55" s="44" t="str">
        <f t="shared" si="4"/>
        <v/>
      </c>
      <c r="Z55" s="45" t="str">
        <f t="shared" si="2"/>
        <v/>
      </c>
      <c r="AA55" s="44" t="str">
        <f t="shared" si="5"/>
        <v/>
      </c>
      <c r="AB55" s="45" t="str">
        <f>IFERROR(IF(AND(Q54="Impacto",Q55="Impacto"),(AB54-(+AB54*T55)),IF(AND(Q54="Probabilidad",Q55="Impacto"),(AB53-(+AB53*T55)),IF(Q55="Probabilidad",AB54,""))),"")</f>
        <v/>
      </c>
      <c r="AC55" s="46" t="str">
        <f t="shared" si="3"/>
        <v/>
      </c>
      <c r="AD55" s="47"/>
      <c r="AE55" s="48"/>
      <c r="AF55" s="38"/>
      <c r="AG55" s="49"/>
      <c r="AH55" s="49"/>
      <c r="AI55" s="48"/>
      <c r="AJ55" s="3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9"/>
      <c r="B56" s="192"/>
      <c r="C56" s="192"/>
      <c r="D56" s="192"/>
      <c r="E56" s="195"/>
      <c r="F56" s="192"/>
      <c r="G56" s="198"/>
      <c r="H56" s="183"/>
      <c r="I56" s="177"/>
      <c r="J56" s="180"/>
      <c r="K56" s="177">
        <f ca="1">IF(NOT(ISERROR(MATCH(J56,_xlfn.ANCHORARRAY(E67),0))),I69&amp;"Por favor no seleccionar los criterios de impacto",J56)</f>
        <v>0</v>
      </c>
      <c r="L56" s="183"/>
      <c r="M56" s="177"/>
      <c r="N56" s="186"/>
      <c r="O56" s="6">
        <v>5</v>
      </c>
      <c r="P56" s="39"/>
      <c r="Q56" s="41" t="str">
        <f t="shared" si="0"/>
        <v/>
      </c>
      <c r="R56" s="42"/>
      <c r="S56" s="42"/>
      <c r="T56" s="43" t="str">
        <f t="shared" si="1"/>
        <v/>
      </c>
      <c r="U56" s="42"/>
      <c r="V56" s="42"/>
      <c r="W56" s="42"/>
      <c r="X56" s="24" t="str">
        <f>IFERROR(IF(AND(Q55="Probabilidad",Q56="Probabilidad"),(Z55-(+Z55*T56)),IF(AND(Q55="Impacto",Q56="Probabilidad"),(Z54-(+Z54*T56)),IF(Q56="Impacto",Z55,""))),"")</f>
        <v/>
      </c>
      <c r="Y56" s="44" t="str">
        <f t="shared" si="4"/>
        <v/>
      </c>
      <c r="Z56" s="45" t="str">
        <f t="shared" si="2"/>
        <v/>
      </c>
      <c r="AA56" s="44" t="str">
        <f t="shared" si="5"/>
        <v/>
      </c>
      <c r="AB56" s="45" t="str">
        <f>IFERROR(IF(AND(Q55="Impacto",Q56="Impacto"),(AB55-(+AB55*T56)),IF(AND(Q55="Probabilidad",Q56="Impacto"),(AB54-(+AB54*T56)),IF(Q56="Probabilidad",AB55,""))),"")</f>
        <v/>
      </c>
      <c r="AC56" s="46" t="str">
        <f t="shared" si="3"/>
        <v/>
      </c>
      <c r="AD56" s="47"/>
      <c r="AE56" s="48"/>
      <c r="AF56" s="38"/>
      <c r="AG56" s="49"/>
      <c r="AH56" s="49"/>
      <c r="AI56" s="48"/>
      <c r="AJ56" s="3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90"/>
      <c r="B57" s="193"/>
      <c r="C57" s="193"/>
      <c r="D57" s="193"/>
      <c r="E57" s="196"/>
      <c r="F57" s="193"/>
      <c r="G57" s="199"/>
      <c r="H57" s="184"/>
      <c r="I57" s="178"/>
      <c r="J57" s="181"/>
      <c r="K57" s="178">
        <f ca="1">IF(NOT(ISERROR(MATCH(J57,_xlfn.ANCHORARRAY(E68),0))),I70&amp;"Por favor no seleccionar los criterios de impacto",J57)</f>
        <v>0</v>
      </c>
      <c r="L57" s="184"/>
      <c r="M57" s="178"/>
      <c r="N57" s="187"/>
      <c r="O57" s="6">
        <v>6</v>
      </c>
      <c r="P57" s="39"/>
      <c r="Q57" s="41" t="str">
        <f t="shared" si="0"/>
        <v/>
      </c>
      <c r="R57" s="42"/>
      <c r="S57" s="42"/>
      <c r="T57" s="43" t="str">
        <f t="shared" si="1"/>
        <v/>
      </c>
      <c r="U57" s="42"/>
      <c r="V57" s="42"/>
      <c r="W57" s="42"/>
      <c r="X57" s="24" t="str">
        <f>IFERROR(IF(AND(Q56="Probabilidad",Q57="Probabilidad"),(Z56-(+Z56*T57)),IF(AND(Q56="Impacto",Q57="Probabilidad"),(Z55-(+Z55*T57)),IF(Q57="Impacto",Z56,""))),"")</f>
        <v/>
      </c>
      <c r="Y57" s="44" t="str">
        <f t="shared" si="4"/>
        <v/>
      </c>
      <c r="Z57" s="45" t="str">
        <f t="shared" si="2"/>
        <v/>
      </c>
      <c r="AA57" s="44" t="str">
        <f t="shared" si="5"/>
        <v/>
      </c>
      <c r="AB57" s="45" t="str">
        <f>IFERROR(IF(AND(Q56="Impacto",Q57="Impacto"),(AB56-(+AB56*T57)),IF(AND(Q56="Probabilidad",Q57="Impacto"),(AB55-(+AB55*T57)),IF(Q57="Probabilidad",AB56,""))),"")</f>
        <v/>
      </c>
      <c r="AC57" s="46" t="str">
        <f t="shared" si="3"/>
        <v/>
      </c>
      <c r="AD57" s="47"/>
      <c r="AE57" s="48"/>
      <c r="AF57" s="38"/>
      <c r="AG57" s="49"/>
      <c r="AH57" s="49"/>
      <c r="AI57" s="48"/>
      <c r="AJ57" s="3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8">
        <v>9</v>
      </c>
      <c r="B58" s="191"/>
      <c r="C58" s="191"/>
      <c r="D58" s="191"/>
      <c r="E58" s="194"/>
      <c r="F58" s="191"/>
      <c r="G58" s="197"/>
      <c r="H58" s="182" t="str">
        <f>IF(G58&lt;=0,"",IF(G58&lt;=2,"Muy Baja",IF(G58&lt;=24,"Baja",IF(G58&lt;=500,"Media",IF(G58&lt;=5000,"Alta","Muy Alta")))))</f>
        <v/>
      </c>
      <c r="I58" s="176" t="str">
        <f>IF(H58="","",IF(H58="Muy Baja",0.2,IF(H58="Baja",0.4,IF(H58="Media",0.6,IF(H58="Alta",0.8,IF(H58="Muy Alta",1,))))))</f>
        <v/>
      </c>
      <c r="J58" s="179"/>
      <c r="K58" s="176">
        <f>IF(NOT(ISERROR(MATCH(J58,'[5]Tabla Impacto'!$B$221:$B$223,0))),'[5]Tabla Impacto'!$F$223&amp;"Por favor no seleccionar los criterios de impacto(Afectación Económica o presupuestal y Pérdida Reputacional)",J58)</f>
        <v>0</v>
      </c>
      <c r="L58" s="182" t="str">
        <f>IF(OR(K58='[5]Tabla Impacto'!$C$11,K58='[5]Tabla Impacto'!$D$11),"Leve",IF(OR(K58='[5]Tabla Impacto'!$C$12,K58='[5]Tabla Impacto'!$D$12),"Menor",IF(OR(K58='[5]Tabla Impacto'!$C$13,K58='[5]Tabla Impacto'!$D$13),"Moderado",IF(OR(K58='[5]Tabla Impacto'!$C$14,K58='[5]Tabla Impacto'!$D$14),"Mayor",IF(OR(K58='[5]Tabla Impacto'!$C$15,K58='[5]Tabla Impacto'!$D$15),"Catastrófico","")))))</f>
        <v/>
      </c>
      <c r="M58" s="176" t="str">
        <f>IF(L58="","",IF(L58="Leve",0.2,IF(L58="Menor",0.4,IF(L58="Moderado",0.6,IF(L58="Mayor",0.8,IF(L58="Catastrófico",1,))))))</f>
        <v/>
      </c>
      <c r="N58" s="185"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6">
        <v>1</v>
      </c>
      <c r="P58" s="128"/>
      <c r="Q58" s="41" t="str">
        <f t="shared" si="0"/>
        <v/>
      </c>
      <c r="R58" s="42"/>
      <c r="S58" s="42"/>
      <c r="T58" s="43" t="str">
        <f t="shared" si="1"/>
        <v/>
      </c>
      <c r="U58" s="42"/>
      <c r="V58" s="42"/>
      <c r="W58" s="42"/>
      <c r="X58" s="24" t="str">
        <f>IFERROR(IF(Q58="Probabilidad",(I58-(+I58*T58)),IF(Q58="Impacto",I58,"")),"")</f>
        <v/>
      </c>
      <c r="Y58" s="44" t="str">
        <f>IFERROR(IF(X58="","",IF(X58&lt;=0.2,"Muy Baja",IF(X58&lt;=0.4,"Baja",IF(X58&lt;=0.6,"Media",IF(X58&lt;=0.8,"Alta","Muy Alta"))))),"")</f>
        <v/>
      </c>
      <c r="Z58" s="45" t="str">
        <f t="shared" si="2"/>
        <v/>
      </c>
      <c r="AA58" s="44" t="str">
        <f>IFERROR(IF(AB58="","",IF(AB58&lt;=0.2,"Leve",IF(AB58&lt;=0.4,"Menor",IF(AB58&lt;=0.6,"Moderado",IF(AB58&lt;=0.8,"Mayor","Catastrófico"))))),"")</f>
        <v/>
      </c>
      <c r="AB58" s="45" t="str">
        <f>IFERROR(IF(Q58="Impacto",(M58-(+M58*T58)),IF(Q58="Probabilidad",M58,"")),"")</f>
        <v/>
      </c>
      <c r="AC58" s="46" t="str">
        <f t="shared" si="3"/>
        <v/>
      </c>
      <c r="AD58" s="47"/>
      <c r="AE58" s="48"/>
      <c r="AF58" s="38"/>
      <c r="AG58" s="49"/>
      <c r="AH58" s="49"/>
      <c r="AI58" s="48"/>
      <c r="AJ58" s="3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9"/>
      <c r="B59" s="192"/>
      <c r="C59" s="192"/>
      <c r="D59" s="192"/>
      <c r="E59" s="195"/>
      <c r="F59" s="192"/>
      <c r="G59" s="198"/>
      <c r="H59" s="183"/>
      <c r="I59" s="177"/>
      <c r="J59" s="180"/>
      <c r="K59" s="177">
        <f ca="1">IF(NOT(ISERROR(MATCH(J59,_xlfn.ANCHORARRAY(E70),0))),I72&amp;"Por favor no seleccionar los criterios de impacto",J59)</f>
        <v>0</v>
      </c>
      <c r="L59" s="183"/>
      <c r="M59" s="177"/>
      <c r="N59" s="186"/>
      <c r="O59" s="6">
        <v>2</v>
      </c>
      <c r="P59" s="128"/>
      <c r="Q59" s="41" t="str">
        <f t="shared" si="0"/>
        <v/>
      </c>
      <c r="R59" s="42"/>
      <c r="S59" s="42"/>
      <c r="T59" s="43" t="str">
        <f t="shared" si="1"/>
        <v/>
      </c>
      <c r="U59" s="42"/>
      <c r="V59" s="42"/>
      <c r="W59" s="42"/>
      <c r="X59" s="24" t="str">
        <f>IFERROR(IF(AND(Q58="Probabilidad",Q59="Probabilidad"),(Z58-(+Z58*T59)),IF(Q59="Probabilidad",(I58-(+I58*T59)),IF(Q59="Impacto",Z58,""))),"")</f>
        <v/>
      </c>
      <c r="Y59" s="44" t="str">
        <f t="shared" si="4"/>
        <v/>
      </c>
      <c r="Z59" s="45" t="str">
        <f t="shared" si="2"/>
        <v/>
      </c>
      <c r="AA59" s="44" t="str">
        <f t="shared" si="5"/>
        <v/>
      </c>
      <c r="AB59" s="45" t="str">
        <f>IFERROR(IF(AND(Q58="Impacto",Q59="Impacto"),(AB52-(+AB52*T59)),IF(Q59="Impacto",($M$58-(+$M$58*T59)),IF(Q59="Probabilidad",AB52,""))),"")</f>
        <v/>
      </c>
      <c r="AC59" s="46" t="str">
        <f t="shared" si="3"/>
        <v/>
      </c>
      <c r="AD59" s="47"/>
      <c r="AE59" s="48"/>
      <c r="AF59" s="38"/>
      <c r="AG59" s="49"/>
      <c r="AH59" s="49"/>
      <c r="AI59" s="48"/>
      <c r="AJ59" s="3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9"/>
      <c r="B60" s="192"/>
      <c r="C60" s="192"/>
      <c r="D60" s="192"/>
      <c r="E60" s="195"/>
      <c r="F60" s="192"/>
      <c r="G60" s="198"/>
      <c r="H60" s="183"/>
      <c r="I60" s="177"/>
      <c r="J60" s="180"/>
      <c r="K60" s="177">
        <f ca="1">IF(NOT(ISERROR(MATCH(J60,_xlfn.ANCHORARRAY(E71),0))),I73&amp;"Por favor no seleccionar los criterios de impacto",J60)</f>
        <v>0</v>
      </c>
      <c r="L60" s="183"/>
      <c r="M60" s="177"/>
      <c r="N60" s="186"/>
      <c r="O60" s="6">
        <v>3</v>
      </c>
      <c r="P60" s="40"/>
      <c r="Q60" s="41" t="str">
        <f t="shared" si="0"/>
        <v/>
      </c>
      <c r="R60" s="42"/>
      <c r="S60" s="42"/>
      <c r="T60" s="43" t="str">
        <f t="shared" si="1"/>
        <v/>
      </c>
      <c r="U60" s="42"/>
      <c r="V60" s="42"/>
      <c r="W60" s="42"/>
      <c r="X60" s="24" t="str">
        <f>IFERROR(IF(AND(Q59="Probabilidad",Q60="Probabilidad"),(Z59-(+Z59*T60)),IF(AND(Q59="Impacto",Q60="Probabilidad"),(Z58-(+Z58*T60)),IF(Q60="Impacto",Z59,""))),"")</f>
        <v/>
      </c>
      <c r="Y60" s="44" t="str">
        <f t="shared" si="4"/>
        <v/>
      </c>
      <c r="Z60" s="45" t="str">
        <f t="shared" si="2"/>
        <v/>
      </c>
      <c r="AA60" s="44" t="str">
        <f t="shared" si="5"/>
        <v/>
      </c>
      <c r="AB60" s="45" t="str">
        <f>IFERROR(IF(AND(Q59="Impacto",Q60="Impacto"),(AB59-(+AB59*T60)),IF(AND(Q59="Probabilidad",Q60="Impacto"),(AB58-(+AB58*T60)),IF(Q60="Probabilidad",AB59,""))),"")</f>
        <v/>
      </c>
      <c r="AC60" s="46" t="str">
        <f t="shared" si="3"/>
        <v/>
      </c>
      <c r="AD60" s="47"/>
      <c r="AE60" s="48"/>
      <c r="AF60" s="38"/>
      <c r="AG60" s="49"/>
      <c r="AH60" s="49"/>
      <c r="AI60" s="48"/>
      <c r="AJ60" s="3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9"/>
      <c r="B61" s="192"/>
      <c r="C61" s="192"/>
      <c r="D61" s="192"/>
      <c r="E61" s="195"/>
      <c r="F61" s="192"/>
      <c r="G61" s="198"/>
      <c r="H61" s="183"/>
      <c r="I61" s="177"/>
      <c r="J61" s="180"/>
      <c r="K61" s="177">
        <f ca="1">IF(NOT(ISERROR(MATCH(J61,_xlfn.ANCHORARRAY(E72),0))),I74&amp;"Por favor no seleccionar los criterios de impacto",J61)</f>
        <v>0</v>
      </c>
      <c r="L61" s="183"/>
      <c r="M61" s="177"/>
      <c r="N61" s="186"/>
      <c r="O61" s="6">
        <v>4</v>
      </c>
      <c r="P61" s="39"/>
      <c r="Q61" s="41" t="str">
        <f t="shared" si="0"/>
        <v/>
      </c>
      <c r="R61" s="42"/>
      <c r="S61" s="42"/>
      <c r="T61" s="43" t="str">
        <f t="shared" si="1"/>
        <v/>
      </c>
      <c r="U61" s="42"/>
      <c r="V61" s="42"/>
      <c r="W61" s="42"/>
      <c r="X61" s="24" t="str">
        <f>IFERROR(IF(AND(Q60="Probabilidad",Q61="Probabilidad"),(Z60-(+Z60*T61)),IF(AND(Q60="Impacto",Q61="Probabilidad"),(Z59-(+Z59*T61)),IF(Q61="Impacto",Z60,""))),"")</f>
        <v/>
      </c>
      <c r="Y61" s="44" t="str">
        <f t="shared" si="4"/>
        <v/>
      </c>
      <c r="Z61" s="45" t="str">
        <f t="shared" si="2"/>
        <v/>
      </c>
      <c r="AA61" s="44" t="str">
        <f t="shared" si="5"/>
        <v/>
      </c>
      <c r="AB61" s="45" t="str">
        <f>IFERROR(IF(AND(Q60="Impacto",Q61="Impacto"),(AB60-(+AB60*T61)),IF(AND(Q60="Probabilidad",Q61="Impacto"),(AB59-(+AB59*T61)),IF(Q61="Probabilidad",AB60,""))),"")</f>
        <v/>
      </c>
      <c r="AC61" s="46" t="str">
        <f t="shared" si="3"/>
        <v/>
      </c>
      <c r="AD61" s="47"/>
      <c r="AE61" s="48"/>
      <c r="AF61" s="38"/>
      <c r="AG61" s="49"/>
      <c r="AH61" s="49"/>
      <c r="AI61" s="48"/>
      <c r="AJ61" s="3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9"/>
      <c r="B62" s="192"/>
      <c r="C62" s="192"/>
      <c r="D62" s="192"/>
      <c r="E62" s="195"/>
      <c r="F62" s="192"/>
      <c r="G62" s="198"/>
      <c r="H62" s="183"/>
      <c r="I62" s="177"/>
      <c r="J62" s="180"/>
      <c r="K62" s="177">
        <f ca="1">IF(NOT(ISERROR(MATCH(J62,_xlfn.ANCHORARRAY(E73),0))),I75&amp;"Por favor no seleccionar los criterios de impacto",J62)</f>
        <v>0</v>
      </c>
      <c r="L62" s="183"/>
      <c r="M62" s="177"/>
      <c r="N62" s="186"/>
      <c r="O62" s="6">
        <v>5</v>
      </c>
      <c r="P62" s="39"/>
      <c r="Q62" s="41" t="str">
        <f t="shared" si="0"/>
        <v/>
      </c>
      <c r="R62" s="42"/>
      <c r="S62" s="42"/>
      <c r="T62" s="43" t="str">
        <f t="shared" si="1"/>
        <v/>
      </c>
      <c r="U62" s="42"/>
      <c r="V62" s="42"/>
      <c r="W62" s="42"/>
      <c r="X62" s="24" t="str">
        <f>IFERROR(IF(AND(Q61="Probabilidad",Q62="Probabilidad"),(Z61-(+Z61*T62)),IF(AND(Q61="Impacto",Q62="Probabilidad"),(Z60-(+Z60*T62)),IF(Q62="Impacto",Z61,""))),"")</f>
        <v/>
      </c>
      <c r="Y62" s="44" t="str">
        <f t="shared" si="4"/>
        <v/>
      </c>
      <c r="Z62" s="45" t="str">
        <f t="shared" si="2"/>
        <v/>
      </c>
      <c r="AA62" s="44" t="str">
        <f t="shared" si="5"/>
        <v/>
      </c>
      <c r="AB62" s="45" t="str">
        <f>IFERROR(IF(AND(Q61="Impacto",Q62="Impacto"),(AB61-(+AB61*T62)),IF(AND(Q61="Probabilidad",Q62="Impacto"),(AB60-(+AB60*T62)),IF(Q62="Probabilidad",AB61,""))),"")</f>
        <v/>
      </c>
      <c r="AC62" s="46" t="str">
        <f t="shared" si="3"/>
        <v/>
      </c>
      <c r="AD62" s="47"/>
      <c r="AE62" s="48"/>
      <c r="AF62" s="38"/>
      <c r="AG62" s="49"/>
      <c r="AH62" s="49"/>
      <c r="AI62" s="48"/>
      <c r="AJ62" s="3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90"/>
      <c r="B63" s="193"/>
      <c r="C63" s="193"/>
      <c r="D63" s="193"/>
      <c r="E63" s="196"/>
      <c r="F63" s="193"/>
      <c r="G63" s="199"/>
      <c r="H63" s="184"/>
      <c r="I63" s="178"/>
      <c r="J63" s="181"/>
      <c r="K63" s="178">
        <f ca="1">IF(NOT(ISERROR(MATCH(J63,_xlfn.ANCHORARRAY(E74),0))),I76&amp;"Por favor no seleccionar los criterios de impacto",J63)</f>
        <v>0</v>
      </c>
      <c r="L63" s="184"/>
      <c r="M63" s="178"/>
      <c r="N63" s="187"/>
      <c r="O63" s="6">
        <v>6</v>
      </c>
      <c r="P63" s="39"/>
      <c r="Q63" s="41" t="str">
        <f t="shared" si="0"/>
        <v/>
      </c>
      <c r="R63" s="42"/>
      <c r="S63" s="42"/>
      <c r="T63" s="43" t="str">
        <f t="shared" si="1"/>
        <v/>
      </c>
      <c r="U63" s="42"/>
      <c r="V63" s="42"/>
      <c r="W63" s="42"/>
      <c r="X63" s="24" t="str">
        <f>IFERROR(IF(AND(Q62="Probabilidad",Q63="Probabilidad"),(Z62-(+Z62*T63)),IF(AND(Q62="Impacto",Q63="Probabilidad"),(Z61-(+Z61*T63)),IF(Q63="Impacto",Z62,""))),"")</f>
        <v/>
      </c>
      <c r="Y63" s="44" t="str">
        <f t="shared" si="4"/>
        <v/>
      </c>
      <c r="Z63" s="45" t="str">
        <f t="shared" si="2"/>
        <v/>
      </c>
      <c r="AA63" s="44" t="str">
        <f t="shared" si="5"/>
        <v/>
      </c>
      <c r="AB63" s="45" t="str">
        <f>IFERROR(IF(AND(Q62="Impacto",Q63="Impacto"),(AB62-(+AB62*T63)),IF(AND(Q62="Probabilidad",Q63="Impacto"),(AB61-(+AB61*T63)),IF(Q63="Probabilidad",AB62,""))),"")</f>
        <v/>
      </c>
      <c r="AC63" s="46" t="str">
        <f t="shared" si="3"/>
        <v/>
      </c>
      <c r="AD63" s="47"/>
      <c r="AE63" s="48"/>
      <c r="AF63" s="38"/>
      <c r="AG63" s="49"/>
      <c r="AH63" s="49"/>
      <c r="AI63" s="48"/>
      <c r="AJ63" s="3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8">
        <v>10</v>
      </c>
      <c r="B64" s="191"/>
      <c r="C64" s="191"/>
      <c r="D64" s="191"/>
      <c r="E64" s="194"/>
      <c r="F64" s="191"/>
      <c r="G64" s="197"/>
      <c r="H64" s="182" t="str">
        <f>IF(G64&lt;=0,"",IF(G64&lt;=2,"Muy Baja",IF(G64&lt;=24,"Baja",IF(G64&lt;=500,"Media",IF(G64&lt;=5000,"Alta","Muy Alta")))))</f>
        <v/>
      </c>
      <c r="I64" s="176" t="str">
        <f>IF(H64="","",IF(H64="Muy Baja",0.2,IF(H64="Baja",0.4,IF(H64="Media",0.6,IF(H64="Alta",0.8,IF(H64="Muy Alta",1,))))))</f>
        <v/>
      </c>
      <c r="J64" s="179"/>
      <c r="K64" s="176">
        <f>IF(NOT(ISERROR(MATCH(J64,'[5]Tabla Impacto'!$B$221:$B$223,0))),'[5]Tabla Impacto'!$F$223&amp;"Por favor no seleccionar los criterios de impacto(Afectación Económica o presupuestal y Pérdida Reputacional)",J64)</f>
        <v>0</v>
      </c>
      <c r="L64" s="182" t="str">
        <f>IF(OR(K64='[5]Tabla Impacto'!$C$11,K64='[5]Tabla Impacto'!$D$11),"Leve",IF(OR(K64='[5]Tabla Impacto'!$C$12,K64='[5]Tabla Impacto'!$D$12),"Menor",IF(OR(K64='[5]Tabla Impacto'!$C$13,K64='[5]Tabla Impacto'!$D$13),"Moderado",IF(OR(K64='[5]Tabla Impacto'!$C$14,K64='[5]Tabla Impacto'!$D$14),"Mayor",IF(OR(K64='[5]Tabla Impacto'!$C$15,K64='[5]Tabla Impacto'!$D$15),"Catastrófico","")))))</f>
        <v/>
      </c>
      <c r="M64" s="176" t="str">
        <f>IF(L64="","",IF(L64="Leve",0.2,IF(L64="Menor",0.4,IF(L64="Moderado",0.6,IF(L64="Mayor",0.8,IF(L64="Catastrófico",1,))))))</f>
        <v/>
      </c>
      <c r="N64" s="185"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6">
        <v>1</v>
      </c>
      <c r="P64" s="128"/>
      <c r="Q64" s="41" t="str">
        <f t="shared" si="0"/>
        <v/>
      </c>
      <c r="R64" s="42"/>
      <c r="S64" s="42"/>
      <c r="T64" s="43" t="str">
        <f t="shared" si="1"/>
        <v/>
      </c>
      <c r="U64" s="42"/>
      <c r="V64" s="42"/>
      <c r="W64" s="42"/>
      <c r="X64" s="24" t="str">
        <f>IFERROR(IF(Q64="Probabilidad",(I64-(+I64*T64)),IF(Q64="Impacto",I64,"")),"")</f>
        <v/>
      </c>
      <c r="Y64" s="44" t="str">
        <f>IFERROR(IF(X64="","",IF(X64&lt;=0.2,"Muy Baja",IF(X64&lt;=0.4,"Baja",IF(X64&lt;=0.6,"Media",IF(X64&lt;=0.8,"Alta","Muy Alta"))))),"")</f>
        <v/>
      </c>
      <c r="Z64" s="45" t="str">
        <f t="shared" si="2"/>
        <v/>
      </c>
      <c r="AA64" s="44" t="str">
        <f>IFERROR(IF(AB64="","",IF(AB64&lt;=0.2,"Leve",IF(AB64&lt;=0.4,"Menor",IF(AB64&lt;=0.6,"Moderado",IF(AB64&lt;=0.8,"Mayor","Catastrófico"))))),"")</f>
        <v/>
      </c>
      <c r="AB64" s="45" t="str">
        <f>IFERROR(IF(Q64="Impacto",(M64-(+M64*T64)),IF(Q64="Probabilidad",M64,"")),"")</f>
        <v/>
      </c>
      <c r="AC64" s="46" t="str">
        <f t="shared" si="3"/>
        <v/>
      </c>
      <c r="AD64" s="47"/>
      <c r="AE64" s="48"/>
      <c r="AF64" s="38"/>
      <c r="AG64" s="49"/>
      <c r="AH64" s="49"/>
      <c r="AI64" s="48"/>
      <c r="AJ64" s="3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9"/>
      <c r="B65" s="192"/>
      <c r="C65" s="192"/>
      <c r="D65" s="192"/>
      <c r="E65" s="195"/>
      <c r="F65" s="192"/>
      <c r="G65" s="198"/>
      <c r="H65" s="183"/>
      <c r="I65" s="177"/>
      <c r="J65" s="180"/>
      <c r="K65" s="177">
        <f ca="1">IF(NOT(ISERROR(MATCH(J65,_xlfn.ANCHORARRAY(E76),0))),I78&amp;"Por favor no seleccionar los criterios de impacto",J65)</f>
        <v>0</v>
      </c>
      <c r="L65" s="183"/>
      <c r="M65" s="177"/>
      <c r="N65" s="186"/>
      <c r="O65" s="6">
        <v>2</v>
      </c>
      <c r="P65" s="128"/>
      <c r="Q65" s="41" t="str">
        <f t="shared" si="0"/>
        <v/>
      </c>
      <c r="R65" s="42"/>
      <c r="S65" s="42"/>
      <c r="T65" s="43" t="str">
        <f t="shared" si="1"/>
        <v/>
      </c>
      <c r="U65" s="42"/>
      <c r="V65" s="42"/>
      <c r="W65" s="42"/>
      <c r="X65" s="24" t="str">
        <f>IFERROR(IF(AND(Q64="Probabilidad",Q65="Probabilidad"),(Z64-(+Z64*T65)),IF(Q65="Probabilidad",(I64-(+I64*T65)),IF(Q65="Impacto",Z64,""))),"")</f>
        <v/>
      </c>
      <c r="Y65" s="44" t="str">
        <f t="shared" si="4"/>
        <v/>
      </c>
      <c r="Z65" s="45" t="str">
        <f t="shared" si="2"/>
        <v/>
      </c>
      <c r="AA65" s="44" t="str">
        <f t="shared" si="5"/>
        <v/>
      </c>
      <c r="AB65" s="45" t="str">
        <f>IFERROR(IF(AND(Q64="Impacto",Q65="Impacto"),(AB58-(+AB58*T65)),IF(Q65="Impacto",($M$64-(+$M$64*T65)),IF(Q65="Probabilidad",AB58,""))),"")</f>
        <v/>
      </c>
      <c r="AC65" s="46" t="str">
        <f t="shared" si="3"/>
        <v/>
      </c>
      <c r="AD65" s="47"/>
      <c r="AE65" s="48"/>
      <c r="AF65" s="38"/>
      <c r="AG65" s="49"/>
      <c r="AH65" s="49"/>
      <c r="AI65" s="48"/>
      <c r="AJ65" s="38"/>
    </row>
    <row r="66" spans="1:36" ht="151.5" customHeight="1" x14ac:dyDescent="0.3">
      <c r="A66" s="189"/>
      <c r="B66" s="192"/>
      <c r="C66" s="192"/>
      <c r="D66" s="192"/>
      <c r="E66" s="195"/>
      <c r="F66" s="192"/>
      <c r="G66" s="198"/>
      <c r="H66" s="183"/>
      <c r="I66" s="177"/>
      <c r="J66" s="180"/>
      <c r="K66" s="177">
        <f ca="1">IF(NOT(ISERROR(MATCH(J66,_xlfn.ANCHORARRAY(E77),0))),I79&amp;"Por favor no seleccionar los criterios de impacto",J66)</f>
        <v>0</v>
      </c>
      <c r="L66" s="183"/>
      <c r="M66" s="177"/>
      <c r="N66" s="186"/>
      <c r="O66" s="6">
        <v>3</v>
      </c>
      <c r="P66" s="128"/>
      <c r="Q66" s="41" t="str">
        <f t="shared" si="0"/>
        <v/>
      </c>
      <c r="R66" s="42"/>
      <c r="S66" s="42"/>
      <c r="T66" s="43" t="str">
        <f t="shared" si="1"/>
        <v/>
      </c>
      <c r="U66" s="42"/>
      <c r="V66" s="42"/>
      <c r="W66" s="42"/>
      <c r="X66" s="24" t="str">
        <f>IFERROR(IF(AND(Q65="Probabilidad",Q66="Probabilidad"),(Z65-(+Z65*T66)),IF(AND(Q65="Impacto",Q66="Probabilidad"),(Z64-(+Z64*T66)),IF(Q66="Impacto",Z65,""))),"")</f>
        <v/>
      </c>
      <c r="Y66" s="44" t="str">
        <f t="shared" si="4"/>
        <v/>
      </c>
      <c r="Z66" s="45" t="str">
        <f t="shared" si="2"/>
        <v/>
      </c>
      <c r="AA66" s="44" t="str">
        <f t="shared" si="5"/>
        <v/>
      </c>
      <c r="AB66" s="45" t="str">
        <f>IFERROR(IF(AND(Q65="Impacto",Q66="Impacto"),(AB65-(+AB65*T66)),IF(AND(Q65="Probabilidad",Q66="Impacto"),(AB64-(+AB64*T66)),IF(Q66="Probabilidad",AB65,""))),"")</f>
        <v/>
      </c>
      <c r="AC66" s="46" t="str">
        <f t="shared" si="3"/>
        <v/>
      </c>
      <c r="AD66" s="47"/>
      <c r="AE66" s="48"/>
      <c r="AF66" s="38"/>
      <c r="AG66" s="49"/>
      <c r="AH66" s="49"/>
      <c r="AI66" s="48"/>
      <c r="AJ66" s="38"/>
    </row>
    <row r="67" spans="1:36" ht="151.5" customHeight="1" x14ac:dyDescent="0.3">
      <c r="A67" s="189"/>
      <c r="B67" s="192"/>
      <c r="C67" s="192"/>
      <c r="D67" s="192"/>
      <c r="E67" s="195"/>
      <c r="F67" s="192"/>
      <c r="G67" s="198"/>
      <c r="H67" s="183"/>
      <c r="I67" s="177"/>
      <c r="J67" s="180"/>
      <c r="K67" s="177">
        <f ca="1">IF(NOT(ISERROR(MATCH(J67,_xlfn.ANCHORARRAY(E78),0))),I80&amp;"Por favor no seleccionar los criterios de impacto",J67)</f>
        <v>0</v>
      </c>
      <c r="L67" s="183"/>
      <c r="M67" s="177"/>
      <c r="N67" s="186"/>
      <c r="O67" s="6">
        <v>4</v>
      </c>
      <c r="P67" s="128"/>
      <c r="Q67" s="41" t="str">
        <f t="shared" si="0"/>
        <v/>
      </c>
      <c r="R67" s="42"/>
      <c r="S67" s="42"/>
      <c r="T67" s="43" t="str">
        <f t="shared" si="1"/>
        <v/>
      </c>
      <c r="U67" s="42"/>
      <c r="V67" s="42"/>
      <c r="W67" s="42"/>
      <c r="X67" s="24" t="str">
        <f>IFERROR(IF(AND(Q66="Probabilidad",Q67="Probabilidad"),(Z66-(+Z66*T67)),IF(AND(Q66="Impacto",Q67="Probabilidad"),(Z65-(+Z65*T67)),IF(Q67="Impacto",Z66,""))),"")</f>
        <v/>
      </c>
      <c r="Y67" s="44" t="str">
        <f t="shared" si="4"/>
        <v/>
      </c>
      <c r="Z67" s="45" t="str">
        <f t="shared" si="2"/>
        <v/>
      </c>
      <c r="AA67" s="44" t="str">
        <f t="shared" si="5"/>
        <v/>
      </c>
      <c r="AB67" s="45" t="str">
        <f>IFERROR(IF(AND(Q66="Impacto",Q67="Impacto"),(AB66-(+AB66*T67)),IF(AND(Q66="Probabilidad",Q67="Impacto"),(AB65-(+AB65*T67)),IF(Q67="Probabilidad",AB66,""))),"")</f>
        <v/>
      </c>
      <c r="AC67" s="46" t="str">
        <f t="shared" si="3"/>
        <v/>
      </c>
      <c r="AD67" s="47"/>
      <c r="AE67" s="48"/>
      <c r="AF67" s="38"/>
      <c r="AG67" s="49"/>
      <c r="AH67" s="49"/>
      <c r="AI67" s="48"/>
      <c r="AJ67" s="38"/>
    </row>
    <row r="68" spans="1:36" ht="151.5" customHeight="1" x14ac:dyDescent="0.3">
      <c r="A68" s="189"/>
      <c r="B68" s="192"/>
      <c r="C68" s="192"/>
      <c r="D68" s="192"/>
      <c r="E68" s="195"/>
      <c r="F68" s="192"/>
      <c r="G68" s="198"/>
      <c r="H68" s="183"/>
      <c r="I68" s="177"/>
      <c r="J68" s="180"/>
      <c r="K68" s="177">
        <f ca="1">IF(NOT(ISERROR(MATCH(J68,_xlfn.ANCHORARRAY(E79),0))),I81&amp;"Por favor no seleccionar los criterios de impacto",J68)</f>
        <v>0</v>
      </c>
      <c r="L68" s="183"/>
      <c r="M68" s="177"/>
      <c r="N68" s="186"/>
      <c r="O68" s="6">
        <v>5</v>
      </c>
      <c r="P68" s="39"/>
      <c r="Q68" s="41" t="str">
        <f t="shared" si="0"/>
        <v/>
      </c>
      <c r="R68" s="42"/>
      <c r="S68" s="42"/>
      <c r="T68" s="43" t="str">
        <f t="shared" si="1"/>
        <v/>
      </c>
      <c r="U68" s="42"/>
      <c r="V68" s="42"/>
      <c r="W68" s="42"/>
      <c r="X68" s="24" t="str">
        <f>IFERROR(IF(AND(Q67="Probabilidad",Q68="Probabilidad"),(Z67-(+Z67*T68)),IF(AND(Q67="Impacto",Q68="Probabilidad"),(Z66-(+Z66*T68)),IF(Q68="Impacto",Z67,""))),"")</f>
        <v/>
      </c>
      <c r="Y68" s="44" t="str">
        <f t="shared" si="4"/>
        <v/>
      </c>
      <c r="Z68" s="45" t="str">
        <f t="shared" si="2"/>
        <v/>
      </c>
      <c r="AA68" s="44" t="str">
        <f t="shared" si="5"/>
        <v/>
      </c>
      <c r="AB68" s="45" t="str">
        <f>IFERROR(IF(AND(Q67="Impacto",Q68="Impacto"),(AB67-(+AB67*T68)),IF(AND(Q67="Probabilidad",Q68="Impacto"),(AB66-(+AB66*T68)),IF(Q68="Probabilidad",AB67,""))),"")</f>
        <v/>
      </c>
      <c r="AC68" s="46" t="str">
        <f t="shared" si="3"/>
        <v/>
      </c>
      <c r="AD68" s="47"/>
      <c r="AE68" s="48"/>
      <c r="AF68" s="38"/>
      <c r="AG68" s="49"/>
      <c r="AH68" s="49"/>
      <c r="AI68" s="48"/>
      <c r="AJ68" s="38"/>
    </row>
    <row r="69" spans="1:36" ht="151.5" customHeight="1" x14ac:dyDescent="0.3">
      <c r="A69" s="190"/>
      <c r="B69" s="193"/>
      <c r="C69" s="193"/>
      <c r="D69" s="193"/>
      <c r="E69" s="196"/>
      <c r="F69" s="193"/>
      <c r="G69" s="199"/>
      <c r="H69" s="184"/>
      <c r="I69" s="178"/>
      <c r="J69" s="181"/>
      <c r="K69" s="178">
        <f ca="1">IF(NOT(ISERROR(MATCH(J69,_xlfn.ANCHORARRAY(E80),0))),I82&amp;"Por favor no seleccionar los criterios de impacto",J69)</f>
        <v>0</v>
      </c>
      <c r="L69" s="184"/>
      <c r="M69" s="178"/>
      <c r="N69" s="187"/>
      <c r="O69" s="6">
        <v>6</v>
      </c>
      <c r="P69" s="39"/>
      <c r="Q69" s="41" t="str">
        <f t="shared" si="0"/>
        <v/>
      </c>
      <c r="R69" s="42"/>
      <c r="S69" s="42"/>
      <c r="T69" s="43" t="str">
        <f t="shared" si="1"/>
        <v/>
      </c>
      <c r="U69" s="42"/>
      <c r="V69" s="42"/>
      <c r="W69" s="42"/>
      <c r="X69" s="24" t="str">
        <f>IFERROR(IF(AND(Q68="Probabilidad",Q69="Probabilidad"),(Z68-(+Z68*T69)),IF(AND(Q68="Impacto",Q69="Probabilidad"),(Z67-(+Z67*T69)),IF(Q69="Impacto",Z68,""))),"")</f>
        <v/>
      </c>
      <c r="Y69" s="44" t="str">
        <f t="shared" si="4"/>
        <v/>
      </c>
      <c r="Z69" s="45" t="str">
        <f t="shared" si="2"/>
        <v/>
      </c>
      <c r="AA69" s="44" t="str">
        <f t="shared" si="5"/>
        <v/>
      </c>
      <c r="AB69" s="45" t="str">
        <f>IFERROR(IF(AND(Q68="Impacto",Q69="Impacto"),(AB68-(+AB68*T69)),IF(AND(Q68="Probabilidad",Q69="Impacto"),(AB67-(+AB67*T69)),IF(Q69="Probabilidad",AB68,""))),"")</f>
        <v/>
      </c>
      <c r="AC69" s="46" t="str">
        <f t="shared" si="3"/>
        <v/>
      </c>
      <c r="AD69" s="47"/>
      <c r="AE69" s="48"/>
      <c r="AF69" s="38"/>
      <c r="AG69" s="49"/>
      <c r="AH69" s="49"/>
      <c r="AI69" s="48"/>
      <c r="AJ69" s="38"/>
    </row>
    <row r="70" spans="1:36" ht="49.5" customHeight="1" x14ac:dyDescent="0.3">
      <c r="A70" s="6"/>
      <c r="B70" s="173" t="s">
        <v>111</v>
      </c>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5"/>
    </row>
    <row r="72" spans="1:36" x14ac:dyDescent="0.3">
      <c r="A72" s="1"/>
      <c r="B72" s="25" t="s">
        <v>112</v>
      </c>
      <c r="C72" s="1"/>
      <c r="D72" s="1"/>
      <c r="F72" s="1"/>
    </row>
  </sheetData>
  <dataConsolidate/>
  <mergeCells count="185">
    <mergeCell ref="A6:B6"/>
    <mergeCell ref="C6:N6"/>
    <mergeCell ref="A7:G7"/>
    <mergeCell ref="H7:N7"/>
    <mergeCell ref="O7:W7"/>
    <mergeCell ref="X7:AD7"/>
    <mergeCell ref="A1:AJ2"/>
    <mergeCell ref="A4:B4"/>
    <mergeCell ref="C4:N4"/>
    <mergeCell ref="O4:Q4"/>
    <mergeCell ref="A5:B5"/>
    <mergeCell ref="C5:N5"/>
    <mergeCell ref="J8:J9"/>
    <mergeCell ref="K8:K9"/>
    <mergeCell ref="L8:L9"/>
    <mergeCell ref="M8:M9"/>
    <mergeCell ref="N8:N9"/>
    <mergeCell ref="O8:O9"/>
    <mergeCell ref="AE7:AJ7"/>
    <mergeCell ref="A8:A9"/>
    <mergeCell ref="B8:B9"/>
    <mergeCell ref="C8:C9"/>
    <mergeCell ref="D8:D9"/>
    <mergeCell ref="E8:E9"/>
    <mergeCell ref="F8:F9"/>
    <mergeCell ref="G8:G9"/>
    <mergeCell ref="H8:H9"/>
    <mergeCell ref="I8:I9"/>
    <mergeCell ref="AG8:AG9"/>
    <mergeCell ref="AH8:AH9"/>
    <mergeCell ref="AI8:AI9"/>
    <mergeCell ref="AJ8:AJ9"/>
    <mergeCell ref="AD8:AD9"/>
    <mergeCell ref="AE8:AE9"/>
    <mergeCell ref="AF8:AF9"/>
    <mergeCell ref="AA8:AA9"/>
    <mergeCell ref="AB8:AB9"/>
    <mergeCell ref="AC8:AC9"/>
    <mergeCell ref="P8:P9"/>
    <mergeCell ref="Q8:Q9"/>
    <mergeCell ref="R8:W8"/>
    <mergeCell ref="X8:X9"/>
    <mergeCell ref="Y8:Y9"/>
    <mergeCell ref="Z8:Z9"/>
    <mergeCell ref="N16:N21"/>
    <mergeCell ref="M10:M15"/>
    <mergeCell ref="N10:N15"/>
    <mergeCell ref="A16:A21"/>
    <mergeCell ref="B16:B21"/>
    <mergeCell ref="C16:C21"/>
    <mergeCell ref="D16:D21"/>
    <mergeCell ref="E16:E21"/>
    <mergeCell ref="F16:F21"/>
    <mergeCell ref="G16:G21"/>
    <mergeCell ref="H16:H21"/>
    <mergeCell ref="G10:G15"/>
    <mergeCell ref="H10:H15"/>
    <mergeCell ref="I10:I15"/>
    <mergeCell ref="J10:J15"/>
    <mergeCell ref="K10:K15"/>
    <mergeCell ref="L10:L15"/>
    <mergeCell ref="A10:A15"/>
    <mergeCell ref="B10:B15"/>
    <mergeCell ref="C10:C15"/>
    <mergeCell ref="D10:D15"/>
    <mergeCell ref="E10:E15"/>
    <mergeCell ref="F10:F15"/>
    <mergeCell ref="C22:C27"/>
    <mergeCell ref="D22:D27"/>
    <mergeCell ref="E22:E27"/>
    <mergeCell ref="F22:F27"/>
    <mergeCell ref="I16:I21"/>
    <mergeCell ref="J16:J21"/>
    <mergeCell ref="K16:K21"/>
    <mergeCell ref="L16:L21"/>
    <mergeCell ref="M16:M21"/>
    <mergeCell ref="I28:I33"/>
    <mergeCell ref="J28:J33"/>
    <mergeCell ref="K28:K33"/>
    <mergeCell ref="L28:L33"/>
    <mergeCell ref="M28:M33"/>
    <mergeCell ref="N28:N33"/>
    <mergeCell ref="M22:M27"/>
    <mergeCell ref="N22:N27"/>
    <mergeCell ref="A28:A33"/>
    <mergeCell ref="B28:B33"/>
    <mergeCell ref="C28:C33"/>
    <mergeCell ref="D28:D33"/>
    <mergeCell ref="E28:E33"/>
    <mergeCell ref="F28:F33"/>
    <mergeCell ref="G28:G33"/>
    <mergeCell ref="H28:H33"/>
    <mergeCell ref="G22:G27"/>
    <mergeCell ref="H22:H27"/>
    <mergeCell ref="I22:I27"/>
    <mergeCell ref="J22:J27"/>
    <mergeCell ref="K22:K27"/>
    <mergeCell ref="L22:L27"/>
    <mergeCell ref="A22:A27"/>
    <mergeCell ref="B22:B27"/>
    <mergeCell ref="N40:N45"/>
    <mergeCell ref="M34:M39"/>
    <mergeCell ref="N34:N39"/>
    <mergeCell ref="A40:A45"/>
    <mergeCell ref="B40:B45"/>
    <mergeCell ref="C40:C45"/>
    <mergeCell ref="D40:D45"/>
    <mergeCell ref="E40:E45"/>
    <mergeCell ref="F40:F45"/>
    <mergeCell ref="G40:G45"/>
    <mergeCell ref="H40:H45"/>
    <mergeCell ref="G34:G39"/>
    <mergeCell ref="H34:H39"/>
    <mergeCell ref="I34:I39"/>
    <mergeCell ref="J34:J39"/>
    <mergeCell ref="K34:K39"/>
    <mergeCell ref="L34:L39"/>
    <mergeCell ref="A34:A39"/>
    <mergeCell ref="B34:B39"/>
    <mergeCell ref="C34:C39"/>
    <mergeCell ref="D34:D39"/>
    <mergeCell ref="E34:E39"/>
    <mergeCell ref="F34:F39"/>
    <mergeCell ref="C46:C51"/>
    <mergeCell ref="D46:D51"/>
    <mergeCell ref="E46:E51"/>
    <mergeCell ref="F46:F51"/>
    <mergeCell ref="I40:I45"/>
    <mergeCell ref="J40:J45"/>
    <mergeCell ref="K40:K45"/>
    <mergeCell ref="L40:L45"/>
    <mergeCell ref="M40:M45"/>
    <mergeCell ref="I52:I57"/>
    <mergeCell ref="J52:J57"/>
    <mergeCell ref="K52:K57"/>
    <mergeCell ref="L52:L57"/>
    <mergeCell ref="M52:M57"/>
    <mergeCell ref="N52:N57"/>
    <mergeCell ref="M46:M51"/>
    <mergeCell ref="N46:N51"/>
    <mergeCell ref="A52:A57"/>
    <mergeCell ref="B52:B57"/>
    <mergeCell ref="C52:C57"/>
    <mergeCell ref="D52:D57"/>
    <mergeCell ref="E52:E57"/>
    <mergeCell ref="F52:F57"/>
    <mergeCell ref="G52:G57"/>
    <mergeCell ref="H52:H57"/>
    <mergeCell ref="G46:G51"/>
    <mergeCell ref="H46:H51"/>
    <mergeCell ref="I46:I51"/>
    <mergeCell ref="J46:J51"/>
    <mergeCell ref="K46:K51"/>
    <mergeCell ref="L46:L51"/>
    <mergeCell ref="A46:A51"/>
    <mergeCell ref="B46:B51"/>
    <mergeCell ref="A64:A69"/>
    <mergeCell ref="B64:B69"/>
    <mergeCell ref="C64:C69"/>
    <mergeCell ref="D64:D69"/>
    <mergeCell ref="E64:E69"/>
    <mergeCell ref="F64:F69"/>
    <mergeCell ref="G64:G69"/>
    <mergeCell ref="H64:H69"/>
    <mergeCell ref="G58:G63"/>
    <mergeCell ref="H58:H63"/>
    <mergeCell ref="A58:A63"/>
    <mergeCell ref="B58:B63"/>
    <mergeCell ref="C58:C63"/>
    <mergeCell ref="D58:D63"/>
    <mergeCell ref="E58:E63"/>
    <mergeCell ref="F58:F63"/>
    <mergeCell ref="B70:AJ70"/>
    <mergeCell ref="I64:I69"/>
    <mergeCell ref="J64:J69"/>
    <mergeCell ref="K64:K69"/>
    <mergeCell ref="L64:L69"/>
    <mergeCell ref="M64:M69"/>
    <mergeCell ref="N64:N69"/>
    <mergeCell ref="M58:M63"/>
    <mergeCell ref="N58:N63"/>
    <mergeCell ref="I58:I63"/>
    <mergeCell ref="J58:J63"/>
    <mergeCell ref="K58:K63"/>
    <mergeCell ref="L58:L63"/>
  </mergeCells>
  <conditionalFormatting sqref="H10 H16">
    <cfRule type="cellIs" dxfId="2251" priority="231" operator="equal">
      <formula>"Muy Baja"</formula>
    </cfRule>
    <cfRule type="cellIs" dxfId="2250" priority="230" operator="equal">
      <formula>"Baja"</formula>
    </cfRule>
    <cfRule type="cellIs" dxfId="2249" priority="227" operator="equal">
      <formula>"Muy Alta"</formula>
    </cfRule>
    <cfRule type="cellIs" dxfId="2248" priority="228" operator="equal">
      <formula>"Alta"</formula>
    </cfRule>
    <cfRule type="cellIs" dxfId="2247" priority="229" operator="equal">
      <formula>"Media"</formula>
    </cfRule>
  </conditionalFormatting>
  <conditionalFormatting sqref="H22">
    <cfRule type="cellIs" dxfId="2246" priority="182" operator="equal">
      <formula>"Alta"</formula>
    </cfRule>
    <cfRule type="cellIs" dxfId="2245" priority="183" operator="equal">
      <formula>"Media"</formula>
    </cfRule>
    <cfRule type="cellIs" dxfId="2244" priority="184" operator="equal">
      <formula>"Baja"</formula>
    </cfRule>
    <cfRule type="cellIs" dxfId="2243" priority="185" operator="equal">
      <formula>"Muy Baja"</formula>
    </cfRule>
    <cfRule type="cellIs" dxfId="2242" priority="181" operator="equal">
      <formula>"Muy Alta"</formula>
    </cfRule>
  </conditionalFormatting>
  <conditionalFormatting sqref="H28">
    <cfRule type="cellIs" dxfId="2241" priority="159" operator="equal">
      <formula>"Alta"</formula>
    </cfRule>
    <cfRule type="cellIs" dxfId="2240" priority="162" operator="equal">
      <formula>"Muy Baja"</formula>
    </cfRule>
    <cfRule type="cellIs" dxfId="2239" priority="161" operator="equal">
      <formula>"Baja"</formula>
    </cfRule>
    <cfRule type="cellIs" dxfId="2238" priority="160" operator="equal">
      <formula>"Media"</formula>
    </cfRule>
    <cfRule type="cellIs" dxfId="2237" priority="158" operator="equal">
      <formula>"Muy Alta"</formula>
    </cfRule>
  </conditionalFormatting>
  <conditionalFormatting sqref="H34">
    <cfRule type="cellIs" dxfId="2236" priority="139" operator="equal">
      <formula>"Muy Baja"</formula>
    </cfRule>
    <cfRule type="cellIs" dxfId="2235" priority="138" operator="equal">
      <formula>"Baja"</formula>
    </cfRule>
    <cfRule type="cellIs" dxfId="2234" priority="137" operator="equal">
      <formula>"Media"</formula>
    </cfRule>
    <cfRule type="cellIs" dxfId="2233" priority="136" operator="equal">
      <formula>"Alta"</formula>
    </cfRule>
    <cfRule type="cellIs" dxfId="2232" priority="135" operator="equal">
      <formula>"Muy Alta"</formula>
    </cfRule>
  </conditionalFormatting>
  <conditionalFormatting sqref="H40">
    <cfRule type="cellIs" dxfId="2231" priority="113" operator="equal">
      <formula>"Alta"</formula>
    </cfRule>
    <cfRule type="cellIs" dxfId="2230" priority="114" operator="equal">
      <formula>"Media"</formula>
    </cfRule>
    <cfRule type="cellIs" dxfId="2229" priority="115" operator="equal">
      <formula>"Baja"</formula>
    </cfRule>
    <cfRule type="cellIs" dxfId="2228" priority="116" operator="equal">
      <formula>"Muy Baja"</formula>
    </cfRule>
    <cfRule type="cellIs" dxfId="2227" priority="112" operator="equal">
      <formula>"Muy Alta"</formula>
    </cfRule>
  </conditionalFormatting>
  <conditionalFormatting sqref="H46">
    <cfRule type="cellIs" dxfId="2226" priority="93" operator="equal">
      <formula>"Muy Baja"</formula>
    </cfRule>
    <cfRule type="cellIs" dxfId="2225" priority="89" operator="equal">
      <formula>"Muy Alta"</formula>
    </cfRule>
    <cfRule type="cellIs" dxfId="2224" priority="90" operator="equal">
      <formula>"Alta"</formula>
    </cfRule>
    <cfRule type="cellIs" dxfId="2223" priority="91" operator="equal">
      <formula>"Media"</formula>
    </cfRule>
    <cfRule type="cellIs" dxfId="2222" priority="92" operator="equal">
      <formula>"Baja"</formula>
    </cfRule>
  </conditionalFormatting>
  <conditionalFormatting sqref="H52">
    <cfRule type="cellIs" dxfId="2221" priority="69" operator="equal">
      <formula>"Baja"</formula>
    </cfRule>
    <cfRule type="cellIs" dxfId="2220" priority="70" operator="equal">
      <formula>"Muy Baja"</formula>
    </cfRule>
    <cfRule type="cellIs" dxfId="2219" priority="66" operator="equal">
      <formula>"Muy Alta"</formula>
    </cfRule>
    <cfRule type="cellIs" dxfId="2218" priority="67" operator="equal">
      <formula>"Alta"</formula>
    </cfRule>
    <cfRule type="cellIs" dxfId="2217" priority="68" operator="equal">
      <formula>"Media"</formula>
    </cfRule>
  </conditionalFormatting>
  <conditionalFormatting sqref="H58">
    <cfRule type="cellIs" dxfId="2216" priority="47" operator="equal">
      <formula>"Muy Baja"</formula>
    </cfRule>
    <cfRule type="cellIs" dxfId="2215" priority="43" operator="equal">
      <formula>"Muy Alta"</formula>
    </cfRule>
    <cfRule type="cellIs" dxfId="2214" priority="44" operator="equal">
      <formula>"Alta"</formula>
    </cfRule>
    <cfRule type="cellIs" dxfId="2213" priority="45" operator="equal">
      <formula>"Media"</formula>
    </cfRule>
    <cfRule type="cellIs" dxfId="2212" priority="46" operator="equal">
      <formula>"Baja"</formula>
    </cfRule>
  </conditionalFormatting>
  <conditionalFormatting sqref="H64">
    <cfRule type="cellIs" dxfId="2211" priority="23" operator="equal">
      <formula>"Baja"</formula>
    </cfRule>
    <cfRule type="cellIs" dxfId="2210" priority="24" operator="equal">
      <formula>"Muy Baja"</formula>
    </cfRule>
    <cfRule type="cellIs" dxfId="2209" priority="22" operator="equal">
      <formula>"Media"</formula>
    </cfRule>
    <cfRule type="cellIs" dxfId="2208" priority="20" operator="equal">
      <formula>"Muy Alta"</formula>
    </cfRule>
    <cfRule type="cellIs" dxfId="2207" priority="21" operator="equal">
      <formula>"Alta"</formula>
    </cfRule>
  </conditionalFormatting>
  <conditionalFormatting sqref="K10:K69">
    <cfRule type="containsText" dxfId="2206" priority="1" operator="containsText" text="❌">
      <formula>NOT(ISERROR(SEARCH("❌",K10)))</formula>
    </cfRule>
  </conditionalFormatting>
  <conditionalFormatting sqref="L10 L16 L22 L28 L34 L40 L46 L52 L58 L64">
    <cfRule type="cellIs" dxfId="2205" priority="224" operator="equal">
      <formula>"Moderado"</formula>
    </cfRule>
    <cfRule type="cellIs" dxfId="2204" priority="223" operator="equal">
      <formula>"Mayor"</formula>
    </cfRule>
    <cfRule type="cellIs" dxfId="2203" priority="222" operator="equal">
      <formula>"Catastrófico"</formula>
    </cfRule>
    <cfRule type="cellIs" dxfId="2202" priority="226" operator="equal">
      <formula>"Leve"</formula>
    </cfRule>
    <cfRule type="cellIs" dxfId="2201" priority="225" operator="equal">
      <formula>"Menor"</formula>
    </cfRule>
  </conditionalFormatting>
  <conditionalFormatting sqref="N10">
    <cfRule type="cellIs" dxfId="2200" priority="221" operator="equal">
      <formula>"Bajo"</formula>
    </cfRule>
    <cfRule type="cellIs" dxfId="2199" priority="220" operator="equal">
      <formula>"Moderado"</formula>
    </cfRule>
    <cfRule type="cellIs" dxfId="2198" priority="219" operator="equal">
      <formula>"Alto"</formula>
    </cfRule>
    <cfRule type="cellIs" dxfId="2197" priority="218" operator="equal">
      <formula>"Extremo"</formula>
    </cfRule>
  </conditionalFormatting>
  <conditionalFormatting sqref="N16">
    <cfRule type="cellIs" dxfId="2196" priority="202" operator="equal">
      <formula>"Moderado"</formula>
    </cfRule>
    <cfRule type="cellIs" dxfId="2195" priority="201" operator="equal">
      <formula>"Alto"</formula>
    </cfRule>
    <cfRule type="cellIs" dxfId="2194" priority="200" operator="equal">
      <formula>"Extremo"</formula>
    </cfRule>
    <cfRule type="cellIs" dxfId="2193" priority="203" operator="equal">
      <formula>"Bajo"</formula>
    </cfRule>
  </conditionalFormatting>
  <conditionalFormatting sqref="N22">
    <cfRule type="cellIs" dxfId="2192" priority="179" operator="equal">
      <formula>"Moderado"</formula>
    </cfRule>
    <cfRule type="cellIs" dxfId="2191" priority="178" operator="equal">
      <formula>"Alto"</formula>
    </cfRule>
    <cfRule type="cellIs" dxfId="2190" priority="177" operator="equal">
      <formula>"Extremo"</formula>
    </cfRule>
    <cfRule type="cellIs" dxfId="2189" priority="180" operator="equal">
      <formula>"Bajo"</formula>
    </cfRule>
  </conditionalFormatting>
  <conditionalFormatting sqref="N28">
    <cfRule type="cellIs" dxfId="2188" priority="156" operator="equal">
      <formula>"Moderado"</formula>
    </cfRule>
    <cfRule type="cellIs" dxfId="2187" priority="157" operator="equal">
      <formula>"Bajo"</formula>
    </cfRule>
    <cfRule type="cellIs" dxfId="2186" priority="155" operator="equal">
      <formula>"Alto"</formula>
    </cfRule>
    <cfRule type="cellIs" dxfId="2185" priority="154" operator="equal">
      <formula>"Extremo"</formula>
    </cfRule>
  </conditionalFormatting>
  <conditionalFormatting sqref="N34">
    <cfRule type="cellIs" dxfId="2184" priority="132" operator="equal">
      <formula>"Alto"</formula>
    </cfRule>
    <cfRule type="cellIs" dxfId="2183" priority="133" operator="equal">
      <formula>"Moderado"</formula>
    </cfRule>
    <cfRule type="cellIs" dxfId="2182" priority="131" operator="equal">
      <formula>"Extremo"</formula>
    </cfRule>
    <cfRule type="cellIs" dxfId="2181" priority="134" operator="equal">
      <formula>"Bajo"</formula>
    </cfRule>
  </conditionalFormatting>
  <conditionalFormatting sqref="N40">
    <cfRule type="cellIs" dxfId="2180" priority="111" operator="equal">
      <formula>"Bajo"</formula>
    </cfRule>
    <cfRule type="cellIs" dxfId="2179" priority="108" operator="equal">
      <formula>"Extremo"</formula>
    </cfRule>
    <cfRule type="cellIs" dxfId="2178" priority="109" operator="equal">
      <formula>"Alto"</formula>
    </cfRule>
    <cfRule type="cellIs" dxfId="2177" priority="110" operator="equal">
      <formula>"Moderado"</formula>
    </cfRule>
  </conditionalFormatting>
  <conditionalFormatting sqref="N46">
    <cfRule type="cellIs" dxfId="2176" priority="88" operator="equal">
      <formula>"Bajo"</formula>
    </cfRule>
    <cfRule type="cellIs" dxfId="2175" priority="85" operator="equal">
      <formula>"Extremo"</formula>
    </cfRule>
    <cfRule type="cellIs" dxfId="2174" priority="86" operator="equal">
      <formula>"Alto"</formula>
    </cfRule>
    <cfRule type="cellIs" dxfId="2173" priority="87" operator="equal">
      <formula>"Moderado"</formula>
    </cfRule>
  </conditionalFormatting>
  <conditionalFormatting sqref="N52">
    <cfRule type="cellIs" dxfId="2172" priority="65" operator="equal">
      <formula>"Bajo"</formula>
    </cfRule>
    <cfRule type="cellIs" dxfId="2171" priority="64" operator="equal">
      <formula>"Moderado"</formula>
    </cfRule>
    <cfRule type="cellIs" dxfId="2170" priority="63" operator="equal">
      <formula>"Alto"</formula>
    </cfRule>
    <cfRule type="cellIs" dxfId="2169" priority="62" operator="equal">
      <formula>"Extremo"</formula>
    </cfRule>
  </conditionalFormatting>
  <conditionalFormatting sqref="N58">
    <cfRule type="cellIs" dxfId="2168" priority="42" operator="equal">
      <formula>"Bajo"</formula>
    </cfRule>
    <cfRule type="cellIs" dxfId="2167" priority="39" operator="equal">
      <formula>"Extremo"</formula>
    </cfRule>
    <cfRule type="cellIs" dxfId="2166" priority="40" operator="equal">
      <formula>"Alto"</formula>
    </cfRule>
    <cfRule type="cellIs" dxfId="2165" priority="41" operator="equal">
      <formula>"Moderado"</formula>
    </cfRule>
  </conditionalFormatting>
  <conditionalFormatting sqref="N64">
    <cfRule type="cellIs" dxfId="2164" priority="16" operator="equal">
      <formula>"Extremo"</formula>
    </cfRule>
    <cfRule type="cellIs" dxfId="2163" priority="17" operator="equal">
      <formula>"Alto"</formula>
    </cfRule>
    <cfRule type="cellIs" dxfId="2162" priority="18" operator="equal">
      <formula>"Moderado"</formula>
    </cfRule>
    <cfRule type="cellIs" dxfId="2161" priority="19" operator="equal">
      <formula>"Bajo"</formula>
    </cfRule>
  </conditionalFormatting>
  <conditionalFormatting sqref="Y10:Y69">
    <cfRule type="cellIs" dxfId="2160" priority="11" operator="equal">
      <formula>"Muy Alta"</formula>
    </cfRule>
    <cfRule type="cellIs" dxfId="2159" priority="12" operator="equal">
      <formula>"Alta"</formula>
    </cfRule>
    <cfRule type="cellIs" dxfId="2158" priority="13" operator="equal">
      <formula>"Media"</formula>
    </cfRule>
    <cfRule type="cellIs" dxfId="2157" priority="14" operator="equal">
      <formula>"Baja"</formula>
    </cfRule>
    <cfRule type="cellIs" dxfId="2156" priority="15" operator="equal">
      <formula>"Muy Baja"</formula>
    </cfRule>
  </conditionalFormatting>
  <conditionalFormatting sqref="AA10:AA69">
    <cfRule type="cellIs" dxfId="2155" priority="6" operator="equal">
      <formula>"Catastrófico"</formula>
    </cfRule>
    <cfRule type="cellIs" dxfId="2154" priority="7" operator="equal">
      <formula>"Mayor"</formula>
    </cfRule>
    <cfRule type="cellIs" dxfId="2153" priority="8" operator="equal">
      <formula>"Moderado"</formula>
    </cfRule>
    <cfRule type="cellIs" dxfId="2152" priority="9" operator="equal">
      <formula>"Menor"</formula>
    </cfRule>
    <cfRule type="cellIs" dxfId="2151" priority="10" operator="equal">
      <formula>"Leve"</formula>
    </cfRule>
  </conditionalFormatting>
  <conditionalFormatting sqref="AC10:AC69">
    <cfRule type="cellIs" dxfId="2150" priority="2" operator="equal">
      <formula>"Extremo"</formula>
    </cfRule>
    <cfRule type="cellIs" dxfId="2149" priority="3" operator="equal">
      <formula>"Alto"</formula>
    </cfRule>
    <cfRule type="cellIs" dxfId="2148" priority="4" operator="equal">
      <formula>"Moderado"</formula>
    </cfRule>
    <cfRule type="cellIs" dxfId="2147" priority="5" operator="equal">
      <formula>"Bajo"</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002060"/>
  </sheetPr>
  <dimension ref="A1:BP72"/>
  <sheetViews>
    <sheetView zoomScale="60" zoomScaleNormal="60" workbookViewId="0">
      <pane xSplit="16" ySplit="2" topLeftCell="Q3" activePane="bottomRight" state="frozen"/>
      <selection pane="topRight" activeCell="Q1" sqref="Q1"/>
      <selection pane="bottomLeft" activeCell="A3" sqref="A3"/>
      <selection pane="bottomRight" activeCell="A3" sqref="A1:AJ1048576"/>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140625" style="1" customWidth="1"/>
    <col min="10" max="10" width="27.140625" style="1" customWidth="1"/>
    <col min="11" max="11" width="30.5703125" style="1" customWidth="1"/>
    <col min="12" max="12" width="17.5703125" style="1" customWidth="1"/>
    <col min="13" max="13" width="6.140625" style="1" bestFit="1" customWidth="1"/>
    <col min="14" max="14" width="16" style="1" customWidth="1"/>
    <col min="15" max="15" width="5.85546875" style="1" customWidth="1"/>
    <col min="16" max="16" width="64.85546875"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85546875" style="1" customWidth="1"/>
    <col min="23" max="23" width="7.5703125" style="1" customWidth="1"/>
    <col min="24" max="24" width="38.140625" style="1" customWidth="1"/>
    <col min="25" max="25" width="8.85546875" style="1" customWidth="1"/>
    <col min="26" max="26" width="10.42578125" style="1" customWidth="1"/>
    <col min="27" max="28" width="9.140625" style="1" customWidth="1"/>
    <col min="29" max="29" width="8.42578125" style="1" customWidth="1"/>
    <col min="30" max="30" width="7.140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244" t="s">
        <v>60</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6"/>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47"/>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9"/>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9"/>
      <c r="B3" s="30"/>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39" t="s">
        <v>61</v>
      </c>
      <c r="B4" s="240"/>
      <c r="C4" s="250" t="s">
        <v>293</v>
      </c>
      <c r="D4" s="251"/>
      <c r="E4" s="251"/>
      <c r="F4" s="251"/>
      <c r="G4" s="251"/>
      <c r="H4" s="251"/>
      <c r="I4" s="251"/>
      <c r="J4" s="251"/>
      <c r="K4" s="251"/>
      <c r="L4" s="251"/>
      <c r="M4" s="251"/>
      <c r="N4" s="252"/>
      <c r="O4" s="253"/>
      <c r="P4" s="253"/>
      <c r="Q4" s="253"/>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39" t="s">
        <v>62</v>
      </c>
      <c r="B5" s="240"/>
      <c r="C5" s="250" t="s">
        <v>294</v>
      </c>
      <c r="D5" s="251"/>
      <c r="E5" s="251"/>
      <c r="F5" s="251"/>
      <c r="G5" s="251"/>
      <c r="H5" s="251"/>
      <c r="I5" s="251"/>
      <c r="J5" s="251"/>
      <c r="K5" s="251"/>
      <c r="L5" s="251"/>
      <c r="M5" s="251"/>
      <c r="N5" s="252"/>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39" t="s">
        <v>63</v>
      </c>
      <c r="B6" s="240"/>
      <c r="C6" s="241" t="s">
        <v>295</v>
      </c>
      <c r="D6" s="242"/>
      <c r="E6" s="242"/>
      <c r="F6" s="242"/>
      <c r="G6" s="242"/>
      <c r="H6" s="242"/>
      <c r="I6" s="242"/>
      <c r="J6" s="242"/>
      <c r="K6" s="242"/>
      <c r="L6" s="242"/>
      <c r="M6" s="242"/>
      <c r="N6" s="243"/>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67" t="s">
        <v>64</v>
      </c>
      <c r="B7" s="268"/>
      <c r="C7" s="268"/>
      <c r="D7" s="268"/>
      <c r="E7" s="268"/>
      <c r="F7" s="268"/>
      <c r="G7" s="269"/>
      <c r="H7" s="267" t="s">
        <v>65</v>
      </c>
      <c r="I7" s="268"/>
      <c r="J7" s="268"/>
      <c r="K7" s="268"/>
      <c r="L7" s="268"/>
      <c r="M7" s="268"/>
      <c r="N7" s="269"/>
      <c r="O7" s="267" t="s">
        <v>66</v>
      </c>
      <c r="P7" s="268"/>
      <c r="Q7" s="268"/>
      <c r="R7" s="268"/>
      <c r="S7" s="268"/>
      <c r="T7" s="268"/>
      <c r="U7" s="268"/>
      <c r="V7" s="268"/>
      <c r="W7" s="269"/>
      <c r="X7" s="267" t="s">
        <v>67</v>
      </c>
      <c r="Y7" s="268"/>
      <c r="Z7" s="268"/>
      <c r="AA7" s="268"/>
      <c r="AB7" s="268"/>
      <c r="AC7" s="268"/>
      <c r="AD7" s="269"/>
      <c r="AE7" s="267" t="s">
        <v>68</v>
      </c>
      <c r="AF7" s="268"/>
      <c r="AG7" s="268"/>
      <c r="AH7" s="268"/>
      <c r="AI7" s="268"/>
      <c r="AJ7" s="269"/>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70" t="s">
        <v>69</v>
      </c>
      <c r="B8" s="272" t="s">
        <v>15</v>
      </c>
      <c r="C8" s="260" t="s">
        <v>17</v>
      </c>
      <c r="D8" s="260" t="s">
        <v>19</v>
      </c>
      <c r="E8" s="273" t="s">
        <v>21</v>
      </c>
      <c r="F8" s="259" t="s">
        <v>23</v>
      </c>
      <c r="G8" s="260" t="s">
        <v>70</v>
      </c>
      <c r="H8" s="274" t="s">
        <v>71</v>
      </c>
      <c r="I8" s="264" t="s">
        <v>72</v>
      </c>
      <c r="J8" s="259" t="s">
        <v>73</v>
      </c>
      <c r="K8" s="259" t="s">
        <v>74</v>
      </c>
      <c r="L8" s="262" t="s">
        <v>75</v>
      </c>
      <c r="M8" s="264" t="s">
        <v>72</v>
      </c>
      <c r="N8" s="260" t="s">
        <v>29</v>
      </c>
      <c r="O8" s="265" t="s">
        <v>76</v>
      </c>
      <c r="P8" s="258" t="s">
        <v>31</v>
      </c>
      <c r="Q8" s="259" t="s">
        <v>33</v>
      </c>
      <c r="R8" s="261" t="s">
        <v>77</v>
      </c>
      <c r="S8" s="261"/>
      <c r="T8" s="261"/>
      <c r="U8" s="261"/>
      <c r="V8" s="261"/>
      <c r="W8" s="261"/>
      <c r="X8" s="257" t="s">
        <v>78</v>
      </c>
      <c r="Y8" s="257" t="s">
        <v>79</v>
      </c>
      <c r="Z8" s="257" t="s">
        <v>72</v>
      </c>
      <c r="AA8" s="257" t="s">
        <v>80</v>
      </c>
      <c r="AB8" s="257" t="s">
        <v>72</v>
      </c>
      <c r="AC8" s="257" t="s">
        <v>81</v>
      </c>
      <c r="AD8" s="265" t="s">
        <v>49</v>
      </c>
      <c r="AE8" s="258" t="s">
        <v>68</v>
      </c>
      <c r="AF8" s="261" t="s">
        <v>82</v>
      </c>
      <c r="AG8" s="222" t="s">
        <v>327</v>
      </c>
      <c r="AH8" s="222" t="s">
        <v>328</v>
      </c>
      <c r="AI8" s="222" t="s">
        <v>325</v>
      </c>
      <c r="AJ8" s="222" t="s">
        <v>326</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71"/>
      <c r="B9" s="272"/>
      <c r="C9" s="261"/>
      <c r="D9" s="261"/>
      <c r="E9" s="272"/>
      <c r="F9" s="260"/>
      <c r="G9" s="261"/>
      <c r="H9" s="260"/>
      <c r="I9" s="263"/>
      <c r="J9" s="260"/>
      <c r="K9" s="260"/>
      <c r="L9" s="263"/>
      <c r="M9" s="263"/>
      <c r="N9" s="261"/>
      <c r="O9" s="266"/>
      <c r="P9" s="258"/>
      <c r="Q9" s="260"/>
      <c r="R9" s="7" t="s">
        <v>83</v>
      </c>
      <c r="S9" s="7" t="s">
        <v>84</v>
      </c>
      <c r="T9" s="7" t="s">
        <v>85</v>
      </c>
      <c r="U9" s="7" t="s">
        <v>86</v>
      </c>
      <c r="V9" s="7" t="s">
        <v>87</v>
      </c>
      <c r="W9" s="7" t="s">
        <v>88</v>
      </c>
      <c r="X9" s="257"/>
      <c r="Y9" s="257"/>
      <c r="Z9" s="257"/>
      <c r="AA9" s="257"/>
      <c r="AB9" s="257"/>
      <c r="AC9" s="257"/>
      <c r="AD9" s="266"/>
      <c r="AE9" s="258"/>
      <c r="AF9" s="261"/>
      <c r="AG9" s="222"/>
      <c r="AH9" s="222"/>
      <c r="AI9" s="222"/>
      <c r="AJ9" s="222"/>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25">
      <c r="A10" s="188">
        <v>1</v>
      </c>
      <c r="B10" s="191" t="s">
        <v>89</v>
      </c>
      <c r="C10" s="191" t="s">
        <v>296</v>
      </c>
      <c r="D10" s="191" t="s">
        <v>297</v>
      </c>
      <c r="E10" s="194" t="s">
        <v>298</v>
      </c>
      <c r="F10" s="191" t="s">
        <v>90</v>
      </c>
      <c r="G10" s="197">
        <v>890</v>
      </c>
      <c r="H10" s="182" t="str">
        <f>IF(G10&lt;=0,"",IF(G10&lt;=2,"Muy Baja",IF(G10&lt;=24,"Baja",IF(G10&lt;=500,"Media",IF(G10&lt;=5000,"Alta","Muy Alta")))))</f>
        <v>Alta</v>
      </c>
      <c r="I10" s="176">
        <f>IF(H10="","",IF(H10="Muy Baja",0.2,IF(H10="Baja",0.4,IF(H10="Media",0.6,IF(H10="Alta",0.8,IF(H10="Muy Alta",1,))))))</f>
        <v>0.8</v>
      </c>
      <c r="J10" s="179" t="s">
        <v>101</v>
      </c>
      <c r="K10" s="176" t="str">
        <f>IF(NOT(ISERROR(MATCH(J10,'[6]Tabla Impacto'!$B$221:$B$223,0))),'[6]Tabla Impacto'!$F$223&amp;"Por favor no seleccionar los criterios de impacto(Afectación Económica o presupuestal y Pérdida Reputacional)",J10)</f>
        <v xml:space="preserve">     El riesgo afecta la imagen de la entidad a nivel nacional, con efecto publicitarios sostenible a nivel país</v>
      </c>
      <c r="L10" s="182" t="str">
        <f>IF(OR(K10='[6]Tabla Impacto'!$C$11,K10='[6]Tabla Impacto'!$D$11),"Leve",IF(OR(K10='[6]Tabla Impacto'!$C$12,K10='[6]Tabla Impacto'!$D$12),"Menor",IF(OR(K10='[6]Tabla Impacto'!$C$13,K10='[6]Tabla Impacto'!$D$13),"Moderado",IF(OR(K10='[6]Tabla Impacto'!$C$14,K10='[6]Tabla Impacto'!$D$14),"Mayor",IF(OR(K10='[6]Tabla Impacto'!$C$15,K10='[6]Tabla Impacto'!$D$15),"Catastrófico","")))))</f>
        <v>Catastrófico</v>
      </c>
      <c r="M10" s="176">
        <f>IF(L10="","",IF(L10="Leve",0.2,IF(L10="Menor",0.4,IF(L10="Moderado",0.6,IF(L10="Mayor",0.8,IF(L10="Catastrófico",1,))))))</f>
        <v>1</v>
      </c>
      <c r="N10" s="185"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Extremo</v>
      </c>
      <c r="O10" s="6">
        <v>1</v>
      </c>
      <c r="P10" s="126" t="s">
        <v>482</v>
      </c>
      <c r="Q10" s="41" t="str">
        <f t="shared" ref="Q10:Q69" si="0">IF(OR(R10="Preventivo",R10="Detectivo"),"Probabilidad",IF(R10="Correctivo","Impacto",""))</f>
        <v>Probabilidad</v>
      </c>
      <c r="R10" s="42" t="s">
        <v>92</v>
      </c>
      <c r="S10" s="42" t="s">
        <v>106</v>
      </c>
      <c r="T10" s="43" t="str">
        <f t="shared" ref="T10:T69" si="1">IF(AND(R10="Preventivo",S10="Automático"),"50%",IF(AND(R10="Preventivo",S10="Manual"),"40%",IF(AND(R10="Detectivo",S10="Automático"),"40%",IF(AND(R10="Detectivo",S10="Manual"),"30%",IF(AND(R10="Correctivo",S10="Automático"),"35%",IF(AND(R10="Correctivo",S10="Manual"),"25%",""))))))</f>
        <v>50%</v>
      </c>
      <c r="U10" s="42" t="s">
        <v>94</v>
      </c>
      <c r="V10" s="42" t="s">
        <v>95</v>
      </c>
      <c r="W10" s="42" t="s">
        <v>96</v>
      </c>
      <c r="X10" s="24">
        <f>IFERROR(IF(Q10="Probabilidad",(I10-(+I10*T10)),IF(Q10="Impacto",I10,"")),"")</f>
        <v>0.4</v>
      </c>
      <c r="Y10" s="44" t="str">
        <f>IFERROR(IF(X10="","",IF(X10&lt;=0.2,"Muy Baja",IF(X10&lt;=0.4,"Baja",IF(X10&lt;=0.6,"Media",IF(X10&lt;=0.8,"Alta","Muy Alta"))))),"")</f>
        <v>Baja</v>
      </c>
      <c r="Z10" s="45">
        <f t="shared" ref="Z10:Z69" si="2">+X10</f>
        <v>0.4</v>
      </c>
      <c r="AA10" s="44" t="str">
        <f>IFERROR(IF(AB10="","",IF(AB10&lt;=0.2,"Leve",IF(AB10&lt;=0.4,"Menor",IF(AB10&lt;=0.6,"Moderado",IF(AB10&lt;=0.8,"Mayor","Catastrófico"))))),"")</f>
        <v>Catastrófico</v>
      </c>
      <c r="AB10" s="45">
        <f>IFERROR(IF(Q10="Impacto",(M10-(+M10*T10)),IF(Q10="Probabilidad",M10,"")),"")</f>
        <v>1</v>
      </c>
      <c r="AC10" s="46" t="str">
        <f t="shared" ref="AC10:AC69" si="3">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Extremo</v>
      </c>
      <c r="AD10" s="47" t="s">
        <v>97</v>
      </c>
      <c r="AE10" s="38" t="s">
        <v>333</v>
      </c>
      <c r="AF10" s="48" t="s">
        <v>299</v>
      </c>
      <c r="AG10" s="48" t="s">
        <v>360</v>
      </c>
      <c r="AH10" s="140" t="s">
        <v>333</v>
      </c>
      <c r="AI10" s="140" t="s">
        <v>431</v>
      </c>
      <c r="AJ10" s="38" t="s">
        <v>333</v>
      </c>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3">
      <c r="A11" s="189"/>
      <c r="B11" s="192"/>
      <c r="C11" s="192"/>
      <c r="D11" s="192"/>
      <c r="E11" s="195"/>
      <c r="F11" s="192"/>
      <c r="G11" s="198"/>
      <c r="H11" s="183"/>
      <c r="I11" s="177"/>
      <c r="J11" s="180"/>
      <c r="K11" s="177">
        <f ca="1">IF(NOT(ISERROR(MATCH(J11,_xlfn.ANCHORARRAY(E22),0))),I24&amp;"Por favor no seleccionar los criterios de impacto",J11)</f>
        <v>0</v>
      </c>
      <c r="L11" s="183"/>
      <c r="M11" s="177"/>
      <c r="N11" s="186"/>
      <c r="O11" s="6">
        <v>2</v>
      </c>
      <c r="P11" s="127" t="s">
        <v>433</v>
      </c>
      <c r="Q11" s="41" t="str">
        <f t="shared" si="0"/>
        <v>Probabilidad</v>
      </c>
      <c r="R11" s="42" t="s">
        <v>92</v>
      </c>
      <c r="S11" s="42" t="s">
        <v>106</v>
      </c>
      <c r="T11" s="43" t="str">
        <f t="shared" si="1"/>
        <v>50%</v>
      </c>
      <c r="U11" s="42" t="s">
        <v>94</v>
      </c>
      <c r="V11" s="42" t="s">
        <v>95</v>
      </c>
      <c r="W11" s="42" t="s">
        <v>96</v>
      </c>
      <c r="X11" s="24">
        <f>IFERROR(IF(AND(Q10="Probabilidad",Q11="Probabilidad"),(Z10-(+Z10*T11)),IF(Q11="Probabilidad",(I10-(+I10*T11)),IF(Q11="Impacto",Z10,""))),"")</f>
        <v>0.2</v>
      </c>
      <c r="Y11" s="44" t="str">
        <f t="shared" ref="Y11:Y69" si="4">IFERROR(IF(X11="","",IF(X11&lt;=0.2,"Muy Baja",IF(X11&lt;=0.4,"Baja",IF(X11&lt;=0.6,"Media",IF(X11&lt;=0.8,"Alta","Muy Alta"))))),"")</f>
        <v>Muy Baja</v>
      </c>
      <c r="Z11" s="45">
        <f t="shared" si="2"/>
        <v>0.2</v>
      </c>
      <c r="AA11" s="44" t="str">
        <f t="shared" ref="AA11:AA69" si="5">IFERROR(IF(AB11="","",IF(AB11&lt;=0.2,"Leve",IF(AB11&lt;=0.4,"Menor",IF(AB11&lt;=0.6,"Moderado",IF(AB11&lt;=0.8,"Mayor","Catastrófico"))))),"")</f>
        <v>Catastrófico</v>
      </c>
      <c r="AB11" s="45">
        <f>IFERROR(IF(AND(Q10="Impacto",Q11="Impacto"),(AB10-(+AB10*T11)),IF(Q11="Impacto",($M$10-(+$M$10*T11)),IF(Q11="Probabilidad",AB10,""))),"")</f>
        <v>1</v>
      </c>
      <c r="AC11" s="46" t="str">
        <f t="shared" si="3"/>
        <v>Extremo</v>
      </c>
      <c r="AD11" s="47" t="s">
        <v>97</v>
      </c>
      <c r="AE11" s="172"/>
      <c r="AF11" s="48" t="s">
        <v>299</v>
      </c>
      <c r="AG11" s="141" t="s">
        <v>360</v>
      </c>
      <c r="AH11" s="168"/>
      <c r="AI11" s="48" t="s">
        <v>432</v>
      </c>
      <c r="AJ11" s="172"/>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9"/>
      <c r="B12" s="192"/>
      <c r="C12" s="192"/>
      <c r="D12" s="192"/>
      <c r="E12" s="195"/>
      <c r="F12" s="192"/>
      <c r="G12" s="198"/>
      <c r="H12" s="183"/>
      <c r="I12" s="177"/>
      <c r="J12" s="180"/>
      <c r="K12" s="177">
        <f ca="1">IF(NOT(ISERROR(MATCH(J12,_xlfn.ANCHORARRAY(E23),0))),I25&amp;"Por favor no seleccionar los criterios de impacto",J12)</f>
        <v>0</v>
      </c>
      <c r="L12" s="183"/>
      <c r="M12" s="177"/>
      <c r="N12" s="186"/>
      <c r="O12" s="6">
        <v>3</v>
      </c>
      <c r="P12" s="40"/>
      <c r="Q12" s="41" t="str">
        <f t="shared" si="0"/>
        <v/>
      </c>
      <c r="R12" s="42"/>
      <c r="S12" s="42"/>
      <c r="T12" s="43" t="str">
        <f t="shared" si="1"/>
        <v/>
      </c>
      <c r="U12" s="42"/>
      <c r="V12" s="42"/>
      <c r="W12" s="42"/>
      <c r="X12" s="24" t="str">
        <f>IFERROR(IF(AND(Q11="Probabilidad",Q12="Probabilidad"),(Z11-(+Z11*T12)),IF(AND(Q11="Impacto",Q12="Probabilidad"),(Z10-(+Z10*T12)),IF(Q12="Impacto",Z11,""))),"")</f>
        <v/>
      </c>
      <c r="Y12" s="44" t="str">
        <f t="shared" si="4"/>
        <v/>
      </c>
      <c r="Z12" s="45" t="str">
        <f t="shared" si="2"/>
        <v/>
      </c>
      <c r="AA12" s="44" t="str">
        <f t="shared" si="5"/>
        <v/>
      </c>
      <c r="AB12" s="45" t="str">
        <f>IFERROR(IF(AND(Q11="Impacto",Q12="Impacto"),(AB11-(+AB11*T12)),IF(AND(Q11="Probabilidad",Q12="Impacto"),(AB10-(+AB10*T12)),IF(Q12="Probabilidad",AB11,""))),"")</f>
        <v/>
      </c>
      <c r="AC12" s="46" t="str">
        <f t="shared" si="3"/>
        <v/>
      </c>
      <c r="AD12" s="47"/>
      <c r="AE12" s="40"/>
      <c r="AF12" s="48"/>
      <c r="AG12" s="48"/>
      <c r="AH12" s="49"/>
      <c r="AI12" s="48"/>
      <c r="AJ12" s="3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9"/>
      <c r="B13" s="192"/>
      <c r="C13" s="192"/>
      <c r="D13" s="192"/>
      <c r="E13" s="195"/>
      <c r="F13" s="192"/>
      <c r="G13" s="198"/>
      <c r="H13" s="183"/>
      <c r="I13" s="177"/>
      <c r="J13" s="180"/>
      <c r="K13" s="177">
        <f ca="1">IF(NOT(ISERROR(MATCH(J13,_xlfn.ANCHORARRAY(E24),0))),I26&amp;"Por favor no seleccionar los criterios de impacto",J13)</f>
        <v>0</v>
      </c>
      <c r="L13" s="183"/>
      <c r="M13" s="177"/>
      <c r="N13" s="186"/>
      <c r="O13" s="6">
        <v>4</v>
      </c>
      <c r="P13" s="39"/>
      <c r="Q13" s="41" t="str">
        <f t="shared" si="0"/>
        <v/>
      </c>
      <c r="R13" s="42"/>
      <c r="S13" s="42"/>
      <c r="T13" s="43" t="str">
        <f t="shared" si="1"/>
        <v/>
      </c>
      <c r="U13" s="42"/>
      <c r="V13" s="42"/>
      <c r="W13" s="42"/>
      <c r="X13" s="24" t="str">
        <f>IFERROR(IF(AND(Q12="Probabilidad",Q13="Probabilidad"),(Z12-(+Z12*T13)),IF(AND(Q12="Impacto",Q13="Probabilidad"),(Z11-(+Z11*T13)),IF(Q13="Impacto",Z12,""))),"")</f>
        <v/>
      </c>
      <c r="Y13" s="44" t="str">
        <f t="shared" si="4"/>
        <v/>
      </c>
      <c r="Z13" s="45" t="str">
        <f t="shared" si="2"/>
        <v/>
      </c>
      <c r="AA13" s="44" t="str">
        <f t="shared" si="5"/>
        <v/>
      </c>
      <c r="AB13" s="45" t="str">
        <f>IFERROR(IF(AND(Q12="Impacto",Q13="Impacto"),(AB12-(+AB12*T13)),IF(AND(Q12="Probabilidad",Q13="Impacto"),(AB11-(+AB11*T13)),IF(Q13="Probabilidad",AB12,""))),"")</f>
        <v/>
      </c>
      <c r="AC13" s="46" t="str">
        <f t="shared" si="3"/>
        <v/>
      </c>
      <c r="AD13" s="47"/>
      <c r="AE13" s="39"/>
      <c r="AF13" s="38"/>
      <c r="AG13" s="49"/>
      <c r="AH13" s="49"/>
      <c r="AI13" s="48"/>
      <c r="AJ13" s="3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9"/>
      <c r="B14" s="192"/>
      <c r="C14" s="192"/>
      <c r="D14" s="192"/>
      <c r="E14" s="195"/>
      <c r="F14" s="192"/>
      <c r="G14" s="198"/>
      <c r="H14" s="183"/>
      <c r="I14" s="177"/>
      <c r="J14" s="180"/>
      <c r="K14" s="177">
        <f ca="1">IF(NOT(ISERROR(MATCH(J14,_xlfn.ANCHORARRAY(E25),0))),I27&amp;"Por favor no seleccionar los criterios de impacto",J14)</f>
        <v>0</v>
      </c>
      <c r="L14" s="183"/>
      <c r="M14" s="177"/>
      <c r="N14" s="186"/>
      <c r="O14" s="6">
        <v>5</v>
      </c>
      <c r="P14" s="39"/>
      <c r="Q14" s="41" t="str">
        <f t="shared" si="0"/>
        <v/>
      </c>
      <c r="R14" s="42"/>
      <c r="S14" s="42"/>
      <c r="T14" s="43" t="str">
        <f t="shared" si="1"/>
        <v/>
      </c>
      <c r="U14" s="42"/>
      <c r="V14" s="42"/>
      <c r="W14" s="42"/>
      <c r="X14" s="24" t="str">
        <f>IFERROR(IF(AND(Q13="Probabilidad",Q14="Probabilidad"),(Z13-(+Z13*T14)),IF(AND(Q13="Impacto",Q14="Probabilidad"),(Z12-(+Z12*T14)),IF(Q14="Impacto",Z13,""))),"")</f>
        <v/>
      </c>
      <c r="Y14" s="44" t="str">
        <f t="shared" si="4"/>
        <v/>
      </c>
      <c r="Z14" s="45" t="str">
        <f t="shared" si="2"/>
        <v/>
      </c>
      <c r="AA14" s="44" t="str">
        <f t="shared" si="5"/>
        <v/>
      </c>
      <c r="AB14" s="45" t="str">
        <f>IFERROR(IF(AND(Q13="Impacto",Q14="Impacto"),(AB13-(+AB13*T14)),IF(AND(Q13="Probabilidad",Q14="Impacto"),(AB12-(+AB12*T14)),IF(Q14="Probabilidad",AB13,""))),"")</f>
        <v/>
      </c>
      <c r="AC14" s="46" t="str">
        <f t="shared" si="3"/>
        <v/>
      </c>
      <c r="AD14" s="47"/>
      <c r="AE14" s="48"/>
      <c r="AF14" s="38"/>
      <c r="AG14" s="49"/>
      <c r="AH14" s="49"/>
      <c r="AI14" s="48"/>
      <c r="AJ14" s="3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90"/>
      <c r="B15" s="193"/>
      <c r="C15" s="193"/>
      <c r="D15" s="193"/>
      <c r="E15" s="196"/>
      <c r="F15" s="193"/>
      <c r="G15" s="199"/>
      <c r="H15" s="184"/>
      <c r="I15" s="178"/>
      <c r="J15" s="181"/>
      <c r="K15" s="178">
        <f ca="1">IF(NOT(ISERROR(MATCH(J15,_xlfn.ANCHORARRAY(E26),0))),I28&amp;"Por favor no seleccionar los criterios de impacto",J15)</f>
        <v>0</v>
      </c>
      <c r="L15" s="184"/>
      <c r="M15" s="178"/>
      <c r="N15" s="187"/>
      <c r="O15" s="6">
        <v>6</v>
      </c>
      <c r="P15" s="39"/>
      <c r="Q15" s="41" t="str">
        <f t="shared" si="0"/>
        <v/>
      </c>
      <c r="R15" s="42"/>
      <c r="S15" s="42"/>
      <c r="T15" s="43" t="str">
        <f t="shared" si="1"/>
        <v/>
      </c>
      <c r="U15" s="42"/>
      <c r="V15" s="42"/>
      <c r="W15" s="42"/>
      <c r="X15" s="24" t="str">
        <f>IFERROR(IF(AND(Q14="Probabilidad",Q15="Probabilidad"),(Z14-(+Z14*T15)),IF(AND(Q14="Impacto",Q15="Probabilidad"),(Z13-(+Z13*T15)),IF(Q15="Impacto",Z14,""))),"")</f>
        <v/>
      </c>
      <c r="Y15" s="44" t="str">
        <f t="shared" si="4"/>
        <v/>
      </c>
      <c r="Z15" s="45" t="str">
        <f t="shared" si="2"/>
        <v/>
      </c>
      <c r="AA15" s="44" t="str">
        <f t="shared" si="5"/>
        <v/>
      </c>
      <c r="AB15" s="45" t="str">
        <f>IFERROR(IF(AND(Q14="Impacto",Q15="Impacto"),(AB14-(+AB14*T15)),IF(AND(Q14="Probabilidad",Q15="Impacto"),(AB13-(+AB13*T15)),IF(Q15="Probabilidad",AB14,""))),"")</f>
        <v/>
      </c>
      <c r="AC15" s="46" t="str">
        <f t="shared" si="3"/>
        <v/>
      </c>
      <c r="AD15" s="47"/>
      <c r="AE15" s="48"/>
      <c r="AF15" s="38"/>
      <c r="AG15" s="49"/>
      <c r="AH15" s="49"/>
      <c r="AI15" s="48"/>
      <c r="AJ15" s="3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8">
        <v>2</v>
      </c>
      <c r="B16" s="191"/>
      <c r="C16" s="191"/>
      <c r="D16" s="191"/>
      <c r="E16" s="194"/>
      <c r="F16" s="191"/>
      <c r="G16" s="197"/>
      <c r="H16" s="182" t="str">
        <f>IF(G16&lt;=0,"",IF(G16&lt;=2,"Muy Baja",IF(G16&lt;=24,"Baja",IF(G16&lt;=500,"Media",IF(G16&lt;=5000,"Alta","Muy Alta")))))</f>
        <v/>
      </c>
      <c r="I16" s="176" t="str">
        <f>IF(H16="","",IF(H16="Muy Baja",0.2,IF(H16="Baja",0.4,IF(H16="Media",0.6,IF(H16="Alta",0.8,IF(H16="Muy Alta",1,))))))</f>
        <v/>
      </c>
      <c r="J16" s="179"/>
      <c r="K16" s="176">
        <f>IF(NOT(ISERROR(MATCH(J16,'[6]Tabla Impacto'!$B$221:$B$223,0))),'[6]Tabla Impacto'!$F$223&amp;"Por favor no seleccionar los criterios de impacto(Afectación Económica o presupuestal y Pérdida Reputacional)",J16)</f>
        <v>0</v>
      </c>
      <c r="L16" s="182" t="str">
        <f>IF(OR(K16='[6]Tabla Impacto'!$C$11,K16='[6]Tabla Impacto'!$D$11),"Leve",IF(OR(K16='[6]Tabla Impacto'!$C$12,K16='[6]Tabla Impacto'!$D$12),"Menor",IF(OR(K16='[6]Tabla Impacto'!$C$13,K16='[6]Tabla Impacto'!$D$13),"Moderado",IF(OR(K16='[6]Tabla Impacto'!$C$14,K16='[6]Tabla Impacto'!$D$14),"Mayor",IF(OR(K16='[6]Tabla Impacto'!$C$15,K16='[6]Tabla Impacto'!$D$15),"Catastrófico","")))))</f>
        <v/>
      </c>
      <c r="M16" s="176" t="str">
        <f>IF(L16="","",IF(L16="Leve",0.2,IF(L16="Menor",0.4,IF(L16="Moderado",0.6,IF(L16="Mayor",0.8,IF(L16="Catastrófico",1,))))))</f>
        <v/>
      </c>
      <c r="N16" s="185"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6">
        <v>1</v>
      </c>
      <c r="P16" s="48"/>
      <c r="Q16" s="41" t="str">
        <f t="shared" si="0"/>
        <v/>
      </c>
      <c r="R16" s="42"/>
      <c r="S16" s="42"/>
      <c r="T16" s="43" t="str">
        <f t="shared" si="1"/>
        <v/>
      </c>
      <c r="U16" s="42"/>
      <c r="V16" s="42"/>
      <c r="W16" s="42"/>
      <c r="X16" s="24" t="str">
        <f>IFERROR(IF(Q16="Probabilidad",(I16-(+I16*T16)),IF(Q16="Impacto",I16,"")),"")</f>
        <v/>
      </c>
      <c r="Y16" s="44" t="str">
        <f>IFERROR(IF(X16="","",IF(X16&lt;=0.2,"Muy Baja",IF(X16&lt;=0.4,"Baja",IF(X16&lt;=0.6,"Media",IF(X16&lt;=0.8,"Alta","Muy Alta"))))),"")</f>
        <v/>
      </c>
      <c r="Z16" s="45" t="str">
        <f t="shared" si="2"/>
        <v/>
      </c>
      <c r="AA16" s="44" t="str">
        <f>IFERROR(IF(AB16="","",IF(AB16&lt;=0.2,"Leve",IF(AB16&lt;=0.4,"Menor",IF(AB16&lt;=0.6,"Moderado",IF(AB16&lt;=0.8,"Mayor","Catastrófico"))))),"")</f>
        <v/>
      </c>
      <c r="AB16" s="45" t="str">
        <f>IFERROR(IF(Q16="Impacto",(M16-(+M16*T16)),IF(Q16="Probabilidad",M16,"")),"")</f>
        <v/>
      </c>
      <c r="AC16" s="46" t="str">
        <f t="shared" si="3"/>
        <v/>
      </c>
      <c r="AD16" s="47"/>
      <c r="AE16" s="48"/>
      <c r="AF16" s="48"/>
      <c r="AG16" s="48"/>
      <c r="AH16" s="49"/>
      <c r="AI16" s="48"/>
      <c r="AJ16" s="3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9"/>
      <c r="B17" s="192"/>
      <c r="C17" s="192"/>
      <c r="D17" s="192"/>
      <c r="E17" s="195"/>
      <c r="F17" s="192"/>
      <c r="G17" s="198"/>
      <c r="H17" s="183"/>
      <c r="I17" s="177"/>
      <c r="J17" s="180"/>
      <c r="K17" s="177">
        <f ca="1">IF(NOT(ISERROR(MATCH(J17,_xlfn.ANCHORARRAY(E28),0))),I30&amp;"Por favor no seleccionar los criterios de impacto",J17)</f>
        <v>0</v>
      </c>
      <c r="L17" s="183"/>
      <c r="M17" s="177"/>
      <c r="N17" s="186"/>
      <c r="O17" s="6">
        <v>2</v>
      </c>
      <c r="P17" s="48"/>
      <c r="Q17" s="41" t="str">
        <f t="shared" si="0"/>
        <v/>
      </c>
      <c r="R17" s="42"/>
      <c r="S17" s="42"/>
      <c r="T17" s="43" t="str">
        <f t="shared" si="1"/>
        <v/>
      </c>
      <c r="U17" s="42"/>
      <c r="V17" s="42"/>
      <c r="W17" s="42"/>
      <c r="X17" s="24" t="str">
        <f>IFERROR(IF(AND(Q16="Probabilidad",Q17="Probabilidad"),(Z16-(+Z16*T17)),IF(Q17="Probabilidad",(I16-(+I16*T17)),IF(Q17="Impacto",Z16,""))),"")</f>
        <v/>
      </c>
      <c r="Y17" s="44" t="str">
        <f t="shared" si="4"/>
        <v/>
      </c>
      <c r="Z17" s="45" t="str">
        <f t="shared" si="2"/>
        <v/>
      </c>
      <c r="AA17" s="44" t="str">
        <f t="shared" si="5"/>
        <v/>
      </c>
      <c r="AB17" s="45" t="str">
        <f>IFERROR(IF(AND(Q16="Impacto",Q17="Impacto"),(AB10-(+AB10*T17)),IF(Q17="Impacto",($M$16-(+$M$16*T17)),IF(Q17="Probabilidad",AB10,""))),"")</f>
        <v/>
      </c>
      <c r="AC17" s="46" t="str">
        <f t="shared" si="3"/>
        <v/>
      </c>
      <c r="AD17" s="47"/>
      <c r="AE17" s="48"/>
      <c r="AF17" s="48"/>
      <c r="AG17" s="48"/>
      <c r="AH17" s="49"/>
      <c r="AI17" s="48"/>
      <c r="AJ17" s="3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9"/>
      <c r="B18" s="192"/>
      <c r="C18" s="192"/>
      <c r="D18" s="192"/>
      <c r="E18" s="195"/>
      <c r="F18" s="192"/>
      <c r="G18" s="198"/>
      <c r="H18" s="183"/>
      <c r="I18" s="177"/>
      <c r="J18" s="180"/>
      <c r="K18" s="177">
        <f ca="1">IF(NOT(ISERROR(MATCH(J18,_xlfn.ANCHORARRAY(E29),0))),I31&amp;"Por favor no seleccionar los criterios de impacto",J18)</f>
        <v>0</v>
      </c>
      <c r="L18" s="183"/>
      <c r="M18" s="177"/>
      <c r="N18" s="186"/>
      <c r="O18" s="6">
        <v>3</v>
      </c>
      <c r="P18" s="40"/>
      <c r="Q18" s="41" t="str">
        <f t="shared" si="0"/>
        <v/>
      </c>
      <c r="R18" s="42"/>
      <c r="S18" s="42"/>
      <c r="T18" s="43" t="str">
        <f t="shared" si="1"/>
        <v/>
      </c>
      <c r="U18" s="42"/>
      <c r="V18" s="42"/>
      <c r="W18" s="42"/>
      <c r="X18" s="24" t="str">
        <f>IFERROR(IF(AND(Q17="Probabilidad",Q18="Probabilidad"),(Z17-(+Z17*T18)),IF(AND(Q17="Impacto",Q18="Probabilidad"),(Z16-(+Z16*T18)),IF(Q18="Impacto",Z17,""))),"")</f>
        <v/>
      </c>
      <c r="Y18" s="44" t="str">
        <f t="shared" si="4"/>
        <v/>
      </c>
      <c r="Z18" s="45" t="str">
        <f t="shared" si="2"/>
        <v/>
      </c>
      <c r="AA18" s="44" t="str">
        <f t="shared" si="5"/>
        <v/>
      </c>
      <c r="AB18" s="45" t="str">
        <f>IFERROR(IF(AND(Q17="Impacto",Q18="Impacto"),(AB17-(+AB17*T18)),IF(AND(Q17="Probabilidad",Q18="Impacto"),(AB16-(+AB16*T18)),IF(Q18="Probabilidad",AB17,""))),"")</f>
        <v/>
      </c>
      <c r="AC18" s="46" t="str">
        <f t="shared" si="3"/>
        <v/>
      </c>
      <c r="AD18" s="47"/>
      <c r="AE18" s="48"/>
      <c r="AF18" s="38"/>
      <c r="AG18" s="49"/>
      <c r="AH18" s="49"/>
      <c r="AI18" s="48"/>
      <c r="AJ18" s="3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9"/>
      <c r="B19" s="192"/>
      <c r="C19" s="192"/>
      <c r="D19" s="192"/>
      <c r="E19" s="195"/>
      <c r="F19" s="192"/>
      <c r="G19" s="198"/>
      <c r="H19" s="183"/>
      <c r="I19" s="177"/>
      <c r="J19" s="180"/>
      <c r="K19" s="177">
        <f ca="1">IF(NOT(ISERROR(MATCH(J19,_xlfn.ANCHORARRAY(E30),0))),I32&amp;"Por favor no seleccionar los criterios de impacto",J19)</f>
        <v>0</v>
      </c>
      <c r="L19" s="183"/>
      <c r="M19" s="177"/>
      <c r="N19" s="186"/>
      <c r="O19" s="6">
        <v>4</v>
      </c>
      <c r="P19" s="39"/>
      <c r="Q19" s="41" t="str">
        <f t="shared" si="0"/>
        <v/>
      </c>
      <c r="R19" s="42"/>
      <c r="S19" s="42"/>
      <c r="T19" s="43" t="str">
        <f t="shared" si="1"/>
        <v/>
      </c>
      <c r="U19" s="42"/>
      <c r="V19" s="42"/>
      <c r="W19" s="42"/>
      <c r="X19" s="24" t="str">
        <f>IFERROR(IF(AND(Q18="Probabilidad",Q19="Probabilidad"),(Z18-(+Z18*T19)),IF(AND(Q18="Impacto",Q19="Probabilidad"),(Z17-(+Z17*T19)),IF(Q19="Impacto",Z18,""))),"")</f>
        <v/>
      </c>
      <c r="Y19" s="44" t="str">
        <f t="shared" si="4"/>
        <v/>
      </c>
      <c r="Z19" s="45" t="str">
        <f t="shared" si="2"/>
        <v/>
      </c>
      <c r="AA19" s="44" t="str">
        <f t="shared" si="5"/>
        <v/>
      </c>
      <c r="AB19" s="45" t="str">
        <f>IFERROR(IF(AND(Q18="Impacto",Q19="Impacto"),(AB18-(+AB18*T19)),IF(AND(Q18="Probabilidad",Q19="Impacto"),(AB17-(+AB17*T19)),IF(Q19="Probabilidad",AB18,""))),"")</f>
        <v/>
      </c>
      <c r="AC19" s="46" t="str">
        <f t="shared" si="3"/>
        <v/>
      </c>
      <c r="AD19" s="47"/>
      <c r="AE19" s="48"/>
      <c r="AF19" s="38"/>
      <c r="AG19" s="49"/>
      <c r="AH19" s="49"/>
      <c r="AI19" s="48"/>
      <c r="AJ19" s="3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9"/>
      <c r="B20" s="192"/>
      <c r="C20" s="192"/>
      <c r="D20" s="192"/>
      <c r="E20" s="195"/>
      <c r="F20" s="192"/>
      <c r="G20" s="198"/>
      <c r="H20" s="183"/>
      <c r="I20" s="177"/>
      <c r="J20" s="180"/>
      <c r="K20" s="177">
        <f ca="1">IF(NOT(ISERROR(MATCH(J20,_xlfn.ANCHORARRAY(E31),0))),I33&amp;"Por favor no seleccionar los criterios de impacto",J20)</f>
        <v>0</v>
      </c>
      <c r="L20" s="183"/>
      <c r="M20" s="177"/>
      <c r="N20" s="186"/>
      <c r="O20" s="6">
        <v>5</v>
      </c>
      <c r="P20" s="39"/>
      <c r="Q20" s="41" t="str">
        <f t="shared" si="0"/>
        <v/>
      </c>
      <c r="R20" s="42"/>
      <c r="S20" s="42"/>
      <c r="T20" s="43" t="str">
        <f t="shared" si="1"/>
        <v/>
      </c>
      <c r="U20" s="42"/>
      <c r="V20" s="42"/>
      <c r="W20" s="42"/>
      <c r="X20" s="24" t="str">
        <f>IFERROR(IF(AND(Q19="Probabilidad",Q20="Probabilidad"),(Z19-(+Z19*T20)),IF(AND(Q19="Impacto",Q20="Probabilidad"),(Z18-(+Z18*T20)),IF(Q20="Impacto",Z19,""))),"")</f>
        <v/>
      </c>
      <c r="Y20" s="44" t="str">
        <f t="shared" si="4"/>
        <v/>
      </c>
      <c r="Z20" s="45" t="str">
        <f t="shared" si="2"/>
        <v/>
      </c>
      <c r="AA20" s="44" t="str">
        <f t="shared" si="5"/>
        <v/>
      </c>
      <c r="AB20" s="45" t="str">
        <f>IFERROR(IF(AND(Q19="Impacto",Q20="Impacto"),(AB19-(+AB19*T20)),IF(AND(Q19="Probabilidad",Q20="Impacto"),(AB18-(+AB18*T20)),IF(Q20="Probabilidad",AB19,""))),"")</f>
        <v/>
      </c>
      <c r="AC20" s="46" t="str">
        <f t="shared" si="3"/>
        <v/>
      </c>
      <c r="AD20" s="47"/>
      <c r="AE20" s="48"/>
      <c r="AF20" s="38"/>
      <c r="AG20" s="49"/>
      <c r="AH20" s="49"/>
      <c r="AI20" s="48"/>
      <c r="AJ20" s="3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90"/>
      <c r="B21" s="193"/>
      <c r="C21" s="193"/>
      <c r="D21" s="193"/>
      <c r="E21" s="196"/>
      <c r="F21" s="193"/>
      <c r="G21" s="199"/>
      <c r="H21" s="184"/>
      <c r="I21" s="178"/>
      <c r="J21" s="181"/>
      <c r="K21" s="178">
        <f ca="1">IF(NOT(ISERROR(MATCH(J21,_xlfn.ANCHORARRAY(E32),0))),I34&amp;"Por favor no seleccionar los criterios de impacto",J21)</f>
        <v>0</v>
      </c>
      <c r="L21" s="184"/>
      <c r="M21" s="178"/>
      <c r="N21" s="187"/>
      <c r="O21" s="6">
        <v>6</v>
      </c>
      <c r="P21" s="39"/>
      <c r="Q21" s="41" t="str">
        <f t="shared" si="0"/>
        <v/>
      </c>
      <c r="R21" s="42"/>
      <c r="S21" s="42"/>
      <c r="T21" s="43" t="str">
        <f t="shared" si="1"/>
        <v/>
      </c>
      <c r="U21" s="42"/>
      <c r="V21" s="42"/>
      <c r="W21" s="42"/>
      <c r="X21" s="24" t="str">
        <f>IFERROR(IF(AND(Q20="Probabilidad",Q21="Probabilidad"),(Z20-(+Z20*T21)),IF(AND(Q20="Impacto",Q21="Probabilidad"),(Z19-(+Z19*T21)),IF(Q21="Impacto",Z20,""))),"")</f>
        <v/>
      </c>
      <c r="Y21" s="44" t="str">
        <f t="shared" si="4"/>
        <v/>
      </c>
      <c r="Z21" s="45" t="str">
        <f t="shared" si="2"/>
        <v/>
      </c>
      <c r="AA21" s="44" t="str">
        <f t="shared" si="5"/>
        <v/>
      </c>
      <c r="AB21" s="45" t="str">
        <f>IFERROR(IF(AND(Q20="Impacto",Q21="Impacto"),(AB20-(+AB20*T21)),IF(AND(Q20="Probabilidad",Q21="Impacto"),(AB19-(+AB19*T21)),IF(Q21="Probabilidad",AB20,""))),"")</f>
        <v/>
      </c>
      <c r="AC21" s="46" t="str">
        <f t="shared" si="3"/>
        <v/>
      </c>
      <c r="AD21" s="47"/>
      <c r="AE21" s="48"/>
      <c r="AF21" s="38"/>
      <c r="AG21" s="49"/>
      <c r="AH21" s="49"/>
      <c r="AI21" s="48"/>
      <c r="AJ21" s="3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8">
        <v>3</v>
      </c>
      <c r="B22" s="191"/>
      <c r="C22" s="191"/>
      <c r="D22" s="191"/>
      <c r="E22" s="194"/>
      <c r="F22" s="191"/>
      <c r="G22" s="197"/>
      <c r="H22" s="182" t="str">
        <f>IF(G22&lt;=0,"",IF(G22&lt;=2,"Muy Baja",IF(G22&lt;=24,"Baja",IF(G22&lt;=500,"Media",IF(G22&lt;=5000,"Alta","Muy Alta")))))</f>
        <v/>
      </c>
      <c r="I22" s="176" t="str">
        <f>IF(H22="","",IF(H22="Muy Baja",0.2,IF(H22="Baja",0.4,IF(H22="Media",0.6,IF(H22="Alta",0.8,IF(H22="Muy Alta",1,))))))</f>
        <v/>
      </c>
      <c r="J22" s="179"/>
      <c r="K22" s="176">
        <f>IF(NOT(ISERROR(MATCH(J22,'[6]Tabla Impacto'!$B$221:$B$223,0))),'[6]Tabla Impacto'!$F$223&amp;"Por favor no seleccionar los criterios de impacto(Afectación Económica o presupuestal y Pérdida Reputacional)",J22)</f>
        <v>0</v>
      </c>
      <c r="L22" s="182" t="str">
        <f>IF(OR(K22='[6]Tabla Impacto'!$C$11,K22='[6]Tabla Impacto'!$D$11),"Leve",IF(OR(K22='[6]Tabla Impacto'!$C$12,K22='[6]Tabla Impacto'!$D$12),"Menor",IF(OR(K22='[6]Tabla Impacto'!$C$13,K22='[6]Tabla Impacto'!$D$13),"Moderado",IF(OR(K22='[6]Tabla Impacto'!$C$14,K22='[6]Tabla Impacto'!$D$14),"Mayor",IF(OR(K22='[6]Tabla Impacto'!$C$15,K22='[6]Tabla Impacto'!$D$15),"Catastrófico","")))))</f>
        <v/>
      </c>
      <c r="M22" s="176" t="str">
        <f>IF(L22="","",IF(L22="Leve",0.2,IF(L22="Menor",0.4,IF(L22="Moderado",0.6,IF(L22="Mayor",0.8,IF(L22="Catastrófico",1,))))))</f>
        <v/>
      </c>
      <c r="N22" s="185"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6">
        <v>1</v>
      </c>
      <c r="P22" s="48"/>
      <c r="Q22" s="41" t="str">
        <f t="shared" si="0"/>
        <v/>
      </c>
      <c r="R22" s="42"/>
      <c r="S22" s="42"/>
      <c r="T22" s="43" t="str">
        <f t="shared" si="1"/>
        <v/>
      </c>
      <c r="U22" s="42"/>
      <c r="V22" s="42"/>
      <c r="W22" s="42"/>
      <c r="X22" s="24" t="str">
        <f>IFERROR(IF(Q22="Probabilidad",(I22-(+I22*T22)),IF(Q22="Impacto",I22,"")),"")</f>
        <v/>
      </c>
      <c r="Y22" s="44" t="str">
        <f>IFERROR(IF(X22="","",IF(X22&lt;=0.2,"Muy Baja",IF(X22&lt;=0.4,"Baja",IF(X22&lt;=0.6,"Media",IF(X22&lt;=0.8,"Alta","Muy Alta"))))),"")</f>
        <v/>
      </c>
      <c r="Z22" s="45" t="str">
        <f t="shared" si="2"/>
        <v/>
      </c>
      <c r="AA22" s="44" t="str">
        <f>IFERROR(IF(AB22="","",IF(AB22&lt;=0.2,"Leve",IF(AB22&lt;=0.4,"Menor",IF(AB22&lt;=0.6,"Moderado",IF(AB22&lt;=0.8,"Mayor","Catastrófico"))))),"")</f>
        <v/>
      </c>
      <c r="AB22" s="45" t="str">
        <f>IFERROR(IF(Q22="Impacto",(M22-(+M22*T22)),IF(Q22="Probabilidad",M22,"")),"")</f>
        <v/>
      </c>
      <c r="AC22" s="46" t="str">
        <f t="shared" si="3"/>
        <v/>
      </c>
      <c r="AD22" s="47"/>
      <c r="AE22" s="48"/>
      <c r="AF22" s="48"/>
      <c r="AG22" s="48"/>
      <c r="AH22" s="49"/>
      <c r="AI22" s="48"/>
      <c r="AJ22" s="3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9"/>
      <c r="B23" s="192"/>
      <c r="C23" s="192"/>
      <c r="D23" s="192"/>
      <c r="E23" s="195"/>
      <c r="F23" s="192"/>
      <c r="G23" s="198"/>
      <c r="H23" s="183"/>
      <c r="I23" s="177"/>
      <c r="J23" s="180"/>
      <c r="K23" s="177">
        <f ca="1">IF(NOT(ISERROR(MATCH(J23,_xlfn.ANCHORARRAY(E34),0))),I36&amp;"Por favor no seleccionar los criterios de impacto",J23)</f>
        <v>0</v>
      </c>
      <c r="L23" s="183"/>
      <c r="M23" s="177"/>
      <c r="N23" s="186"/>
      <c r="O23" s="6">
        <v>2</v>
      </c>
      <c r="P23" s="48"/>
      <c r="Q23" s="41" t="str">
        <f t="shared" si="0"/>
        <v/>
      </c>
      <c r="R23" s="42"/>
      <c r="S23" s="42"/>
      <c r="T23" s="43" t="str">
        <f t="shared" si="1"/>
        <v/>
      </c>
      <c r="U23" s="42"/>
      <c r="V23" s="42"/>
      <c r="W23" s="42"/>
      <c r="X23" s="31" t="str">
        <f>IFERROR(IF(AND(Q22="Probabilidad",Q23="Probabilidad"),(Z22-(+Z22*T23)),IF(Q23="Probabilidad",(I22-(+I22*T23)),IF(Q23="Impacto",Z22,""))),"")</f>
        <v/>
      </c>
      <c r="Y23" s="44" t="str">
        <f t="shared" si="4"/>
        <v/>
      </c>
      <c r="Z23" s="45" t="str">
        <f t="shared" si="2"/>
        <v/>
      </c>
      <c r="AA23" s="44" t="str">
        <f t="shared" si="5"/>
        <v/>
      </c>
      <c r="AB23" s="45" t="str">
        <f>IFERROR(IF(AND(Q22="Impacto",Q23="Impacto"),(AB16-(+AB16*T23)),IF(Q23="Impacto",($M$22-(+$M$22*T23)),IF(Q23="Probabilidad",AB16,""))),"")</f>
        <v/>
      </c>
      <c r="AC23" s="46" t="str">
        <f t="shared" si="3"/>
        <v/>
      </c>
      <c r="AD23" s="47"/>
      <c r="AE23" s="48"/>
      <c r="AF23" s="48"/>
      <c r="AG23" s="48"/>
      <c r="AH23" s="49"/>
      <c r="AI23" s="48"/>
      <c r="AJ23" s="3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9"/>
      <c r="B24" s="192"/>
      <c r="C24" s="192"/>
      <c r="D24" s="192"/>
      <c r="E24" s="195"/>
      <c r="F24" s="192"/>
      <c r="G24" s="198"/>
      <c r="H24" s="183"/>
      <c r="I24" s="177"/>
      <c r="J24" s="180"/>
      <c r="K24" s="177">
        <f ca="1">IF(NOT(ISERROR(MATCH(J24,_xlfn.ANCHORARRAY(E35),0))),I37&amp;"Por favor no seleccionar los criterios de impacto",J24)</f>
        <v>0</v>
      </c>
      <c r="L24" s="183"/>
      <c r="M24" s="177"/>
      <c r="N24" s="186"/>
      <c r="O24" s="6">
        <v>3</v>
      </c>
      <c r="P24" s="40"/>
      <c r="Q24" s="41" t="str">
        <f t="shared" si="0"/>
        <v/>
      </c>
      <c r="R24" s="42"/>
      <c r="S24" s="42"/>
      <c r="T24" s="43" t="str">
        <f t="shared" si="1"/>
        <v/>
      </c>
      <c r="U24" s="42"/>
      <c r="V24" s="42"/>
      <c r="W24" s="42"/>
      <c r="X24" s="24" t="str">
        <f>IFERROR(IF(AND(Q23="Probabilidad",Q24="Probabilidad"),(Z23-(+Z23*T24)),IF(AND(Q23="Impacto",Q24="Probabilidad"),(Z22-(+Z22*T24)),IF(Q24="Impacto",Z23,""))),"")</f>
        <v/>
      </c>
      <c r="Y24" s="44" t="str">
        <f t="shared" si="4"/>
        <v/>
      </c>
      <c r="Z24" s="45" t="str">
        <f t="shared" si="2"/>
        <v/>
      </c>
      <c r="AA24" s="44" t="str">
        <f t="shared" si="5"/>
        <v/>
      </c>
      <c r="AB24" s="45" t="str">
        <f>IFERROR(IF(AND(Q23="Impacto",Q24="Impacto"),(AB23-(+AB23*T24)),IF(AND(Q23="Probabilidad",Q24="Impacto"),(AB22-(+AB22*T24)),IF(Q24="Probabilidad",AB23,""))),"")</f>
        <v/>
      </c>
      <c r="AC24" s="46" t="str">
        <f t="shared" si="3"/>
        <v/>
      </c>
      <c r="AD24" s="47"/>
      <c r="AE24" s="48"/>
      <c r="AF24" s="38"/>
      <c r="AG24" s="49"/>
      <c r="AH24" s="49"/>
      <c r="AI24" s="48"/>
      <c r="AJ24" s="3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9"/>
      <c r="B25" s="192"/>
      <c r="C25" s="192"/>
      <c r="D25" s="192"/>
      <c r="E25" s="195"/>
      <c r="F25" s="192"/>
      <c r="G25" s="198"/>
      <c r="H25" s="183"/>
      <c r="I25" s="177"/>
      <c r="J25" s="180"/>
      <c r="K25" s="177">
        <f ca="1">IF(NOT(ISERROR(MATCH(J25,_xlfn.ANCHORARRAY(E36),0))),I38&amp;"Por favor no seleccionar los criterios de impacto",J25)</f>
        <v>0</v>
      </c>
      <c r="L25" s="183"/>
      <c r="M25" s="177"/>
      <c r="N25" s="186"/>
      <c r="O25" s="6">
        <v>4</v>
      </c>
      <c r="P25" s="40"/>
      <c r="Q25" s="41" t="str">
        <f t="shared" si="0"/>
        <v/>
      </c>
      <c r="R25" s="42"/>
      <c r="S25" s="42"/>
      <c r="T25" s="43" t="str">
        <f t="shared" si="1"/>
        <v/>
      </c>
      <c r="U25" s="42"/>
      <c r="V25" s="42"/>
      <c r="W25" s="42"/>
      <c r="X25" s="24" t="str">
        <f>IFERROR(IF(AND(Q24="Probabilidad",Q25="Probabilidad"),(Z24-(+Z24*T25)),IF(AND(Q24="Impacto",Q25="Probabilidad"),(Z23-(+Z23*T25)),IF(Q25="Impacto",Z24,""))),"")</f>
        <v/>
      </c>
      <c r="Y25" s="44" t="str">
        <f t="shared" si="4"/>
        <v/>
      </c>
      <c r="Z25" s="45" t="str">
        <f t="shared" si="2"/>
        <v/>
      </c>
      <c r="AA25" s="44" t="str">
        <f t="shared" si="5"/>
        <v/>
      </c>
      <c r="AB25" s="45" t="str">
        <f>IFERROR(IF(AND(Q24="Impacto",Q25="Impacto"),(AB24-(+AB24*T25)),IF(AND(Q24="Probabilidad",Q25="Impacto"),(AB23-(+AB23*T25)),IF(Q25="Probabilidad",AB24,""))),"")</f>
        <v/>
      </c>
      <c r="AC25" s="46" t="str">
        <f t="shared" si="3"/>
        <v/>
      </c>
      <c r="AD25" s="47"/>
      <c r="AE25" s="48"/>
      <c r="AF25" s="38"/>
      <c r="AG25" s="49"/>
      <c r="AH25" s="49"/>
      <c r="AI25" s="48"/>
      <c r="AJ25" s="3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9"/>
      <c r="B26" s="192"/>
      <c r="C26" s="192"/>
      <c r="D26" s="192"/>
      <c r="E26" s="195"/>
      <c r="F26" s="192"/>
      <c r="G26" s="198"/>
      <c r="H26" s="183"/>
      <c r="I26" s="177"/>
      <c r="J26" s="180"/>
      <c r="K26" s="177">
        <f ca="1">IF(NOT(ISERROR(MATCH(J26,_xlfn.ANCHORARRAY(E37),0))),I39&amp;"Por favor no seleccionar los criterios de impacto",J26)</f>
        <v>0</v>
      </c>
      <c r="L26" s="183"/>
      <c r="M26" s="177"/>
      <c r="N26" s="186"/>
      <c r="O26" s="6">
        <v>5</v>
      </c>
      <c r="P26" s="39"/>
      <c r="Q26" s="41" t="str">
        <f t="shared" si="0"/>
        <v/>
      </c>
      <c r="R26" s="42"/>
      <c r="S26" s="42"/>
      <c r="T26" s="43" t="str">
        <f t="shared" si="1"/>
        <v/>
      </c>
      <c r="U26" s="42"/>
      <c r="V26" s="42"/>
      <c r="W26" s="42"/>
      <c r="X26" s="24" t="str">
        <f>IFERROR(IF(AND(Q25="Probabilidad",Q26="Probabilidad"),(Z25-(+Z25*T26)),IF(AND(Q25="Impacto",Q26="Probabilidad"),(Z24-(+Z24*T26)),IF(Q26="Impacto",Z25,""))),"")</f>
        <v/>
      </c>
      <c r="Y26" s="44" t="str">
        <f t="shared" si="4"/>
        <v/>
      </c>
      <c r="Z26" s="45" t="str">
        <f t="shared" si="2"/>
        <v/>
      </c>
      <c r="AA26" s="44" t="str">
        <f t="shared" si="5"/>
        <v/>
      </c>
      <c r="AB26" s="45" t="str">
        <f>IFERROR(IF(AND(Q25="Impacto",Q26="Impacto"),(AB25-(+AB25*T26)),IF(AND(Q25="Probabilidad",Q26="Impacto"),(AB24-(+AB24*T26)),IF(Q26="Probabilidad",AB25,""))),"")</f>
        <v/>
      </c>
      <c r="AC26" s="46" t="str">
        <f t="shared" si="3"/>
        <v/>
      </c>
      <c r="AD26" s="47"/>
      <c r="AE26" s="48"/>
      <c r="AF26" s="38"/>
      <c r="AG26" s="49"/>
      <c r="AH26" s="49"/>
      <c r="AI26" s="48"/>
      <c r="AJ26" s="3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90"/>
      <c r="B27" s="193"/>
      <c r="C27" s="193"/>
      <c r="D27" s="193"/>
      <c r="E27" s="196"/>
      <c r="F27" s="193"/>
      <c r="G27" s="199"/>
      <c r="H27" s="184"/>
      <c r="I27" s="178"/>
      <c r="J27" s="181"/>
      <c r="K27" s="178">
        <f ca="1">IF(NOT(ISERROR(MATCH(J27,_xlfn.ANCHORARRAY(E38),0))),I40&amp;"Por favor no seleccionar los criterios de impacto",J27)</f>
        <v>0</v>
      </c>
      <c r="L27" s="184"/>
      <c r="M27" s="178"/>
      <c r="N27" s="187"/>
      <c r="O27" s="6">
        <v>6</v>
      </c>
      <c r="P27" s="39"/>
      <c r="Q27" s="41" t="str">
        <f t="shared" si="0"/>
        <v/>
      </c>
      <c r="R27" s="42"/>
      <c r="S27" s="42"/>
      <c r="T27" s="43" t="str">
        <f t="shared" si="1"/>
        <v/>
      </c>
      <c r="U27" s="42"/>
      <c r="V27" s="42"/>
      <c r="W27" s="42"/>
      <c r="X27" s="24" t="str">
        <f>IFERROR(IF(AND(Q26="Probabilidad",Q27="Probabilidad"),(Z26-(+Z26*T27)),IF(AND(Q26="Impacto",Q27="Probabilidad"),(Z25-(+Z25*T27)),IF(Q27="Impacto",Z26,""))),"")</f>
        <v/>
      </c>
      <c r="Y27" s="44" t="str">
        <f t="shared" si="4"/>
        <v/>
      </c>
      <c r="Z27" s="45" t="str">
        <f t="shared" si="2"/>
        <v/>
      </c>
      <c r="AA27" s="44" t="str">
        <f t="shared" si="5"/>
        <v/>
      </c>
      <c r="AB27" s="45" t="str">
        <f>IFERROR(IF(AND(Q26="Impacto",Q27="Impacto"),(AB26-(+AB26*T27)),IF(AND(Q26="Probabilidad",Q27="Impacto"),(AB25-(+AB25*T27)),IF(Q27="Probabilidad",AB26,""))),"")</f>
        <v/>
      </c>
      <c r="AC27" s="46" t="str">
        <f t="shared" si="3"/>
        <v/>
      </c>
      <c r="AD27" s="47"/>
      <c r="AE27" s="48"/>
      <c r="AF27" s="38"/>
      <c r="AG27" s="49"/>
      <c r="AH27" s="49"/>
      <c r="AI27" s="48"/>
      <c r="AJ27" s="3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8">
        <v>4</v>
      </c>
      <c r="B28" s="191"/>
      <c r="C28" s="191"/>
      <c r="D28" s="191"/>
      <c r="E28" s="194"/>
      <c r="F28" s="191"/>
      <c r="G28" s="197"/>
      <c r="H28" s="182" t="str">
        <f>IF(G28&lt;=0,"",IF(G28&lt;=2,"Muy Baja",IF(G28&lt;=24,"Baja",IF(G28&lt;=500,"Media",IF(G28&lt;=5000,"Alta","Muy Alta")))))</f>
        <v/>
      </c>
      <c r="I28" s="176" t="str">
        <f>IF(H28="","",IF(H28="Muy Baja",0.2,IF(H28="Baja",0.4,IF(H28="Media",0.6,IF(H28="Alta",0.8,IF(H28="Muy Alta",1,))))))</f>
        <v/>
      </c>
      <c r="J28" s="179"/>
      <c r="K28" s="176">
        <f>IF(NOT(ISERROR(MATCH(J28,'[6]Tabla Impacto'!$B$221:$B$223,0))),'[6]Tabla Impacto'!$F$223&amp;"Por favor no seleccionar los criterios de impacto(Afectación Económica o presupuestal y Pérdida Reputacional)",J28)</f>
        <v>0</v>
      </c>
      <c r="L28" s="182" t="str">
        <f>IF(OR(K28='[6]Tabla Impacto'!$C$11,K28='[6]Tabla Impacto'!$D$11),"Leve",IF(OR(K28='[6]Tabla Impacto'!$C$12,K28='[6]Tabla Impacto'!$D$12),"Menor",IF(OR(K28='[6]Tabla Impacto'!$C$13,K28='[6]Tabla Impacto'!$D$13),"Moderado",IF(OR(K28='[6]Tabla Impacto'!$C$14,K28='[6]Tabla Impacto'!$D$14),"Mayor",IF(OR(K28='[6]Tabla Impacto'!$C$15,K28='[6]Tabla Impacto'!$D$15),"Catastrófico","")))))</f>
        <v/>
      </c>
      <c r="M28" s="176" t="str">
        <f>IF(L28="","",IF(L28="Leve",0.2,IF(L28="Menor",0.4,IF(L28="Moderado",0.6,IF(L28="Mayor",0.8,IF(L28="Catastrófico",1,))))))</f>
        <v/>
      </c>
      <c r="N28" s="185"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6">
        <v>1</v>
      </c>
      <c r="P28" s="40"/>
      <c r="Q28" s="41" t="str">
        <f t="shared" si="0"/>
        <v/>
      </c>
      <c r="R28" s="42"/>
      <c r="S28" s="42"/>
      <c r="T28" s="43" t="str">
        <f t="shared" si="1"/>
        <v/>
      </c>
      <c r="U28" s="42"/>
      <c r="V28" s="42"/>
      <c r="W28" s="42"/>
      <c r="X28" s="24" t="str">
        <f>IFERROR(IF(Q28="Probabilidad",(I28-(+I28*T28)),IF(Q28="Impacto",I28,"")),"")</f>
        <v/>
      </c>
      <c r="Y28" s="44" t="str">
        <f>IFERROR(IF(X28="","",IF(X28&lt;=0.2,"Muy Baja",IF(X28&lt;=0.4,"Baja",IF(X28&lt;=0.6,"Media",IF(X28&lt;=0.8,"Alta","Muy Alta"))))),"")</f>
        <v/>
      </c>
      <c r="Z28" s="45" t="str">
        <f t="shared" si="2"/>
        <v/>
      </c>
      <c r="AA28" s="44" t="str">
        <f>IFERROR(IF(AB28="","",IF(AB28&lt;=0.2,"Leve",IF(AB28&lt;=0.4,"Menor",IF(AB28&lt;=0.6,"Moderado",IF(AB28&lt;=0.8,"Mayor","Catastrófico"))))),"")</f>
        <v/>
      </c>
      <c r="AB28" s="45" t="str">
        <f>IFERROR(IF(Q28="Impacto",(M28-(+M28*T28)),IF(Q28="Probabilidad",M28,"")),"")</f>
        <v/>
      </c>
      <c r="AC28" s="46" t="str">
        <f t="shared" si="3"/>
        <v/>
      </c>
      <c r="AD28" s="47"/>
      <c r="AE28" s="48"/>
      <c r="AF28" s="48"/>
      <c r="AG28" s="48"/>
      <c r="AH28" s="49"/>
      <c r="AI28" s="48"/>
      <c r="AJ28" s="3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9"/>
      <c r="B29" s="192"/>
      <c r="C29" s="192"/>
      <c r="D29" s="192"/>
      <c r="E29" s="195"/>
      <c r="F29" s="192"/>
      <c r="G29" s="198"/>
      <c r="H29" s="183"/>
      <c r="I29" s="177"/>
      <c r="J29" s="180"/>
      <c r="K29" s="177">
        <f ca="1">IF(NOT(ISERROR(MATCH(J29,_xlfn.ANCHORARRAY(E40),0))),I42&amp;"Por favor no seleccionar los criterios de impacto",J29)</f>
        <v>0</v>
      </c>
      <c r="L29" s="183"/>
      <c r="M29" s="177"/>
      <c r="N29" s="186"/>
      <c r="O29" s="6">
        <v>2</v>
      </c>
      <c r="P29" s="40"/>
      <c r="Q29" s="41" t="str">
        <f t="shared" si="0"/>
        <v/>
      </c>
      <c r="R29" s="42"/>
      <c r="S29" s="42"/>
      <c r="T29" s="43" t="str">
        <f t="shared" si="1"/>
        <v/>
      </c>
      <c r="U29" s="42"/>
      <c r="V29" s="42"/>
      <c r="W29" s="42"/>
      <c r="X29" s="24" t="str">
        <f>IFERROR(IF(AND(Q28="Probabilidad",Q29="Probabilidad"),(Z28-(+Z28*T29)),IF(Q29="Probabilidad",(I28-(+I28*T29)),IF(Q29="Impacto",Z28,""))),"")</f>
        <v/>
      </c>
      <c r="Y29" s="44" t="str">
        <f t="shared" si="4"/>
        <v/>
      </c>
      <c r="Z29" s="45" t="str">
        <f t="shared" si="2"/>
        <v/>
      </c>
      <c r="AA29" s="44" t="str">
        <f t="shared" si="5"/>
        <v/>
      </c>
      <c r="AB29" s="45" t="str">
        <f>IFERROR(IF(AND(Q28="Impacto",Q29="Impacto"),(AB22-(+AB22*T29)),IF(Q29="Impacto",($M$28-(+$M$28*T29)),IF(Q29="Probabilidad",AB22,""))),"")</f>
        <v/>
      </c>
      <c r="AC29" s="46" t="str">
        <f t="shared" si="3"/>
        <v/>
      </c>
      <c r="AD29" s="47"/>
      <c r="AE29" s="48"/>
      <c r="AF29" s="48"/>
      <c r="AG29" s="48"/>
      <c r="AH29" s="49"/>
      <c r="AI29" s="48"/>
      <c r="AJ29" s="3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9"/>
      <c r="B30" s="192"/>
      <c r="C30" s="192"/>
      <c r="D30" s="192"/>
      <c r="E30" s="195"/>
      <c r="F30" s="192"/>
      <c r="G30" s="198"/>
      <c r="H30" s="183"/>
      <c r="I30" s="177"/>
      <c r="J30" s="180"/>
      <c r="K30" s="177">
        <f ca="1">IF(NOT(ISERROR(MATCH(J30,_xlfn.ANCHORARRAY(E41),0))),I43&amp;"Por favor no seleccionar los criterios de impacto",J30)</f>
        <v>0</v>
      </c>
      <c r="L30" s="183"/>
      <c r="M30" s="177"/>
      <c r="N30" s="186"/>
      <c r="O30" s="6">
        <v>3</v>
      </c>
      <c r="P30" s="40"/>
      <c r="Q30" s="41" t="str">
        <f t="shared" si="0"/>
        <v/>
      </c>
      <c r="R30" s="42"/>
      <c r="S30" s="42"/>
      <c r="T30" s="43" t="str">
        <f t="shared" si="1"/>
        <v/>
      </c>
      <c r="U30" s="42"/>
      <c r="V30" s="42"/>
      <c r="W30" s="42"/>
      <c r="X30" s="24" t="str">
        <f>IFERROR(IF(AND(Q29="Probabilidad",Q30="Probabilidad"),(Z29-(+Z29*T30)),IF(AND(Q29="Impacto",Q30="Probabilidad"),(Z28-(+Z28*T30)),IF(Q30="Impacto",Z29,""))),"")</f>
        <v/>
      </c>
      <c r="Y30" s="44" t="str">
        <f t="shared" si="4"/>
        <v/>
      </c>
      <c r="Z30" s="45" t="str">
        <f t="shared" si="2"/>
        <v/>
      </c>
      <c r="AA30" s="44" t="str">
        <f t="shared" si="5"/>
        <v/>
      </c>
      <c r="AB30" s="45" t="str">
        <f>IFERROR(IF(AND(Q29="Impacto",Q30="Impacto"),(AB29-(+AB29*T30)),IF(AND(Q29="Probabilidad",Q30="Impacto"),(AB28-(+AB28*T30)),IF(Q30="Probabilidad",AB29,""))),"")</f>
        <v/>
      </c>
      <c r="AC30" s="46" t="str">
        <f t="shared" si="3"/>
        <v/>
      </c>
      <c r="AD30" s="47"/>
      <c r="AE30" s="48"/>
      <c r="AF30" s="38"/>
      <c r="AG30" s="49"/>
      <c r="AH30" s="49"/>
      <c r="AI30" s="48"/>
      <c r="AJ30" s="3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9"/>
      <c r="B31" s="192"/>
      <c r="C31" s="192"/>
      <c r="D31" s="192"/>
      <c r="E31" s="195"/>
      <c r="F31" s="192"/>
      <c r="G31" s="198"/>
      <c r="H31" s="183"/>
      <c r="I31" s="177"/>
      <c r="J31" s="180"/>
      <c r="K31" s="177">
        <f ca="1">IF(NOT(ISERROR(MATCH(J31,_xlfn.ANCHORARRAY(E42),0))),I44&amp;"Por favor no seleccionar los criterios de impacto",J31)</f>
        <v>0</v>
      </c>
      <c r="L31" s="183"/>
      <c r="M31" s="177"/>
      <c r="N31" s="186"/>
      <c r="O31" s="6">
        <v>4</v>
      </c>
      <c r="P31" s="39"/>
      <c r="Q31" s="41" t="str">
        <f t="shared" si="0"/>
        <v/>
      </c>
      <c r="R31" s="42"/>
      <c r="S31" s="42"/>
      <c r="T31" s="43" t="str">
        <f t="shared" si="1"/>
        <v/>
      </c>
      <c r="U31" s="42"/>
      <c r="V31" s="42"/>
      <c r="W31" s="42"/>
      <c r="X31" s="24" t="str">
        <f>IFERROR(IF(AND(Q30="Probabilidad",Q31="Probabilidad"),(Z30-(+Z30*T31)),IF(AND(Q30="Impacto",Q31="Probabilidad"),(Z29-(+Z29*T31)),IF(Q31="Impacto",Z30,""))),"")</f>
        <v/>
      </c>
      <c r="Y31" s="44" t="str">
        <f t="shared" si="4"/>
        <v/>
      </c>
      <c r="Z31" s="45" t="str">
        <f t="shared" si="2"/>
        <v/>
      </c>
      <c r="AA31" s="44" t="str">
        <f t="shared" si="5"/>
        <v/>
      </c>
      <c r="AB31" s="45" t="str">
        <f>IFERROR(IF(AND(Q30="Impacto",Q31="Impacto"),(AB30-(+AB30*T31)),IF(AND(Q30="Probabilidad",Q31="Impacto"),(AB29-(+AB29*T31)),IF(Q31="Probabilidad",AB30,""))),"")</f>
        <v/>
      </c>
      <c r="AC31" s="46" t="str">
        <f t="shared" si="3"/>
        <v/>
      </c>
      <c r="AD31" s="47"/>
      <c r="AE31" s="48"/>
      <c r="AF31" s="38"/>
      <c r="AG31" s="49"/>
      <c r="AH31" s="49"/>
      <c r="AI31" s="48"/>
      <c r="AJ31" s="3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9"/>
      <c r="B32" s="192"/>
      <c r="C32" s="192"/>
      <c r="D32" s="192"/>
      <c r="E32" s="195"/>
      <c r="F32" s="192"/>
      <c r="G32" s="198"/>
      <c r="H32" s="183"/>
      <c r="I32" s="177"/>
      <c r="J32" s="180"/>
      <c r="K32" s="177">
        <f ca="1">IF(NOT(ISERROR(MATCH(J32,_xlfn.ANCHORARRAY(E43),0))),I45&amp;"Por favor no seleccionar los criterios de impacto",J32)</f>
        <v>0</v>
      </c>
      <c r="L32" s="183"/>
      <c r="M32" s="177"/>
      <c r="N32" s="186"/>
      <c r="O32" s="6">
        <v>5</v>
      </c>
      <c r="P32" s="39"/>
      <c r="Q32" s="41" t="str">
        <f t="shared" si="0"/>
        <v/>
      </c>
      <c r="R32" s="42"/>
      <c r="S32" s="42"/>
      <c r="T32" s="43" t="str">
        <f t="shared" si="1"/>
        <v/>
      </c>
      <c r="U32" s="42"/>
      <c r="V32" s="42"/>
      <c r="W32" s="42"/>
      <c r="X32" s="31" t="str">
        <f>IFERROR(IF(AND(Q31="Probabilidad",Q32="Probabilidad"),(Z31-(+Z31*T32)),IF(AND(Q31="Impacto",Q32="Probabilidad"),(Z30-(+Z30*T32)),IF(Q32="Impacto",Z31,""))),"")</f>
        <v/>
      </c>
      <c r="Y32" s="44" t="str">
        <f>IFERROR(IF(X32="","",IF(X32&lt;=0.2,"Muy Baja",IF(X32&lt;=0.4,"Baja",IF(X32&lt;=0.6,"Media",IF(X32&lt;=0.8,"Alta","Muy Alta"))))),"")</f>
        <v/>
      </c>
      <c r="Z32" s="45" t="str">
        <f t="shared" si="2"/>
        <v/>
      </c>
      <c r="AA32" s="44" t="str">
        <f t="shared" si="5"/>
        <v/>
      </c>
      <c r="AB32" s="45" t="str">
        <f>IFERROR(IF(AND(Q31="Impacto",Q32="Impacto"),(AB31-(+AB31*T32)),IF(AND(Q31="Probabilidad",Q32="Impacto"),(AB30-(+AB30*T32)),IF(Q32="Probabilidad",AB31,""))),"")</f>
        <v/>
      </c>
      <c r="AC32" s="46" t="str">
        <f t="shared" si="3"/>
        <v/>
      </c>
      <c r="AD32" s="47"/>
      <c r="AE32" s="48"/>
      <c r="AF32" s="38"/>
      <c r="AG32" s="49"/>
      <c r="AH32" s="49"/>
      <c r="AI32" s="48"/>
      <c r="AJ32" s="3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90"/>
      <c r="B33" s="193"/>
      <c r="C33" s="193"/>
      <c r="D33" s="193"/>
      <c r="E33" s="196"/>
      <c r="F33" s="193"/>
      <c r="G33" s="199"/>
      <c r="H33" s="184"/>
      <c r="I33" s="178"/>
      <c r="J33" s="181"/>
      <c r="K33" s="178">
        <f ca="1">IF(NOT(ISERROR(MATCH(J33,_xlfn.ANCHORARRAY(E44),0))),I46&amp;"Por favor no seleccionar los criterios de impacto",J33)</f>
        <v>0</v>
      </c>
      <c r="L33" s="184"/>
      <c r="M33" s="178"/>
      <c r="N33" s="187"/>
      <c r="O33" s="6">
        <v>6</v>
      </c>
      <c r="P33" s="39"/>
      <c r="Q33" s="41" t="str">
        <f t="shared" si="0"/>
        <v/>
      </c>
      <c r="R33" s="42"/>
      <c r="S33" s="42"/>
      <c r="T33" s="43" t="str">
        <f t="shared" si="1"/>
        <v/>
      </c>
      <c r="U33" s="42"/>
      <c r="V33" s="42"/>
      <c r="W33" s="42"/>
      <c r="X33" s="24" t="str">
        <f>IFERROR(IF(AND(Q32="Probabilidad",Q33="Probabilidad"),(Z32-(+Z32*T33)),IF(AND(Q32="Impacto",Q33="Probabilidad"),(Z31-(+Z31*T33)),IF(Q33="Impacto",Z32,""))),"")</f>
        <v/>
      </c>
      <c r="Y33" s="44" t="str">
        <f t="shared" si="4"/>
        <v/>
      </c>
      <c r="Z33" s="45" t="str">
        <f t="shared" si="2"/>
        <v/>
      </c>
      <c r="AA33" s="44" t="str">
        <f t="shared" si="5"/>
        <v/>
      </c>
      <c r="AB33" s="45" t="str">
        <f>IFERROR(IF(AND(Q32="Impacto",Q33="Impacto"),(AB32-(+AB32*T33)),IF(AND(Q32="Probabilidad",Q33="Impacto"),(AB31-(+AB31*T33)),IF(Q33="Probabilidad",AB32,""))),"")</f>
        <v/>
      </c>
      <c r="AC33" s="46" t="str">
        <f t="shared" si="3"/>
        <v/>
      </c>
      <c r="AD33" s="47"/>
      <c r="AE33" s="48"/>
      <c r="AF33" s="38"/>
      <c r="AG33" s="49"/>
      <c r="AH33" s="49"/>
      <c r="AI33" s="48"/>
      <c r="AJ33" s="3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8">
        <v>5</v>
      </c>
      <c r="B34" s="191"/>
      <c r="C34" s="191"/>
      <c r="D34" s="191"/>
      <c r="E34" s="194"/>
      <c r="F34" s="191"/>
      <c r="G34" s="197"/>
      <c r="H34" s="182" t="str">
        <f>IF(G34&lt;=0,"",IF(G34&lt;=2,"Muy Baja",IF(G34&lt;=24,"Baja",IF(G34&lt;=500,"Media",IF(G34&lt;=5000,"Alta","Muy Alta")))))</f>
        <v/>
      </c>
      <c r="I34" s="176" t="str">
        <f>IF(H34="","",IF(H34="Muy Baja",0.2,IF(H34="Baja",0.4,IF(H34="Media",0.6,IF(H34="Alta",0.8,IF(H34="Muy Alta",1,))))))</f>
        <v/>
      </c>
      <c r="J34" s="179"/>
      <c r="K34" s="176">
        <f>IF(NOT(ISERROR(MATCH(J34,'[6]Tabla Impacto'!$B$221:$B$223,0))),'[6]Tabla Impacto'!$F$223&amp;"Por favor no seleccionar los criterios de impacto(Afectación Económica o presupuestal y Pérdida Reputacional)",J34)</f>
        <v>0</v>
      </c>
      <c r="L34" s="182" t="str">
        <f>IF(OR(K34='[6]Tabla Impacto'!$C$11,K34='[6]Tabla Impacto'!$D$11),"Leve",IF(OR(K34='[6]Tabla Impacto'!$C$12,K34='[6]Tabla Impacto'!$D$12),"Menor",IF(OR(K34='[6]Tabla Impacto'!$C$13,K34='[6]Tabla Impacto'!$D$13),"Moderado",IF(OR(K34='[6]Tabla Impacto'!$C$14,K34='[6]Tabla Impacto'!$D$14),"Mayor",IF(OR(K34='[6]Tabla Impacto'!$C$15,K34='[6]Tabla Impacto'!$D$15),"Catastrófico","")))))</f>
        <v/>
      </c>
      <c r="M34" s="176" t="str">
        <f>IF(L34="","",IF(L34="Leve",0.2,IF(L34="Menor",0.4,IF(L34="Moderado",0.6,IF(L34="Mayor",0.8,IF(L34="Catastrófico",1,))))))</f>
        <v/>
      </c>
      <c r="N34" s="185"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6">
        <v>1</v>
      </c>
      <c r="P34" s="39"/>
      <c r="Q34" s="41" t="str">
        <f t="shared" si="0"/>
        <v/>
      </c>
      <c r="R34" s="42"/>
      <c r="S34" s="42"/>
      <c r="T34" s="43" t="str">
        <f t="shared" si="1"/>
        <v/>
      </c>
      <c r="U34" s="42"/>
      <c r="V34" s="42"/>
      <c r="W34" s="42"/>
      <c r="X34" s="24" t="str">
        <f>IFERROR(IF(Q34="Probabilidad",(I34-(+I34*T34)),IF(Q34="Impacto",I34,"")),"")</f>
        <v/>
      </c>
      <c r="Y34" s="44" t="str">
        <f>IFERROR(IF(X34="","",IF(X34&lt;=0.2,"Muy Baja",IF(X34&lt;=0.4,"Baja",IF(X34&lt;=0.6,"Media",IF(X34&lt;=0.8,"Alta","Muy Alta"))))),"")</f>
        <v/>
      </c>
      <c r="Z34" s="45" t="str">
        <f t="shared" si="2"/>
        <v/>
      </c>
      <c r="AA34" s="44" t="str">
        <f>IFERROR(IF(AB34="","",IF(AB34&lt;=0.2,"Leve",IF(AB34&lt;=0.4,"Menor",IF(AB34&lt;=0.6,"Moderado",IF(AB34&lt;=0.8,"Mayor","Catastrófico"))))),"")</f>
        <v/>
      </c>
      <c r="AB34" s="45" t="str">
        <f>IFERROR(IF(Q34="Impacto",(M34-(+M34*T34)),IF(Q34="Probabilidad",M34,"")),"")</f>
        <v/>
      </c>
      <c r="AC34" s="46" t="str">
        <f t="shared" si="3"/>
        <v/>
      </c>
      <c r="AD34" s="47"/>
      <c r="AE34" s="48"/>
      <c r="AF34" s="48"/>
      <c r="AG34" s="48"/>
      <c r="AH34" s="49"/>
      <c r="AI34" s="48"/>
      <c r="AJ34" s="3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9"/>
      <c r="B35" s="192"/>
      <c r="C35" s="192"/>
      <c r="D35" s="192"/>
      <c r="E35" s="195"/>
      <c r="F35" s="192"/>
      <c r="G35" s="198"/>
      <c r="H35" s="183"/>
      <c r="I35" s="177"/>
      <c r="J35" s="180"/>
      <c r="K35" s="177">
        <f ca="1">IF(NOT(ISERROR(MATCH(J35,_xlfn.ANCHORARRAY(E46),0))),I48&amp;"Por favor no seleccionar los criterios de impacto",J35)</f>
        <v>0</v>
      </c>
      <c r="L35" s="183"/>
      <c r="M35" s="177"/>
      <c r="N35" s="186"/>
      <c r="O35" s="6">
        <v>2</v>
      </c>
      <c r="P35" s="40"/>
      <c r="Q35" s="41" t="str">
        <f t="shared" si="0"/>
        <v/>
      </c>
      <c r="R35" s="42"/>
      <c r="S35" s="42"/>
      <c r="T35" s="43" t="str">
        <f t="shared" si="1"/>
        <v/>
      </c>
      <c r="U35" s="42"/>
      <c r="V35" s="42"/>
      <c r="W35" s="42"/>
      <c r="X35" s="24" t="str">
        <f>IFERROR(IF(AND(Q34="Probabilidad",Q35="Probabilidad"),(Z34-(+Z34*T35)),IF(Q35="Probabilidad",(I34-(+I34*T35)),IF(Q35="Impacto",Z34,""))),"")</f>
        <v/>
      </c>
      <c r="Y35" s="44" t="str">
        <f t="shared" si="4"/>
        <v/>
      </c>
      <c r="Z35" s="45" t="str">
        <f t="shared" si="2"/>
        <v/>
      </c>
      <c r="AA35" s="44" t="str">
        <f t="shared" si="5"/>
        <v/>
      </c>
      <c r="AB35" s="45" t="str">
        <f>IFERROR(IF(AND(Q34="Impacto",Q35="Impacto"),(AB28-(+AB28*T35)),IF(Q35="Impacto",($M$34-(+$M$34*T35)),IF(Q35="Probabilidad",AB28,""))),"")</f>
        <v/>
      </c>
      <c r="AC35" s="46" t="str">
        <f t="shared" si="3"/>
        <v/>
      </c>
      <c r="AD35" s="47"/>
      <c r="AE35" s="48"/>
      <c r="AF35" s="38"/>
      <c r="AG35" s="49"/>
      <c r="AH35" s="49"/>
      <c r="AI35" s="48"/>
      <c r="AJ35" s="3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9"/>
      <c r="B36" s="192"/>
      <c r="C36" s="192"/>
      <c r="D36" s="192"/>
      <c r="E36" s="195"/>
      <c r="F36" s="192"/>
      <c r="G36" s="198"/>
      <c r="H36" s="183"/>
      <c r="I36" s="177"/>
      <c r="J36" s="180"/>
      <c r="K36" s="177">
        <f ca="1">IF(NOT(ISERROR(MATCH(J36,_xlfn.ANCHORARRAY(E47),0))),I49&amp;"Por favor no seleccionar los criterios de impacto",J36)</f>
        <v>0</v>
      </c>
      <c r="L36" s="183"/>
      <c r="M36" s="177"/>
      <c r="N36" s="186"/>
      <c r="O36" s="6">
        <v>3</v>
      </c>
      <c r="P36" s="39"/>
      <c r="Q36" s="41" t="str">
        <f t="shared" si="0"/>
        <v/>
      </c>
      <c r="R36" s="42"/>
      <c r="S36" s="42"/>
      <c r="T36" s="43" t="str">
        <f t="shared" si="1"/>
        <v/>
      </c>
      <c r="U36" s="42"/>
      <c r="V36" s="42"/>
      <c r="W36" s="42"/>
      <c r="X36" s="24" t="str">
        <f>IFERROR(IF(AND(Q35="Probabilidad",Q36="Probabilidad"),(Z35-(+Z35*T36)),IF(AND(Q35="Impacto",Q36="Probabilidad"),(Z34-(+Z34*T36)),IF(Q36="Impacto",Z35,""))),"")</f>
        <v/>
      </c>
      <c r="Y36" s="44" t="str">
        <f t="shared" si="4"/>
        <v/>
      </c>
      <c r="Z36" s="45" t="str">
        <f t="shared" si="2"/>
        <v/>
      </c>
      <c r="AA36" s="44" t="str">
        <f t="shared" si="5"/>
        <v/>
      </c>
      <c r="AB36" s="45" t="str">
        <f>IFERROR(IF(AND(Q35="Impacto",Q36="Impacto"),(AB35-(+AB35*T36)),IF(AND(Q35="Probabilidad",Q36="Impacto"),(AB34-(+AB34*T36)),IF(Q36="Probabilidad",AB35,""))),"")</f>
        <v/>
      </c>
      <c r="AC36" s="46" t="str">
        <f t="shared" si="3"/>
        <v/>
      </c>
      <c r="AD36" s="47"/>
      <c r="AE36" s="48"/>
      <c r="AF36" s="38"/>
      <c r="AG36" s="49"/>
      <c r="AH36" s="49"/>
      <c r="AI36" s="48"/>
      <c r="AJ36" s="3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9"/>
      <c r="B37" s="192"/>
      <c r="C37" s="192"/>
      <c r="D37" s="192"/>
      <c r="E37" s="195"/>
      <c r="F37" s="192"/>
      <c r="G37" s="198"/>
      <c r="H37" s="183"/>
      <c r="I37" s="177"/>
      <c r="J37" s="180"/>
      <c r="K37" s="177">
        <f ca="1">IF(NOT(ISERROR(MATCH(J37,_xlfn.ANCHORARRAY(E48),0))),I50&amp;"Por favor no seleccionar los criterios de impacto",J37)</f>
        <v>0</v>
      </c>
      <c r="L37" s="183"/>
      <c r="M37" s="177"/>
      <c r="N37" s="186"/>
      <c r="O37" s="6">
        <v>4</v>
      </c>
      <c r="P37" s="39"/>
      <c r="Q37" s="41" t="str">
        <f t="shared" si="0"/>
        <v/>
      </c>
      <c r="R37" s="42"/>
      <c r="S37" s="42"/>
      <c r="T37" s="43" t="str">
        <f t="shared" si="1"/>
        <v/>
      </c>
      <c r="U37" s="42"/>
      <c r="V37" s="42"/>
      <c r="W37" s="42"/>
      <c r="X37" s="24" t="str">
        <f>IFERROR(IF(AND(Q36="Probabilidad",Q37="Probabilidad"),(Z36-(+Z36*T37)),IF(AND(Q36="Impacto",Q37="Probabilidad"),(Z35-(+Z35*T37)),IF(Q37="Impacto",Z36,""))),"")</f>
        <v/>
      </c>
      <c r="Y37" s="44" t="str">
        <f t="shared" si="4"/>
        <v/>
      </c>
      <c r="Z37" s="45" t="str">
        <f t="shared" si="2"/>
        <v/>
      </c>
      <c r="AA37" s="44" t="str">
        <f t="shared" si="5"/>
        <v/>
      </c>
      <c r="AB37" s="45" t="str">
        <f>IFERROR(IF(AND(Q36="Impacto",Q37="Impacto"),(AB36-(+AB36*T37)),IF(AND(Q36="Probabilidad",Q37="Impacto"),(AB35-(+AB35*T37)),IF(Q37="Probabilidad",AB36,""))),"")</f>
        <v/>
      </c>
      <c r="AC37" s="46" t="str">
        <f t="shared" si="3"/>
        <v/>
      </c>
      <c r="AD37" s="47"/>
      <c r="AE37" s="48"/>
      <c r="AF37" s="38"/>
      <c r="AG37" s="49"/>
      <c r="AH37" s="49"/>
      <c r="AI37" s="48"/>
      <c r="AJ37" s="3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9"/>
      <c r="B38" s="192"/>
      <c r="C38" s="192"/>
      <c r="D38" s="192"/>
      <c r="E38" s="195"/>
      <c r="F38" s="192"/>
      <c r="G38" s="198"/>
      <c r="H38" s="183"/>
      <c r="I38" s="177"/>
      <c r="J38" s="180"/>
      <c r="K38" s="177">
        <f ca="1">IF(NOT(ISERROR(MATCH(J38,_xlfn.ANCHORARRAY(E49),0))),I51&amp;"Por favor no seleccionar los criterios de impacto",J38)</f>
        <v>0</v>
      </c>
      <c r="L38" s="183"/>
      <c r="M38" s="177"/>
      <c r="N38" s="186"/>
      <c r="O38" s="6">
        <v>5</v>
      </c>
      <c r="P38" s="39"/>
      <c r="Q38" s="41" t="str">
        <f t="shared" si="0"/>
        <v/>
      </c>
      <c r="R38" s="42"/>
      <c r="S38" s="42"/>
      <c r="T38" s="43" t="str">
        <f t="shared" si="1"/>
        <v/>
      </c>
      <c r="U38" s="42"/>
      <c r="V38" s="42"/>
      <c r="W38" s="42"/>
      <c r="X38" s="24" t="str">
        <f>IFERROR(IF(AND(Q37="Probabilidad",Q38="Probabilidad"),(Z37-(+Z37*T38)),IF(AND(Q37="Impacto",Q38="Probabilidad"),(Z36-(+Z36*T38)),IF(Q38="Impacto",Z37,""))),"")</f>
        <v/>
      </c>
      <c r="Y38" s="44" t="str">
        <f t="shared" si="4"/>
        <v/>
      </c>
      <c r="Z38" s="45" t="str">
        <f t="shared" si="2"/>
        <v/>
      </c>
      <c r="AA38" s="44" t="str">
        <f t="shared" si="5"/>
        <v/>
      </c>
      <c r="AB38" s="45" t="str">
        <f>IFERROR(IF(AND(Q37="Impacto",Q38="Impacto"),(AB37-(+AB37*T38)),IF(AND(Q37="Probabilidad",Q38="Impacto"),(AB36-(+AB36*T38)),IF(Q38="Probabilidad",AB37,""))),"")</f>
        <v/>
      </c>
      <c r="AC38" s="46" t="str">
        <f t="shared" si="3"/>
        <v/>
      </c>
      <c r="AD38" s="47"/>
      <c r="AE38" s="48"/>
      <c r="AF38" s="38"/>
      <c r="AG38" s="49"/>
      <c r="AH38" s="49"/>
      <c r="AI38" s="48"/>
      <c r="AJ38" s="3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90"/>
      <c r="B39" s="193"/>
      <c r="C39" s="193"/>
      <c r="D39" s="193"/>
      <c r="E39" s="196"/>
      <c r="F39" s="193"/>
      <c r="G39" s="199"/>
      <c r="H39" s="184"/>
      <c r="I39" s="178"/>
      <c r="J39" s="181"/>
      <c r="K39" s="178">
        <f ca="1">IF(NOT(ISERROR(MATCH(J39,_xlfn.ANCHORARRAY(E50),0))),I52&amp;"Por favor no seleccionar los criterios de impacto",J39)</f>
        <v>0</v>
      </c>
      <c r="L39" s="184"/>
      <c r="M39" s="178"/>
      <c r="N39" s="187"/>
      <c r="O39" s="6">
        <v>6</v>
      </c>
      <c r="P39" s="39"/>
      <c r="Q39" s="41" t="str">
        <f t="shared" si="0"/>
        <v/>
      </c>
      <c r="R39" s="42"/>
      <c r="S39" s="42"/>
      <c r="T39" s="43" t="str">
        <f t="shared" si="1"/>
        <v/>
      </c>
      <c r="U39" s="42"/>
      <c r="V39" s="42"/>
      <c r="W39" s="42"/>
      <c r="X39" s="24" t="str">
        <f>IFERROR(IF(AND(Q38="Probabilidad",Q39="Probabilidad"),(Z38-(+Z38*T39)),IF(AND(Q38="Impacto",Q39="Probabilidad"),(Z37-(+Z37*T39)),IF(Q39="Impacto",Z38,""))),"")</f>
        <v/>
      </c>
      <c r="Y39" s="44" t="str">
        <f t="shared" si="4"/>
        <v/>
      </c>
      <c r="Z39" s="45" t="str">
        <f t="shared" si="2"/>
        <v/>
      </c>
      <c r="AA39" s="44" t="str">
        <f t="shared" si="5"/>
        <v/>
      </c>
      <c r="AB39" s="45" t="str">
        <f>IFERROR(IF(AND(Q38="Impacto",Q39="Impacto"),(AB38-(+AB38*T39)),IF(AND(Q38="Probabilidad",Q39="Impacto"),(AB37-(+AB37*T39)),IF(Q39="Probabilidad",AB38,""))),"")</f>
        <v/>
      </c>
      <c r="AC39" s="46" t="str">
        <f t="shared" si="3"/>
        <v/>
      </c>
      <c r="AD39" s="47"/>
      <c r="AE39" s="48"/>
      <c r="AF39" s="38"/>
      <c r="AG39" s="49"/>
      <c r="AH39" s="49"/>
      <c r="AI39" s="48"/>
      <c r="AJ39" s="3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8">
        <v>6</v>
      </c>
      <c r="B40" s="191"/>
      <c r="C40" s="191"/>
      <c r="D40" s="191"/>
      <c r="E40" s="194"/>
      <c r="F40" s="191"/>
      <c r="G40" s="197"/>
      <c r="H40" s="182" t="str">
        <f>IF(G40&lt;=0,"",IF(G40&lt;=2,"Muy Baja",IF(G40&lt;=24,"Baja",IF(G40&lt;=500,"Media",IF(G40&lt;=5000,"Alta","Muy Alta")))))</f>
        <v/>
      </c>
      <c r="I40" s="176" t="str">
        <f>IF(H40="","",IF(H40="Muy Baja",0.2,IF(H40="Baja",0.4,IF(H40="Media",0.6,IF(H40="Alta",0.8,IF(H40="Muy Alta",1,))))))</f>
        <v/>
      </c>
      <c r="J40" s="179"/>
      <c r="K40" s="176">
        <f>IF(NOT(ISERROR(MATCH(J40,'[6]Tabla Impacto'!$B$221:$B$223,0))),'[6]Tabla Impacto'!$F$223&amp;"Por favor no seleccionar los criterios de impacto(Afectación Económica o presupuestal y Pérdida Reputacional)",J40)</f>
        <v>0</v>
      </c>
      <c r="L40" s="182" t="str">
        <f>IF(OR(K40='[6]Tabla Impacto'!$C$11,K40='[6]Tabla Impacto'!$D$11),"Leve",IF(OR(K40='[6]Tabla Impacto'!$C$12,K40='[6]Tabla Impacto'!$D$12),"Menor",IF(OR(K40='[6]Tabla Impacto'!$C$13,K40='[6]Tabla Impacto'!$D$13),"Moderado",IF(OR(K40='[6]Tabla Impacto'!$C$14,K40='[6]Tabla Impacto'!$D$14),"Mayor",IF(OR(K40='[6]Tabla Impacto'!$C$15,K40='[6]Tabla Impacto'!$D$15),"Catastrófico","")))))</f>
        <v/>
      </c>
      <c r="M40" s="176" t="str">
        <f>IF(L40="","",IF(L40="Leve",0.2,IF(L40="Menor",0.4,IF(L40="Moderado",0.6,IF(L40="Mayor",0.8,IF(L40="Catastrófico",1,))))))</f>
        <v/>
      </c>
      <c r="N40" s="185"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6">
        <v>1</v>
      </c>
      <c r="P40" s="126"/>
      <c r="Q40" s="41" t="str">
        <f t="shared" si="0"/>
        <v/>
      </c>
      <c r="R40" s="42"/>
      <c r="S40" s="42"/>
      <c r="T40" s="43" t="str">
        <f t="shared" si="1"/>
        <v/>
      </c>
      <c r="U40" s="42"/>
      <c r="V40" s="42"/>
      <c r="W40" s="42"/>
      <c r="X40" s="24" t="str">
        <f>IFERROR(IF(Q40="Probabilidad",(I40-(+I40*T40)),IF(Q40="Impacto",I40,"")),"")</f>
        <v/>
      </c>
      <c r="Y40" s="44" t="str">
        <f>IFERROR(IF(X40="","",IF(X40&lt;=0.2,"Muy Baja",IF(X40&lt;=0.4,"Baja",IF(X40&lt;=0.6,"Media",IF(X40&lt;=0.8,"Alta","Muy Alta"))))),"")</f>
        <v/>
      </c>
      <c r="Z40" s="45" t="str">
        <f t="shared" si="2"/>
        <v/>
      </c>
      <c r="AA40" s="44" t="str">
        <f>IFERROR(IF(AB40="","",IF(AB40&lt;=0.2,"Leve",IF(AB40&lt;=0.4,"Menor",IF(AB40&lt;=0.6,"Moderado",IF(AB40&lt;=0.8,"Mayor","Catastrófico"))))),"")</f>
        <v/>
      </c>
      <c r="AB40" s="45" t="str">
        <f>IFERROR(IF(Q40="Impacto",(M40-(+M40*T40)),IF(Q40="Probabilidad",M40,"")),"")</f>
        <v/>
      </c>
      <c r="AC40" s="46" t="str">
        <f t="shared" si="3"/>
        <v/>
      </c>
      <c r="AD40" s="47"/>
      <c r="AE40" s="48"/>
      <c r="AF40" s="48"/>
      <c r="AG40" s="48"/>
      <c r="AH40" s="49"/>
      <c r="AI40" s="48"/>
      <c r="AJ40" s="3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9"/>
      <c r="B41" s="192"/>
      <c r="C41" s="192"/>
      <c r="D41" s="192"/>
      <c r="E41" s="195"/>
      <c r="F41" s="192"/>
      <c r="G41" s="198"/>
      <c r="H41" s="183"/>
      <c r="I41" s="177"/>
      <c r="J41" s="180"/>
      <c r="K41" s="177">
        <f ca="1">IF(NOT(ISERROR(MATCH(J41,_xlfn.ANCHORARRAY(E52),0))),I54&amp;"Por favor no seleccionar los criterios de impacto",J41)</f>
        <v>0</v>
      </c>
      <c r="L41" s="183"/>
      <c r="M41" s="177"/>
      <c r="N41" s="186"/>
      <c r="O41" s="6">
        <v>2</v>
      </c>
      <c r="P41" s="127"/>
      <c r="Q41" s="41" t="str">
        <f t="shared" si="0"/>
        <v/>
      </c>
      <c r="R41" s="42"/>
      <c r="S41" s="42"/>
      <c r="T41" s="43" t="str">
        <f t="shared" si="1"/>
        <v/>
      </c>
      <c r="U41" s="42"/>
      <c r="V41" s="42"/>
      <c r="W41" s="42"/>
      <c r="X41" s="24" t="str">
        <f>IFERROR(IF(AND(Q40="Probabilidad",Q41="Probabilidad"),(Z40-(+Z40*T41)),IF(Q41="Probabilidad",(I40-(+I40*T41)),IF(Q41="Impacto",Z40,""))),"")</f>
        <v/>
      </c>
      <c r="Y41" s="44" t="str">
        <f t="shared" si="4"/>
        <v/>
      </c>
      <c r="Z41" s="45" t="str">
        <f t="shared" si="2"/>
        <v/>
      </c>
      <c r="AA41" s="44" t="str">
        <f t="shared" si="5"/>
        <v/>
      </c>
      <c r="AB41" s="45" t="str">
        <f>IFERROR(IF(AND(Q40="Impacto",Q41="Impacto"),(AB34-(+AB34*T41)),IF(Q41="Impacto",($M$40-(+$M$40*T41)),IF(Q41="Probabilidad",AB34,""))),"")</f>
        <v/>
      </c>
      <c r="AC41" s="46" t="str">
        <f t="shared" si="3"/>
        <v/>
      </c>
      <c r="AD41" s="47"/>
      <c r="AE41" s="48"/>
      <c r="AF41" s="48"/>
      <c r="AG41" s="48"/>
      <c r="AH41" s="49"/>
      <c r="AI41" s="48"/>
      <c r="AJ41" s="3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9"/>
      <c r="B42" s="192"/>
      <c r="C42" s="192"/>
      <c r="D42" s="192"/>
      <c r="E42" s="195"/>
      <c r="F42" s="192"/>
      <c r="G42" s="198"/>
      <c r="H42" s="183"/>
      <c r="I42" s="177"/>
      <c r="J42" s="180"/>
      <c r="K42" s="177">
        <f ca="1">IF(NOT(ISERROR(MATCH(J42,_xlfn.ANCHORARRAY(E53),0))),I55&amp;"Por favor no seleccionar los criterios de impacto",J42)</f>
        <v>0</v>
      </c>
      <c r="L42" s="183"/>
      <c r="M42" s="177"/>
      <c r="N42" s="186"/>
      <c r="O42" s="6">
        <v>3</v>
      </c>
      <c r="P42" s="127"/>
      <c r="Q42" s="41" t="str">
        <f t="shared" si="0"/>
        <v/>
      </c>
      <c r="R42" s="42"/>
      <c r="S42" s="42"/>
      <c r="T42" s="43" t="str">
        <f t="shared" si="1"/>
        <v/>
      </c>
      <c r="U42" s="42"/>
      <c r="V42" s="42"/>
      <c r="W42" s="42"/>
      <c r="X42" s="24" t="str">
        <f>IFERROR(IF(AND(Q41="Probabilidad",Q42="Probabilidad"),(Z41-(+Z41*T42)),IF(AND(Q41="Impacto",Q42="Probabilidad"),(Z40-(+Z40*T42)),IF(Q42="Impacto",Z41,""))),"")</f>
        <v/>
      </c>
      <c r="Y42" s="44" t="str">
        <f t="shared" si="4"/>
        <v/>
      </c>
      <c r="Z42" s="45" t="str">
        <f t="shared" si="2"/>
        <v/>
      </c>
      <c r="AA42" s="44" t="str">
        <f t="shared" si="5"/>
        <v/>
      </c>
      <c r="AB42" s="45" t="str">
        <f>IFERROR(IF(AND(Q41="Impacto",Q42="Impacto"),(AB41-(+AB41*T42)),IF(AND(Q41="Probabilidad",Q42="Impacto"),(AB40-(+AB40*T42)),IF(Q42="Probabilidad",AB41,""))),"")</f>
        <v/>
      </c>
      <c r="AC42" s="46" t="str">
        <f t="shared" si="3"/>
        <v/>
      </c>
      <c r="AD42" s="47"/>
      <c r="AE42" s="48"/>
      <c r="AF42" s="48"/>
      <c r="AG42" s="48"/>
      <c r="AH42" s="49"/>
      <c r="AI42" s="48"/>
      <c r="AJ42" s="3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9"/>
      <c r="B43" s="192"/>
      <c r="C43" s="192"/>
      <c r="D43" s="192"/>
      <c r="E43" s="195"/>
      <c r="F43" s="192"/>
      <c r="G43" s="198"/>
      <c r="H43" s="183"/>
      <c r="I43" s="177"/>
      <c r="J43" s="180"/>
      <c r="K43" s="177">
        <f ca="1">IF(NOT(ISERROR(MATCH(J43,_xlfn.ANCHORARRAY(E54),0))),I56&amp;"Por favor no seleccionar los criterios de impacto",J43)</f>
        <v>0</v>
      </c>
      <c r="L43" s="183"/>
      <c r="M43" s="177"/>
      <c r="N43" s="186"/>
      <c r="O43" s="6">
        <v>4</v>
      </c>
      <c r="P43" s="127"/>
      <c r="Q43" s="41" t="str">
        <f t="shared" si="0"/>
        <v/>
      </c>
      <c r="R43" s="42"/>
      <c r="S43" s="42"/>
      <c r="T43" s="43" t="str">
        <f t="shared" si="1"/>
        <v/>
      </c>
      <c r="U43" s="42"/>
      <c r="V43" s="42"/>
      <c r="W43" s="42"/>
      <c r="X43" s="24" t="str">
        <f>IFERROR(IF(AND(Q42="Probabilidad",Q43="Probabilidad"),(Z42-(+Z42*T43)),IF(AND(Q42="Impacto",Q43="Probabilidad"),(Z41-(+Z41*T43)),IF(Q43="Impacto",Z42,""))),"")</f>
        <v/>
      </c>
      <c r="Y43" s="44" t="str">
        <f t="shared" si="4"/>
        <v/>
      </c>
      <c r="Z43" s="45" t="str">
        <f t="shared" si="2"/>
        <v/>
      </c>
      <c r="AA43" s="44" t="str">
        <f t="shared" si="5"/>
        <v/>
      </c>
      <c r="AB43" s="45" t="str">
        <f>IFERROR(IF(AND(Q42="Impacto",Q43="Impacto"),(AB42-(+AB42*T43)),IF(AND(Q42="Probabilidad",Q43="Impacto"),(AB41-(+AB41*T43)),IF(Q43="Probabilidad",AB42,""))),"")</f>
        <v/>
      </c>
      <c r="AC43" s="46" t="str">
        <f t="shared" si="3"/>
        <v/>
      </c>
      <c r="AD43" s="47"/>
      <c r="AE43" s="48"/>
      <c r="AF43" s="48"/>
      <c r="AG43" s="49"/>
      <c r="AH43" s="49"/>
      <c r="AI43" s="48"/>
      <c r="AJ43" s="3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9"/>
      <c r="B44" s="192"/>
      <c r="C44" s="192"/>
      <c r="D44" s="192"/>
      <c r="E44" s="195"/>
      <c r="F44" s="192"/>
      <c r="G44" s="198"/>
      <c r="H44" s="183"/>
      <c r="I44" s="177"/>
      <c r="J44" s="180"/>
      <c r="K44" s="177">
        <f ca="1">IF(NOT(ISERROR(MATCH(J44,_xlfn.ANCHORARRAY(E55),0))),I57&amp;"Por favor no seleccionar los criterios de impacto",J44)</f>
        <v>0</v>
      </c>
      <c r="L44" s="183"/>
      <c r="M44" s="177"/>
      <c r="N44" s="186"/>
      <c r="O44" s="6">
        <v>5</v>
      </c>
      <c r="P44" s="39"/>
      <c r="Q44" s="41" t="str">
        <f t="shared" si="0"/>
        <v/>
      </c>
      <c r="R44" s="42"/>
      <c r="S44" s="42"/>
      <c r="T44" s="43" t="str">
        <f t="shared" si="1"/>
        <v/>
      </c>
      <c r="U44" s="42"/>
      <c r="V44" s="42"/>
      <c r="W44" s="42"/>
      <c r="X44" s="24" t="str">
        <f>IFERROR(IF(AND(Q43="Probabilidad",Q44="Probabilidad"),(Z43-(+Z43*T44)),IF(AND(Q43="Impacto",Q44="Probabilidad"),(Z42-(+Z42*T44)),IF(Q44="Impacto",Z43,""))),"")</f>
        <v/>
      </c>
      <c r="Y44" s="44" t="str">
        <f t="shared" si="4"/>
        <v/>
      </c>
      <c r="Z44" s="45" t="str">
        <f t="shared" si="2"/>
        <v/>
      </c>
      <c r="AA44" s="44" t="str">
        <f t="shared" si="5"/>
        <v/>
      </c>
      <c r="AB44" s="45" t="str">
        <f>IFERROR(IF(AND(Q43="Impacto",Q44="Impacto"),(AB43-(+AB43*T44)),IF(AND(Q43="Probabilidad",Q44="Impacto"),(AB42-(+AB42*T44)),IF(Q44="Probabilidad",AB43,""))),"")</f>
        <v/>
      </c>
      <c r="AC44" s="46" t="str">
        <f t="shared" si="3"/>
        <v/>
      </c>
      <c r="AD44" s="47"/>
      <c r="AE44" s="48"/>
      <c r="AF44" s="38"/>
      <c r="AG44" s="49"/>
      <c r="AH44" s="49"/>
      <c r="AI44" s="48"/>
      <c r="AJ44" s="3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90"/>
      <c r="B45" s="193"/>
      <c r="C45" s="193"/>
      <c r="D45" s="193"/>
      <c r="E45" s="196"/>
      <c r="F45" s="193"/>
      <c r="G45" s="199"/>
      <c r="H45" s="184"/>
      <c r="I45" s="178"/>
      <c r="J45" s="181"/>
      <c r="K45" s="178">
        <f ca="1">IF(NOT(ISERROR(MATCH(J45,_xlfn.ANCHORARRAY(E56),0))),I58&amp;"Por favor no seleccionar los criterios de impacto",J45)</f>
        <v>0</v>
      </c>
      <c r="L45" s="184"/>
      <c r="M45" s="178"/>
      <c r="N45" s="187"/>
      <c r="O45" s="6">
        <v>6</v>
      </c>
      <c r="P45" s="39"/>
      <c r="Q45" s="41" t="str">
        <f t="shared" si="0"/>
        <v/>
      </c>
      <c r="R45" s="42"/>
      <c r="S45" s="42"/>
      <c r="T45" s="43" t="str">
        <f t="shared" si="1"/>
        <v/>
      </c>
      <c r="U45" s="42"/>
      <c r="V45" s="42"/>
      <c r="W45" s="42"/>
      <c r="X45" s="24" t="str">
        <f>IFERROR(IF(AND(Q44="Probabilidad",Q45="Probabilidad"),(Z44-(+Z44*T45)),IF(AND(Q44="Impacto",Q45="Probabilidad"),(Z43-(+Z43*T45)),IF(Q45="Impacto",Z44,""))),"")</f>
        <v/>
      </c>
      <c r="Y45" s="44" t="str">
        <f t="shared" si="4"/>
        <v/>
      </c>
      <c r="Z45" s="45" t="str">
        <f t="shared" si="2"/>
        <v/>
      </c>
      <c r="AA45" s="44" t="str">
        <f>IFERROR(IF(AB45="","",IF(AB45&lt;=0.2,"Leve",IF(AB45&lt;=0.4,"Menor",IF(AB45&lt;=0.6,"Moderado",IF(AB45&lt;=0.8,"Mayor","Catastrófico"))))),"")</f>
        <v/>
      </c>
      <c r="AB45" s="45" t="str">
        <f>IFERROR(IF(AND(Q44="Impacto",Q45="Impacto"),(AB44-(+AB44*T45)),IF(AND(Q44="Probabilidad",Q45="Impacto"),(AB43-(+AB43*T45)),IF(Q45="Probabilidad",AB44,""))),"")</f>
        <v/>
      </c>
      <c r="AC45" s="46" t="str">
        <f t="shared" si="3"/>
        <v/>
      </c>
      <c r="AD45" s="47"/>
      <c r="AE45" s="48"/>
      <c r="AF45" s="38"/>
      <c r="AG45" s="49"/>
      <c r="AH45" s="49"/>
      <c r="AI45" s="48"/>
      <c r="AJ45" s="3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8">
        <v>7</v>
      </c>
      <c r="B46" s="191"/>
      <c r="C46" s="191"/>
      <c r="D46" s="191"/>
      <c r="E46" s="194"/>
      <c r="F46" s="191"/>
      <c r="G46" s="197"/>
      <c r="H46" s="182" t="str">
        <f>IF(G46&lt;=0,"",IF(G46&lt;=2,"Muy Baja",IF(G46&lt;=24,"Baja",IF(G46&lt;=500,"Media",IF(G46&lt;=5000,"Alta","Muy Alta")))))</f>
        <v/>
      </c>
      <c r="I46" s="176" t="str">
        <f>IF(H46="","",IF(H46="Muy Baja",0.2,IF(H46="Baja",0.4,IF(H46="Media",0.6,IF(H46="Alta",0.8,IF(H46="Muy Alta",1,))))))</f>
        <v/>
      </c>
      <c r="J46" s="179"/>
      <c r="K46" s="176">
        <f>IF(NOT(ISERROR(MATCH(J46,'[6]Tabla Impacto'!$B$221:$B$223,0))),'[6]Tabla Impacto'!$F$223&amp;"Por favor no seleccionar los criterios de impacto(Afectación Económica o presupuestal y Pérdida Reputacional)",J46)</f>
        <v>0</v>
      </c>
      <c r="L46" s="182" t="str">
        <f>IF(OR(K46='[6]Tabla Impacto'!$C$11,K46='[6]Tabla Impacto'!$D$11),"Leve",IF(OR(K46='[6]Tabla Impacto'!$C$12,K46='[6]Tabla Impacto'!$D$12),"Menor",IF(OR(K46='[6]Tabla Impacto'!$C$13,K46='[6]Tabla Impacto'!$D$13),"Moderado",IF(OR(K46='[6]Tabla Impacto'!$C$14,K46='[6]Tabla Impacto'!$D$14),"Mayor",IF(OR(K46='[6]Tabla Impacto'!$C$15,K46='[6]Tabla Impacto'!$D$15),"Catastrófico","")))))</f>
        <v/>
      </c>
      <c r="M46" s="176" t="str">
        <f>IF(L46="","",IF(L46="Leve",0.2,IF(L46="Menor",0.4,IF(L46="Moderado",0.6,IF(L46="Mayor",0.8,IF(L46="Catastrófico",1,))))))</f>
        <v/>
      </c>
      <c r="N46" s="185"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6">
        <v>1</v>
      </c>
      <c r="P46" s="128"/>
      <c r="Q46" s="41" t="str">
        <f t="shared" si="0"/>
        <v/>
      </c>
      <c r="R46" s="42"/>
      <c r="S46" s="42"/>
      <c r="T46" s="43" t="str">
        <f t="shared" si="1"/>
        <v/>
      </c>
      <c r="U46" s="42"/>
      <c r="V46" s="42"/>
      <c r="W46" s="42"/>
      <c r="X46" s="24" t="str">
        <f>IFERROR(IF(Q46="Probabilidad",(I46-(+I46*T46)),IF(Q46="Impacto",I46,"")),"")</f>
        <v/>
      </c>
      <c r="Y46" s="44" t="str">
        <f>IFERROR(IF(X46="","",IF(X46&lt;=0.2,"Muy Baja",IF(X46&lt;=0.4,"Baja",IF(X46&lt;=0.6,"Media",IF(X46&lt;=0.8,"Alta","Muy Alta"))))),"")</f>
        <v/>
      </c>
      <c r="Z46" s="45" t="str">
        <f t="shared" si="2"/>
        <v/>
      </c>
      <c r="AA46" s="44" t="str">
        <f>IFERROR(IF(AB46="","",IF(AB46&lt;=0.2,"Leve",IF(AB46&lt;=0.4,"Menor",IF(AB46&lt;=0.6,"Moderado",IF(AB46&lt;=0.8,"Mayor","Catastrófico"))))),"")</f>
        <v/>
      </c>
      <c r="AB46" s="45" t="str">
        <f>IFERROR(IF(Q46="Impacto",(M46-(+M46*T46)),IF(Q46="Probabilidad",M46,"")),"")</f>
        <v/>
      </c>
      <c r="AC46" s="46" t="str">
        <f t="shared" si="3"/>
        <v/>
      </c>
      <c r="AD46" s="47"/>
      <c r="AE46" s="128"/>
      <c r="AF46" s="38"/>
      <c r="AG46" s="49"/>
      <c r="AH46" s="49"/>
      <c r="AI46" s="48"/>
      <c r="AJ46" s="3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9"/>
      <c r="B47" s="192"/>
      <c r="C47" s="192"/>
      <c r="D47" s="192"/>
      <c r="E47" s="195"/>
      <c r="F47" s="192"/>
      <c r="G47" s="198"/>
      <c r="H47" s="183"/>
      <c r="I47" s="177"/>
      <c r="J47" s="180"/>
      <c r="K47" s="177">
        <f ca="1">IF(NOT(ISERROR(MATCH(J47,_xlfn.ANCHORARRAY(E58),0))),I60&amp;"Por favor no seleccionar los criterios de impacto",J47)</f>
        <v>0</v>
      </c>
      <c r="L47" s="183"/>
      <c r="M47" s="177"/>
      <c r="N47" s="186"/>
      <c r="O47" s="6">
        <v>2</v>
      </c>
      <c r="P47" s="128"/>
      <c r="Q47" s="41" t="str">
        <f t="shared" si="0"/>
        <v/>
      </c>
      <c r="R47" s="42"/>
      <c r="S47" s="42"/>
      <c r="T47" s="43" t="str">
        <f t="shared" si="1"/>
        <v/>
      </c>
      <c r="U47" s="42"/>
      <c r="V47" s="42"/>
      <c r="W47" s="42"/>
      <c r="X47" s="24" t="str">
        <f>IFERROR(IF(AND(Q46="Probabilidad",Q47="Probabilidad"),(Z46-(+Z46*T47)),IF(Q47="Probabilidad",(I46-(+I46*T47)),IF(Q47="Impacto",Z46,""))),"")</f>
        <v/>
      </c>
      <c r="Y47" s="44" t="str">
        <f t="shared" si="4"/>
        <v/>
      </c>
      <c r="Z47" s="45" t="str">
        <f t="shared" si="2"/>
        <v/>
      </c>
      <c r="AA47" s="44" t="str">
        <f t="shared" si="5"/>
        <v/>
      </c>
      <c r="AB47" s="45" t="str">
        <f>IFERROR(IF(AND(Q46="Impacto",Q47="Impacto"),(AB40-(+AB40*T47)),IF(Q47="Impacto",($M$46-(+$M$46*T47)),IF(Q47="Probabilidad",AB40,""))),"")</f>
        <v/>
      </c>
      <c r="AC47" s="46" t="str">
        <f t="shared" si="3"/>
        <v/>
      </c>
      <c r="AD47" s="47"/>
      <c r="AE47" s="128"/>
      <c r="AF47" s="38"/>
      <c r="AG47" s="49"/>
      <c r="AH47" s="49"/>
      <c r="AI47" s="48"/>
      <c r="AJ47" s="3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9"/>
      <c r="B48" s="192"/>
      <c r="C48" s="192"/>
      <c r="D48" s="192"/>
      <c r="E48" s="195"/>
      <c r="F48" s="192"/>
      <c r="G48" s="198"/>
      <c r="H48" s="183"/>
      <c r="I48" s="177"/>
      <c r="J48" s="180"/>
      <c r="K48" s="177">
        <f ca="1">IF(NOT(ISERROR(MATCH(J48,_xlfn.ANCHORARRAY(E59),0))),I61&amp;"Por favor no seleccionar los criterios de impacto",J48)</f>
        <v>0</v>
      </c>
      <c r="L48" s="183"/>
      <c r="M48" s="177"/>
      <c r="N48" s="186"/>
      <c r="O48" s="6">
        <v>3</v>
      </c>
      <c r="P48" s="128"/>
      <c r="Q48" s="41" t="str">
        <f t="shared" si="0"/>
        <v/>
      </c>
      <c r="R48" s="42"/>
      <c r="S48" s="42"/>
      <c r="T48" s="43" t="str">
        <f t="shared" si="1"/>
        <v/>
      </c>
      <c r="U48" s="42"/>
      <c r="V48" s="42"/>
      <c r="W48" s="42"/>
      <c r="X48" s="24" t="str">
        <f>IFERROR(IF(AND(Q47="Probabilidad",Q48="Probabilidad"),(Z47-(+Z47*T48)),IF(AND(Q47="Impacto",Q48="Probabilidad"),(Z46-(+Z46*T48)),IF(Q48="Impacto",Z47,""))),"")</f>
        <v/>
      </c>
      <c r="Y48" s="44" t="str">
        <f t="shared" si="4"/>
        <v/>
      </c>
      <c r="Z48" s="45" t="str">
        <f t="shared" si="2"/>
        <v/>
      </c>
      <c r="AA48" s="44" t="str">
        <f t="shared" si="5"/>
        <v/>
      </c>
      <c r="AB48" s="45" t="str">
        <f>IFERROR(IF(AND(Q47="Impacto",Q48="Impacto"),(AB47-(+AB47*T48)),IF(AND(Q47="Probabilidad",Q48="Impacto"),(AB46-(+AB46*T48)),IF(Q48="Probabilidad",AB47,""))),"")</f>
        <v/>
      </c>
      <c r="AC48" s="46" t="str">
        <f t="shared" si="3"/>
        <v/>
      </c>
      <c r="AD48" s="47"/>
      <c r="AE48" s="128"/>
      <c r="AF48" s="38"/>
      <c r="AG48" s="49"/>
      <c r="AH48" s="49"/>
      <c r="AI48" s="48"/>
      <c r="AJ48" s="3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9"/>
      <c r="B49" s="192"/>
      <c r="C49" s="192"/>
      <c r="D49" s="192"/>
      <c r="E49" s="195"/>
      <c r="F49" s="192"/>
      <c r="G49" s="198"/>
      <c r="H49" s="183"/>
      <c r="I49" s="177"/>
      <c r="J49" s="180"/>
      <c r="K49" s="177">
        <f ca="1">IF(NOT(ISERROR(MATCH(J49,_xlfn.ANCHORARRAY(E60),0))),I62&amp;"Por favor no seleccionar los criterios de impacto",J49)</f>
        <v>0</v>
      </c>
      <c r="L49" s="183"/>
      <c r="M49" s="177"/>
      <c r="N49" s="186"/>
      <c r="O49" s="6">
        <v>4</v>
      </c>
      <c r="P49" s="128"/>
      <c r="Q49" s="41" t="str">
        <f t="shared" si="0"/>
        <v/>
      </c>
      <c r="R49" s="42"/>
      <c r="S49" s="42"/>
      <c r="T49" s="43" t="str">
        <f t="shared" si="1"/>
        <v/>
      </c>
      <c r="U49" s="42"/>
      <c r="V49" s="42"/>
      <c r="W49" s="42"/>
      <c r="X49" s="24" t="str">
        <f>IFERROR(IF(AND(Q48="Probabilidad",Q49="Probabilidad"),(Z48-(+Z48*T49)),IF(AND(Q48="Impacto",Q49="Probabilidad"),(Z47-(+Z47*T49)),IF(Q49="Impacto",Z48,""))),"")</f>
        <v/>
      </c>
      <c r="Y49" s="44" t="str">
        <f t="shared" si="4"/>
        <v/>
      </c>
      <c r="Z49" s="45" t="str">
        <f t="shared" si="2"/>
        <v/>
      </c>
      <c r="AA49" s="44" t="str">
        <f t="shared" si="5"/>
        <v/>
      </c>
      <c r="AB49" s="45" t="str">
        <f>IFERROR(IF(AND(Q48="Impacto",Q49="Impacto"),(AB48-(+AB48*T49)),IF(AND(Q48="Probabilidad",Q49="Impacto"),(AB47-(+AB47*T49)),IF(Q49="Probabilidad",AB48,""))),"")</f>
        <v/>
      </c>
      <c r="AC49" s="46" t="str">
        <f t="shared" si="3"/>
        <v/>
      </c>
      <c r="AD49" s="47"/>
      <c r="AE49" s="128"/>
      <c r="AF49" s="38"/>
      <c r="AG49" s="49"/>
      <c r="AH49" s="49"/>
      <c r="AI49" s="48"/>
      <c r="AJ49" s="3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9"/>
      <c r="B50" s="192"/>
      <c r="C50" s="192"/>
      <c r="D50" s="192"/>
      <c r="E50" s="195"/>
      <c r="F50" s="192"/>
      <c r="G50" s="198"/>
      <c r="H50" s="183"/>
      <c r="I50" s="177"/>
      <c r="J50" s="180"/>
      <c r="K50" s="177">
        <f ca="1">IF(NOT(ISERROR(MATCH(J50,_xlfn.ANCHORARRAY(E61),0))),I63&amp;"Por favor no seleccionar los criterios de impacto",J50)</f>
        <v>0</v>
      </c>
      <c r="L50" s="183"/>
      <c r="M50" s="177"/>
      <c r="N50" s="186"/>
      <c r="O50" s="6">
        <v>5</v>
      </c>
      <c r="P50" s="39"/>
      <c r="Q50" s="41" t="str">
        <f t="shared" si="0"/>
        <v/>
      </c>
      <c r="R50" s="42"/>
      <c r="S50" s="42"/>
      <c r="T50" s="43" t="str">
        <f t="shared" si="1"/>
        <v/>
      </c>
      <c r="U50" s="42"/>
      <c r="V50" s="42"/>
      <c r="W50" s="42"/>
      <c r="X50" s="24" t="str">
        <f>IFERROR(IF(AND(Q49="Probabilidad",Q50="Probabilidad"),(Z49-(+Z49*T50)),IF(AND(Q49="Impacto",Q50="Probabilidad"),(Z48-(+Z48*T50)),IF(Q50="Impacto",Z49,""))),"")</f>
        <v/>
      </c>
      <c r="Y50" s="44" t="str">
        <f t="shared" si="4"/>
        <v/>
      </c>
      <c r="Z50" s="45" t="str">
        <f t="shared" si="2"/>
        <v/>
      </c>
      <c r="AA50" s="44" t="str">
        <f t="shared" si="5"/>
        <v/>
      </c>
      <c r="AB50" s="45" t="str">
        <f>IFERROR(IF(AND(Q49="Impacto",Q50="Impacto"),(AB49-(+AB49*T50)),IF(AND(Q49="Probabilidad",Q50="Impacto"),(AB48-(+AB48*T50)),IF(Q50="Probabilidad",AB49,""))),"")</f>
        <v/>
      </c>
      <c r="AC50" s="46" t="str">
        <f t="shared" si="3"/>
        <v/>
      </c>
      <c r="AD50" s="47"/>
      <c r="AE50" s="48"/>
      <c r="AF50" s="38"/>
      <c r="AG50" s="49"/>
      <c r="AH50" s="49"/>
      <c r="AI50" s="48"/>
      <c r="AJ50" s="3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90"/>
      <c r="B51" s="193"/>
      <c r="C51" s="193"/>
      <c r="D51" s="193"/>
      <c r="E51" s="196"/>
      <c r="F51" s="193"/>
      <c r="G51" s="199"/>
      <c r="H51" s="184"/>
      <c r="I51" s="178"/>
      <c r="J51" s="181"/>
      <c r="K51" s="178">
        <f ca="1">IF(NOT(ISERROR(MATCH(J51,_xlfn.ANCHORARRAY(E62),0))),I64&amp;"Por favor no seleccionar los criterios de impacto",J51)</f>
        <v>0</v>
      </c>
      <c r="L51" s="184"/>
      <c r="M51" s="178"/>
      <c r="N51" s="187"/>
      <c r="O51" s="6">
        <v>6</v>
      </c>
      <c r="P51" s="39"/>
      <c r="Q51" s="41" t="str">
        <f t="shared" si="0"/>
        <v/>
      </c>
      <c r="R51" s="42"/>
      <c r="S51" s="42"/>
      <c r="T51" s="43" t="str">
        <f t="shared" si="1"/>
        <v/>
      </c>
      <c r="U51" s="42"/>
      <c r="V51" s="42"/>
      <c r="W51" s="42"/>
      <c r="X51" s="24" t="str">
        <f>IFERROR(IF(AND(Q50="Probabilidad",Q51="Probabilidad"),(Z50-(+Z50*T51)),IF(AND(Q50="Impacto",Q51="Probabilidad"),(Z49-(+Z49*T51)),IF(Q51="Impacto",Z50,""))),"")</f>
        <v/>
      </c>
      <c r="Y51" s="44" t="str">
        <f t="shared" si="4"/>
        <v/>
      </c>
      <c r="Z51" s="45" t="str">
        <f t="shared" si="2"/>
        <v/>
      </c>
      <c r="AA51" s="44" t="str">
        <f t="shared" si="5"/>
        <v/>
      </c>
      <c r="AB51" s="45" t="str">
        <f>IFERROR(IF(AND(Q50="Impacto",Q51="Impacto"),(AB50-(+AB50*T51)),IF(AND(Q50="Probabilidad",Q51="Impacto"),(AB49-(+AB49*T51)),IF(Q51="Probabilidad",AB50,""))),"")</f>
        <v/>
      </c>
      <c r="AC51" s="46" t="str">
        <f t="shared" si="3"/>
        <v/>
      </c>
      <c r="AD51" s="47"/>
      <c r="AE51" s="48"/>
      <c r="AF51" s="38"/>
      <c r="AG51" s="49"/>
      <c r="AH51" s="49"/>
      <c r="AI51" s="48"/>
      <c r="AJ51" s="3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8">
        <v>8</v>
      </c>
      <c r="B52" s="191"/>
      <c r="C52" s="191"/>
      <c r="D52" s="191"/>
      <c r="E52" s="194"/>
      <c r="F52" s="191"/>
      <c r="G52" s="197"/>
      <c r="H52" s="182" t="str">
        <f>IF(G52&lt;=0,"",IF(G52&lt;=2,"Muy Baja",IF(G52&lt;=24,"Baja",IF(G52&lt;=500,"Media",IF(G52&lt;=5000,"Alta","Muy Alta")))))</f>
        <v/>
      </c>
      <c r="I52" s="176" t="str">
        <f>IF(H52="","",IF(H52="Muy Baja",0.2,IF(H52="Baja",0.4,IF(H52="Media",0.6,IF(H52="Alta",0.8,IF(H52="Muy Alta",1,))))))</f>
        <v/>
      </c>
      <c r="J52" s="179"/>
      <c r="K52" s="176">
        <f>IF(NOT(ISERROR(MATCH(J52,'[6]Tabla Impacto'!$B$221:$B$223,0))),'[6]Tabla Impacto'!$F$223&amp;"Por favor no seleccionar los criterios de impacto(Afectación Económica o presupuestal y Pérdida Reputacional)",J52)</f>
        <v>0</v>
      </c>
      <c r="L52" s="182" t="str">
        <f>IF(OR(K52='[6]Tabla Impacto'!$C$11,K52='[6]Tabla Impacto'!$D$11),"Leve",IF(OR(K52='[6]Tabla Impacto'!$C$12,K52='[6]Tabla Impacto'!$D$12),"Menor",IF(OR(K52='[6]Tabla Impacto'!$C$13,K52='[6]Tabla Impacto'!$D$13),"Moderado",IF(OR(K52='[6]Tabla Impacto'!$C$14,K52='[6]Tabla Impacto'!$D$14),"Mayor",IF(OR(K52='[6]Tabla Impacto'!$C$15,K52='[6]Tabla Impacto'!$D$15),"Catastrófico","")))))</f>
        <v/>
      </c>
      <c r="M52" s="176" t="str">
        <f>IF(L52="","",IF(L52="Leve",0.2,IF(L52="Menor",0.4,IF(L52="Moderado",0.6,IF(L52="Mayor",0.8,IF(L52="Catastrófico",1,))))))</f>
        <v/>
      </c>
      <c r="N52" s="185"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6">
        <v>1</v>
      </c>
      <c r="P52" s="128"/>
      <c r="Q52" s="41" t="str">
        <f t="shared" si="0"/>
        <v/>
      </c>
      <c r="R52" s="42"/>
      <c r="S52" s="42"/>
      <c r="T52" s="43" t="str">
        <f t="shared" si="1"/>
        <v/>
      </c>
      <c r="U52" s="42"/>
      <c r="V52" s="42"/>
      <c r="W52" s="42"/>
      <c r="X52" s="24" t="str">
        <f>IFERROR(IF(Q52="Probabilidad",(I52-(+I52*T52)),IF(Q52="Impacto",I52,"")),"")</f>
        <v/>
      </c>
      <c r="Y52" s="44" t="str">
        <f>IFERROR(IF(X52="","",IF(X52&lt;=0.2,"Muy Baja",IF(X52&lt;=0.4,"Baja",IF(X52&lt;=0.6,"Media",IF(X52&lt;=0.8,"Alta","Muy Alta"))))),"")</f>
        <v/>
      </c>
      <c r="Z52" s="45" t="str">
        <f t="shared" si="2"/>
        <v/>
      </c>
      <c r="AA52" s="44" t="str">
        <f>IFERROR(IF(AB52="","",IF(AB52&lt;=0.2,"Leve",IF(AB52&lt;=0.4,"Menor",IF(AB52&lt;=0.6,"Moderado",IF(AB52&lt;=0.8,"Mayor","Catastrófico"))))),"")</f>
        <v/>
      </c>
      <c r="AB52" s="45" t="str">
        <f>IFERROR(IF(Q52="Impacto",(M52-(+M52*T52)),IF(Q52="Probabilidad",M52,"")),"")</f>
        <v/>
      </c>
      <c r="AC52" s="46" t="str">
        <f t="shared" si="3"/>
        <v/>
      </c>
      <c r="AD52" s="47"/>
      <c r="AE52" s="48"/>
      <c r="AF52" s="38"/>
      <c r="AG52" s="49"/>
      <c r="AH52" s="49"/>
      <c r="AI52" s="48"/>
      <c r="AJ52" s="3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9"/>
      <c r="B53" s="192"/>
      <c r="C53" s="192"/>
      <c r="D53" s="192"/>
      <c r="E53" s="195"/>
      <c r="F53" s="192"/>
      <c r="G53" s="198"/>
      <c r="H53" s="183"/>
      <c r="I53" s="177"/>
      <c r="J53" s="180"/>
      <c r="K53" s="177">
        <f ca="1">IF(NOT(ISERROR(MATCH(J53,_xlfn.ANCHORARRAY(E64),0))),I66&amp;"Por favor no seleccionar los criterios de impacto",J53)</f>
        <v>0</v>
      </c>
      <c r="L53" s="183"/>
      <c r="M53" s="177"/>
      <c r="N53" s="186"/>
      <c r="O53" s="6">
        <v>2</v>
      </c>
      <c r="P53" s="128"/>
      <c r="Q53" s="41" t="str">
        <f t="shared" si="0"/>
        <v/>
      </c>
      <c r="R53" s="42"/>
      <c r="S53" s="42"/>
      <c r="T53" s="43" t="str">
        <f t="shared" si="1"/>
        <v/>
      </c>
      <c r="U53" s="42"/>
      <c r="V53" s="42"/>
      <c r="W53" s="42"/>
      <c r="X53" s="24" t="str">
        <f>IFERROR(IF(AND(Q52="Probabilidad",Q53="Probabilidad"),(Z52-(+Z52*T53)),IF(Q53="Probabilidad",(I52-(+I52*T53)),IF(Q53="Impacto",Z52,""))),"")</f>
        <v/>
      </c>
      <c r="Y53" s="44" t="str">
        <f t="shared" si="4"/>
        <v/>
      </c>
      <c r="Z53" s="45" t="str">
        <f t="shared" si="2"/>
        <v/>
      </c>
      <c r="AA53" s="44" t="str">
        <f t="shared" si="5"/>
        <v/>
      </c>
      <c r="AB53" s="45" t="str">
        <f>IFERROR(IF(AND(Q52="Impacto",Q53="Impacto"),(AB46-(+AB46*T53)),IF(Q53="Impacto",($M$52-(+$M$52*T53)),IF(Q53="Probabilidad",AB46,""))),"")</f>
        <v/>
      </c>
      <c r="AC53" s="46" t="str">
        <f t="shared" si="3"/>
        <v/>
      </c>
      <c r="AD53" s="47"/>
      <c r="AE53" s="48"/>
      <c r="AF53" s="38"/>
      <c r="AG53" s="49"/>
      <c r="AH53" s="49"/>
      <c r="AI53" s="48"/>
      <c r="AJ53" s="3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9"/>
      <c r="B54" s="192"/>
      <c r="C54" s="192"/>
      <c r="D54" s="192"/>
      <c r="E54" s="195"/>
      <c r="F54" s="192"/>
      <c r="G54" s="198"/>
      <c r="H54" s="183"/>
      <c r="I54" s="177"/>
      <c r="J54" s="180"/>
      <c r="K54" s="177">
        <f ca="1">IF(NOT(ISERROR(MATCH(J54,_xlfn.ANCHORARRAY(E65),0))),I67&amp;"Por favor no seleccionar los criterios de impacto",J54)</f>
        <v>0</v>
      </c>
      <c r="L54" s="183"/>
      <c r="M54" s="177"/>
      <c r="N54" s="186"/>
      <c r="O54" s="6">
        <v>3</v>
      </c>
      <c r="P54" s="128"/>
      <c r="Q54" s="41" t="str">
        <f t="shared" si="0"/>
        <v/>
      </c>
      <c r="R54" s="42"/>
      <c r="S54" s="42"/>
      <c r="T54" s="43" t="str">
        <f t="shared" si="1"/>
        <v/>
      </c>
      <c r="U54" s="42"/>
      <c r="V54" s="42"/>
      <c r="W54" s="42"/>
      <c r="X54" s="24" t="str">
        <f>IFERROR(IF(AND(Q53="Probabilidad",Q54="Probabilidad"),(Z53-(+Z53*T54)),IF(AND(Q53="Impacto",Q54="Probabilidad"),(Z52-(+Z52*T54)),IF(Q54="Impacto",Z53,""))),"")</f>
        <v/>
      </c>
      <c r="Y54" s="44" t="str">
        <f t="shared" si="4"/>
        <v/>
      </c>
      <c r="Z54" s="45" t="str">
        <f t="shared" si="2"/>
        <v/>
      </c>
      <c r="AA54" s="44" t="str">
        <f t="shared" si="5"/>
        <v/>
      </c>
      <c r="AB54" s="45" t="str">
        <f>IFERROR(IF(AND(Q53="Impacto",Q54="Impacto"),(AB53-(+AB53*T54)),IF(AND(Q53="Probabilidad",Q54="Impacto"),(AB52-(+AB52*T54)),IF(Q54="Probabilidad",AB53,""))),"")</f>
        <v/>
      </c>
      <c r="AC54" s="46" t="str">
        <f t="shared" si="3"/>
        <v/>
      </c>
      <c r="AD54" s="47"/>
      <c r="AE54" s="48"/>
      <c r="AF54" s="38"/>
      <c r="AG54" s="49"/>
      <c r="AH54" s="49"/>
      <c r="AI54" s="48"/>
      <c r="AJ54" s="3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9"/>
      <c r="B55" s="192"/>
      <c r="C55" s="192"/>
      <c r="D55" s="192"/>
      <c r="E55" s="195"/>
      <c r="F55" s="192"/>
      <c r="G55" s="198"/>
      <c r="H55" s="183"/>
      <c r="I55" s="177"/>
      <c r="J55" s="180"/>
      <c r="K55" s="177">
        <f ca="1">IF(NOT(ISERROR(MATCH(J55,_xlfn.ANCHORARRAY(E66),0))),I68&amp;"Por favor no seleccionar los criterios de impacto",J55)</f>
        <v>0</v>
      </c>
      <c r="L55" s="183"/>
      <c r="M55" s="177"/>
      <c r="N55" s="186"/>
      <c r="O55" s="6">
        <v>4</v>
      </c>
      <c r="P55" s="39"/>
      <c r="Q55" s="41" t="str">
        <f t="shared" si="0"/>
        <v/>
      </c>
      <c r="R55" s="42"/>
      <c r="S55" s="42"/>
      <c r="T55" s="43" t="str">
        <f t="shared" si="1"/>
        <v/>
      </c>
      <c r="U55" s="42"/>
      <c r="V55" s="42"/>
      <c r="W55" s="42"/>
      <c r="X55" s="24" t="str">
        <f>IFERROR(IF(AND(Q54="Probabilidad",Q55="Probabilidad"),(Z54-(+Z54*T55)),IF(AND(Q54="Impacto",Q55="Probabilidad"),(Z53-(+Z53*T55)),IF(Q55="Impacto",Z54,""))),"")</f>
        <v/>
      </c>
      <c r="Y55" s="44" t="str">
        <f t="shared" si="4"/>
        <v/>
      </c>
      <c r="Z55" s="45" t="str">
        <f t="shared" si="2"/>
        <v/>
      </c>
      <c r="AA55" s="44" t="str">
        <f t="shared" si="5"/>
        <v/>
      </c>
      <c r="AB55" s="45" t="str">
        <f>IFERROR(IF(AND(Q54="Impacto",Q55="Impacto"),(AB54-(+AB54*T55)),IF(AND(Q54="Probabilidad",Q55="Impacto"),(AB53-(+AB53*T55)),IF(Q55="Probabilidad",AB54,""))),"")</f>
        <v/>
      </c>
      <c r="AC55" s="46" t="str">
        <f t="shared" si="3"/>
        <v/>
      </c>
      <c r="AD55" s="47"/>
      <c r="AE55" s="48"/>
      <c r="AF55" s="38"/>
      <c r="AG55" s="49"/>
      <c r="AH55" s="49"/>
      <c r="AI55" s="48"/>
      <c r="AJ55" s="3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9"/>
      <c r="B56" s="192"/>
      <c r="C56" s="192"/>
      <c r="D56" s="192"/>
      <c r="E56" s="195"/>
      <c r="F56" s="192"/>
      <c r="G56" s="198"/>
      <c r="H56" s="183"/>
      <c r="I56" s="177"/>
      <c r="J56" s="180"/>
      <c r="K56" s="177">
        <f ca="1">IF(NOT(ISERROR(MATCH(J56,_xlfn.ANCHORARRAY(E67),0))),I69&amp;"Por favor no seleccionar los criterios de impacto",J56)</f>
        <v>0</v>
      </c>
      <c r="L56" s="183"/>
      <c r="M56" s="177"/>
      <c r="N56" s="186"/>
      <c r="O56" s="6">
        <v>5</v>
      </c>
      <c r="P56" s="39"/>
      <c r="Q56" s="41" t="str">
        <f t="shared" si="0"/>
        <v/>
      </c>
      <c r="R56" s="42"/>
      <c r="S56" s="42"/>
      <c r="T56" s="43" t="str">
        <f t="shared" si="1"/>
        <v/>
      </c>
      <c r="U56" s="42"/>
      <c r="V56" s="42"/>
      <c r="W56" s="42"/>
      <c r="X56" s="24" t="str">
        <f>IFERROR(IF(AND(Q55="Probabilidad",Q56="Probabilidad"),(Z55-(+Z55*T56)),IF(AND(Q55="Impacto",Q56="Probabilidad"),(Z54-(+Z54*T56)),IF(Q56="Impacto",Z55,""))),"")</f>
        <v/>
      </c>
      <c r="Y56" s="44" t="str">
        <f t="shared" si="4"/>
        <v/>
      </c>
      <c r="Z56" s="45" t="str">
        <f t="shared" si="2"/>
        <v/>
      </c>
      <c r="AA56" s="44" t="str">
        <f t="shared" si="5"/>
        <v/>
      </c>
      <c r="AB56" s="45" t="str">
        <f>IFERROR(IF(AND(Q55="Impacto",Q56="Impacto"),(AB55-(+AB55*T56)),IF(AND(Q55="Probabilidad",Q56="Impacto"),(AB54-(+AB54*T56)),IF(Q56="Probabilidad",AB55,""))),"")</f>
        <v/>
      </c>
      <c r="AC56" s="46" t="str">
        <f t="shared" si="3"/>
        <v/>
      </c>
      <c r="AD56" s="47"/>
      <c r="AE56" s="48"/>
      <c r="AF56" s="38"/>
      <c r="AG56" s="49"/>
      <c r="AH56" s="49"/>
      <c r="AI56" s="48"/>
      <c r="AJ56" s="3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90"/>
      <c r="B57" s="193"/>
      <c r="C57" s="193"/>
      <c r="D57" s="193"/>
      <c r="E57" s="196"/>
      <c r="F57" s="193"/>
      <c r="G57" s="199"/>
      <c r="H57" s="184"/>
      <c r="I57" s="178"/>
      <c r="J57" s="181"/>
      <c r="K57" s="178">
        <f ca="1">IF(NOT(ISERROR(MATCH(J57,_xlfn.ANCHORARRAY(E68),0))),I70&amp;"Por favor no seleccionar los criterios de impacto",J57)</f>
        <v>0</v>
      </c>
      <c r="L57" s="184"/>
      <c r="M57" s="178"/>
      <c r="N57" s="187"/>
      <c r="O57" s="6">
        <v>6</v>
      </c>
      <c r="P57" s="39"/>
      <c r="Q57" s="41" t="str">
        <f t="shared" si="0"/>
        <v/>
      </c>
      <c r="R57" s="42"/>
      <c r="S57" s="42"/>
      <c r="T57" s="43" t="str">
        <f t="shared" si="1"/>
        <v/>
      </c>
      <c r="U57" s="42"/>
      <c r="V57" s="42"/>
      <c r="W57" s="42"/>
      <c r="X57" s="24" t="str">
        <f>IFERROR(IF(AND(Q56="Probabilidad",Q57="Probabilidad"),(Z56-(+Z56*T57)),IF(AND(Q56="Impacto",Q57="Probabilidad"),(Z55-(+Z55*T57)),IF(Q57="Impacto",Z56,""))),"")</f>
        <v/>
      </c>
      <c r="Y57" s="44" t="str">
        <f t="shared" si="4"/>
        <v/>
      </c>
      <c r="Z57" s="45" t="str">
        <f t="shared" si="2"/>
        <v/>
      </c>
      <c r="AA57" s="44" t="str">
        <f t="shared" si="5"/>
        <v/>
      </c>
      <c r="AB57" s="45" t="str">
        <f>IFERROR(IF(AND(Q56="Impacto",Q57="Impacto"),(AB56-(+AB56*T57)),IF(AND(Q56="Probabilidad",Q57="Impacto"),(AB55-(+AB55*T57)),IF(Q57="Probabilidad",AB56,""))),"")</f>
        <v/>
      </c>
      <c r="AC57" s="46" t="str">
        <f t="shared" si="3"/>
        <v/>
      </c>
      <c r="AD57" s="47"/>
      <c r="AE57" s="48"/>
      <c r="AF57" s="38"/>
      <c r="AG57" s="49"/>
      <c r="AH57" s="49"/>
      <c r="AI57" s="48"/>
      <c r="AJ57" s="3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8">
        <v>9</v>
      </c>
      <c r="B58" s="191"/>
      <c r="C58" s="191"/>
      <c r="D58" s="191"/>
      <c r="E58" s="194"/>
      <c r="F58" s="191"/>
      <c r="G58" s="197"/>
      <c r="H58" s="182" t="str">
        <f>IF(G58&lt;=0,"",IF(G58&lt;=2,"Muy Baja",IF(G58&lt;=24,"Baja",IF(G58&lt;=500,"Media",IF(G58&lt;=5000,"Alta","Muy Alta")))))</f>
        <v/>
      </c>
      <c r="I58" s="176" t="str">
        <f>IF(H58="","",IF(H58="Muy Baja",0.2,IF(H58="Baja",0.4,IF(H58="Media",0.6,IF(H58="Alta",0.8,IF(H58="Muy Alta",1,))))))</f>
        <v/>
      </c>
      <c r="J58" s="179"/>
      <c r="K58" s="176">
        <f>IF(NOT(ISERROR(MATCH(J58,'[6]Tabla Impacto'!$B$221:$B$223,0))),'[6]Tabla Impacto'!$F$223&amp;"Por favor no seleccionar los criterios de impacto(Afectación Económica o presupuestal y Pérdida Reputacional)",J58)</f>
        <v>0</v>
      </c>
      <c r="L58" s="182" t="str">
        <f>IF(OR(K58='[6]Tabla Impacto'!$C$11,K58='[6]Tabla Impacto'!$D$11),"Leve",IF(OR(K58='[6]Tabla Impacto'!$C$12,K58='[6]Tabla Impacto'!$D$12),"Menor",IF(OR(K58='[6]Tabla Impacto'!$C$13,K58='[6]Tabla Impacto'!$D$13),"Moderado",IF(OR(K58='[6]Tabla Impacto'!$C$14,K58='[6]Tabla Impacto'!$D$14),"Mayor",IF(OR(K58='[6]Tabla Impacto'!$C$15,K58='[6]Tabla Impacto'!$D$15),"Catastrófico","")))))</f>
        <v/>
      </c>
      <c r="M58" s="176" t="str">
        <f>IF(L58="","",IF(L58="Leve",0.2,IF(L58="Menor",0.4,IF(L58="Moderado",0.6,IF(L58="Mayor",0.8,IF(L58="Catastrófico",1,))))))</f>
        <v/>
      </c>
      <c r="N58" s="185"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6">
        <v>1</v>
      </c>
      <c r="P58" s="128"/>
      <c r="Q58" s="41" t="str">
        <f t="shared" si="0"/>
        <v/>
      </c>
      <c r="R58" s="42"/>
      <c r="S58" s="42"/>
      <c r="T58" s="43" t="str">
        <f t="shared" si="1"/>
        <v/>
      </c>
      <c r="U58" s="42"/>
      <c r="V58" s="42"/>
      <c r="W58" s="42"/>
      <c r="X58" s="24" t="str">
        <f>IFERROR(IF(Q58="Probabilidad",(I58-(+I58*T58)),IF(Q58="Impacto",I58,"")),"")</f>
        <v/>
      </c>
      <c r="Y58" s="44" t="str">
        <f>IFERROR(IF(X58="","",IF(X58&lt;=0.2,"Muy Baja",IF(X58&lt;=0.4,"Baja",IF(X58&lt;=0.6,"Media",IF(X58&lt;=0.8,"Alta","Muy Alta"))))),"")</f>
        <v/>
      </c>
      <c r="Z58" s="45" t="str">
        <f t="shared" si="2"/>
        <v/>
      </c>
      <c r="AA58" s="44" t="str">
        <f>IFERROR(IF(AB58="","",IF(AB58&lt;=0.2,"Leve",IF(AB58&lt;=0.4,"Menor",IF(AB58&lt;=0.6,"Moderado",IF(AB58&lt;=0.8,"Mayor","Catastrófico"))))),"")</f>
        <v/>
      </c>
      <c r="AB58" s="45" t="str">
        <f>IFERROR(IF(Q58="Impacto",(M58-(+M58*T58)),IF(Q58="Probabilidad",M58,"")),"")</f>
        <v/>
      </c>
      <c r="AC58" s="46" t="str">
        <f t="shared" si="3"/>
        <v/>
      </c>
      <c r="AD58" s="47"/>
      <c r="AE58" s="48"/>
      <c r="AF58" s="38"/>
      <c r="AG58" s="49"/>
      <c r="AH58" s="49"/>
      <c r="AI58" s="48"/>
      <c r="AJ58" s="3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9"/>
      <c r="B59" s="192"/>
      <c r="C59" s="192"/>
      <c r="D59" s="192"/>
      <c r="E59" s="195"/>
      <c r="F59" s="192"/>
      <c r="G59" s="198"/>
      <c r="H59" s="183"/>
      <c r="I59" s="177"/>
      <c r="J59" s="180"/>
      <c r="K59" s="177">
        <f ca="1">IF(NOT(ISERROR(MATCH(J59,_xlfn.ANCHORARRAY(E70),0))),I72&amp;"Por favor no seleccionar los criterios de impacto",J59)</f>
        <v>0</v>
      </c>
      <c r="L59" s="183"/>
      <c r="M59" s="177"/>
      <c r="N59" s="186"/>
      <c r="O59" s="6">
        <v>2</v>
      </c>
      <c r="P59" s="128"/>
      <c r="Q59" s="41" t="str">
        <f t="shared" si="0"/>
        <v/>
      </c>
      <c r="R59" s="42"/>
      <c r="S59" s="42"/>
      <c r="T59" s="43" t="str">
        <f t="shared" si="1"/>
        <v/>
      </c>
      <c r="U59" s="42"/>
      <c r="V59" s="42"/>
      <c r="W59" s="42"/>
      <c r="X59" s="24" t="str">
        <f>IFERROR(IF(AND(Q58="Probabilidad",Q59="Probabilidad"),(Z58-(+Z58*T59)),IF(Q59="Probabilidad",(I58-(+I58*T59)),IF(Q59="Impacto",Z58,""))),"")</f>
        <v/>
      </c>
      <c r="Y59" s="44" t="str">
        <f t="shared" si="4"/>
        <v/>
      </c>
      <c r="Z59" s="45" t="str">
        <f t="shared" si="2"/>
        <v/>
      </c>
      <c r="AA59" s="44" t="str">
        <f t="shared" si="5"/>
        <v/>
      </c>
      <c r="AB59" s="45" t="str">
        <f>IFERROR(IF(AND(Q58="Impacto",Q59="Impacto"),(AB52-(+AB52*T59)),IF(Q59="Impacto",($M$58-(+$M$58*T59)),IF(Q59="Probabilidad",AB52,""))),"")</f>
        <v/>
      </c>
      <c r="AC59" s="46" t="str">
        <f t="shared" si="3"/>
        <v/>
      </c>
      <c r="AD59" s="47"/>
      <c r="AE59" s="48"/>
      <c r="AF59" s="38"/>
      <c r="AG59" s="49"/>
      <c r="AH59" s="49"/>
      <c r="AI59" s="48"/>
      <c r="AJ59" s="3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9"/>
      <c r="B60" s="192"/>
      <c r="C60" s="192"/>
      <c r="D60" s="192"/>
      <c r="E60" s="195"/>
      <c r="F60" s="192"/>
      <c r="G60" s="198"/>
      <c r="H60" s="183"/>
      <c r="I60" s="177"/>
      <c r="J60" s="180"/>
      <c r="K60" s="177">
        <f ca="1">IF(NOT(ISERROR(MATCH(J60,_xlfn.ANCHORARRAY(E71),0))),I73&amp;"Por favor no seleccionar los criterios de impacto",J60)</f>
        <v>0</v>
      </c>
      <c r="L60" s="183"/>
      <c r="M60" s="177"/>
      <c r="N60" s="186"/>
      <c r="O60" s="6">
        <v>3</v>
      </c>
      <c r="P60" s="40"/>
      <c r="Q60" s="41" t="str">
        <f t="shared" si="0"/>
        <v/>
      </c>
      <c r="R60" s="42"/>
      <c r="S60" s="42"/>
      <c r="T60" s="43" t="str">
        <f t="shared" si="1"/>
        <v/>
      </c>
      <c r="U60" s="42"/>
      <c r="V60" s="42"/>
      <c r="W60" s="42"/>
      <c r="X60" s="24" t="str">
        <f>IFERROR(IF(AND(Q59="Probabilidad",Q60="Probabilidad"),(Z59-(+Z59*T60)),IF(AND(Q59="Impacto",Q60="Probabilidad"),(Z58-(+Z58*T60)),IF(Q60="Impacto",Z59,""))),"")</f>
        <v/>
      </c>
      <c r="Y60" s="44" t="str">
        <f t="shared" si="4"/>
        <v/>
      </c>
      <c r="Z60" s="45" t="str">
        <f t="shared" si="2"/>
        <v/>
      </c>
      <c r="AA60" s="44" t="str">
        <f t="shared" si="5"/>
        <v/>
      </c>
      <c r="AB60" s="45" t="str">
        <f>IFERROR(IF(AND(Q59="Impacto",Q60="Impacto"),(AB59-(+AB59*T60)),IF(AND(Q59="Probabilidad",Q60="Impacto"),(AB58-(+AB58*T60)),IF(Q60="Probabilidad",AB59,""))),"")</f>
        <v/>
      </c>
      <c r="AC60" s="46" t="str">
        <f t="shared" si="3"/>
        <v/>
      </c>
      <c r="AD60" s="47"/>
      <c r="AE60" s="48"/>
      <c r="AF60" s="38"/>
      <c r="AG60" s="49"/>
      <c r="AH60" s="49"/>
      <c r="AI60" s="48"/>
      <c r="AJ60" s="3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9"/>
      <c r="B61" s="192"/>
      <c r="C61" s="192"/>
      <c r="D61" s="192"/>
      <c r="E61" s="195"/>
      <c r="F61" s="192"/>
      <c r="G61" s="198"/>
      <c r="H61" s="183"/>
      <c r="I61" s="177"/>
      <c r="J61" s="180"/>
      <c r="K61" s="177">
        <f ca="1">IF(NOT(ISERROR(MATCH(J61,_xlfn.ANCHORARRAY(E72),0))),I74&amp;"Por favor no seleccionar los criterios de impacto",J61)</f>
        <v>0</v>
      </c>
      <c r="L61" s="183"/>
      <c r="M61" s="177"/>
      <c r="N61" s="186"/>
      <c r="O61" s="6">
        <v>4</v>
      </c>
      <c r="P61" s="39"/>
      <c r="Q61" s="41" t="str">
        <f t="shared" si="0"/>
        <v/>
      </c>
      <c r="R61" s="42"/>
      <c r="S61" s="42"/>
      <c r="T61" s="43" t="str">
        <f t="shared" si="1"/>
        <v/>
      </c>
      <c r="U61" s="42"/>
      <c r="V61" s="42"/>
      <c r="W61" s="42"/>
      <c r="X61" s="24" t="str">
        <f>IFERROR(IF(AND(Q60="Probabilidad",Q61="Probabilidad"),(Z60-(+Z60*T61)),IF(AND(Q60="Impacto",Q61="Probabilidad"),(Z59-(+Z59*T61)),IF(Q61="Impacto",Z60,""))),"")</f>
        <v/>
      </c>
      <c r="Y61" s="44" t="str">
        <f t="shared" si="4"/>
        <v/>
      </c>
      <c r="Z61" s="45" t="str">
        <f t="shared" si="2"/>
        <v/>
      </c>
      <c r="AA61" s="44" t="str">
        <f t="shared" si="5"/>
        <v/>
      </c>
      <c r="AB61" s="45" t="str">
        <f>IFERROR(IF(AND(Q60="Impacto",Q61="Impacto"),(AB60-(+AB60*T61)),IF(AND(Q60="Probabilidad",Q61="Impacto"),(AB59-(+AB59*T61)),IF(Q61="Probabilidad",AB60,""))),"")</f>
        <v/>
      </c>
      <c r="AC61" s="46" t="str">
        <f t="shared" si="3"/>
        <v/>
      </c>
      <c r="AD61" s="47"/>
      <c r="AE61" s="48"/>
      <c r="AF61" s="38"/>
      <c r="AG61" s="49"/>
      <c r="AH61" s="49"/>
      <c r="AI61" s="48"/>
      <c r="AJ61" s="3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9"/>
      <c r="B62" s="192"/>
      <c r="C62" s="192"/>
      <c r="D62" s="192"/>
      <c r="E62" s="195"/>
      <c r="F62" s="192"/>
      <c r="G62" s="198"/>
      <c r="H62" s="183"/>
      <c r="I62" s="177"/>
      <c r="J62" s="180"/>
      <c r="K62" s="177">
        <f ca="1">IF(NOT(ISERROR(MATCH(J62,_xlfn.ANCHORARRAY(E73),0))),I75&amp;"Por favor no seleccionar los criterios de impacto",J62)</f>
        <v>0</v>
      </c>
      <c r="L62" s="183"/>
      <c r="M62" s="177"/>
      <c r="N62" s="186"/>
      <c r="O62" s="6">
        <v>5</v>
      </c>
      <c r="P62" s="39"/>
      <c r="Q62" s="41" t="str">
        <f t="shared" si="0"/>
        <v/>
      </c>
      <c r="R62" s="42"/>
      <c r="S62" s="42"/>
      <c r="T62" s="43" t="str">
        <f t="shared" si="1"/>
        <v/>
      </c>
      <c r="U62" s="42"/>
      <c r="V62" s="42"/>
      <c r="W62" s="42"/>
      <c r="X62" s="24" t="str">
        <f>IFERROR(IF(AND(Q61="Probabilidad",Q62="Probabilidad"),(Z61-(+Z61*T62)),IF(AND(Q61="Impacto",Q62="Probabilidad"),(Z60-(+Z60*T62)),IF(Q62="Impacto",Z61,""))),"")</f>
        <v/>
      </c>
      <c r="Y62" s="44" t="str">
        <f t="shared" si="4"/>
        <v/>
      </c>
      <c r="Z62" s="45" t="str">
        <f t="shared" si="2"/>
        <v/>
      </c>
      <c r="AA62" s="44" t="str">
        <f t="shared" si="5"/>
        <v/>
      </c>
      <c r="AB62" s="45" t="str">
        <f>IFERROR(IF(AND(Q61="Impacto",Q62="Impacto"),(AB61-(+AB61*T62)),IF(AND(Q61="Probabilidad",Q62="Impacto"),(AB60-(+AB60*T62)),IF(Q62="Probabilidad",AB61,""))),"")</f>
        <v/>
      </c>
      <c r="AC62" s="46" t="str">
        <f t="shared" si="3"/>
        <v/>
      </c>
      <c r="AD62" s="47"/>
      <c r="AE62" s="48"/>
      <c r="AF62" s="38"/>
      <c r="AG62" s="49"/>
      <c r="AH62" s="49"/>
      <c r="AI62" s="48"/>
      <c r="AJ62" s="3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90"/>
      <c r="B63" s="193"/>
      <c r="C63" s="193"/>
      <c r="D63" s="193"/>
      <c r="E63" s="196"/>
      <c r="F63" s="193"/>
      <c r="G63" s="199"/>
      <c r="H63" s="184"/>
      <c r="I63" s="178"/>
      <c r="J63" s="181"/>
      <c r="K63" s="178">
        <f ca="1">IF(NOT(ISERROR(MATCH(J63,_xlfn.ANCHORARRAY(E74),0))),I76&amp;"Por favor no seleccionar los criterios de impacto",J63)</f>
        <v>0</v>
      </c>
      <c r="L63" s="184"/>
      <c r="M63" s="178"/>
      <c r="N63" s="187"/>
      <c r="O63" s="6">
        <v>6</v>
      </c>
      <c r="P63" s="39"/>
      <c r="Q63" s="41" t="str">
        <f t="shared" si="0"/>
        <v/>
      </c>
      <c r="R63" s="42"/>
      <c r="S63" s="42"/>
      <c r="T63" s="43" t="str">
        <f t="shared" si="1"/>
        <v/>
      </c>
      <c r="U63" s="42"/>
      <c r="V63" s="42"/>
      <c r="W63" s="42"/>
      <c r="X63" s="24" t="str">
        <f>IFERROR(IF(AND(Q62="Probabilidad",Q63="Probabilidad"),(Z62-(+Z62*T63)),IF(AND(Q62="Impacto",Q63="Probabilidad"),(Z61-(+Z61*T63)),IF(Q63="Impacto",Z62,""))),"")</f>
        <v/>
      </c>
      <c r="Y63" s="44" t="str">
        <f t="shared" si="4"/>
        <v/>
      </c>
      <c r="Z63" s="45" t="str">
        <f t="shared" si="2"/>
        <v/>
      </c>
      <c r="AA63" s="44" t="str">
        <f t="shared" si="5"/>
        <v/>
      </c>
      <c r="AB63" s="45" t="str">
        <f>IFERROR(IF(AND(Q62="Impacto",Q63="Impacto"),(AB62-(+AB62*T63)),IF(AND(Q62="Probabilidad",Q63="Impacto"),(AB61-(+AB61*T63)),IF(Q63="Probabilidad",AB62,""))),"")</f>
        <v/>
      </c>
      <c r="AC63" s="46" t="str">
        <f t="shared" si="3"/>
        <v/>
      </c>
      <c r="AD63" s="47"/>
      <c r="AE63" s="48"/>
      <c r="AF63" s="38"/>
      <c r="AG63" s="49"/>
      <c r="AH63" s="49"/>
      <c r="AI63" s="48"/>
      <c r="AJ63" s="3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8">
        <v>10</v>
      </c>
      <c r="B64" s="191"/>
      <c r="C64" s="191"/>
      <c r="D64" s="191"/>
      <c r="E64" s="194"/>
      <c r="F64" s="191"/>
      <c r="G64" s="197"/>
      <c r="H64" s="182" t="str">
        <f>IF(G64&lt;=0,"",IF(G64&lt;=2,"Muy Baja",IF(G64&lt;=24,"Baja",IF(G64&lt;=500,"Media",IF(G64&lt;=5000,"Alta","Muy Alta")))))</f>
        <v/>
      </c>
      <c r="I64" s="176" t="str">
        <f>IF(H64="","",IF(H64="Muy Baja",0.2,IF(H64="Baja",0.4,IF(H64="Media",0.6,IF(H64="Alta",0.8,IF(H64="Muy Alta",1,))))))</f>
        <v/>
      </c>
      <c r="J64" s="179"/>
      <c r="K64" s="176">
        <f>IF(NOT(ISERROR(MATCH(J64,'[6]Tabla Impacto'!$B$221:$B$223,0))),'[6]Tabla Impacto'!$F$223&amp;"Por favor no seleccionar los criterios de impacto(Afectación Económica o presupuestal y Pérdida Reputacional)",J64)</f>
        <v>0</v>
      </c>
      <c r="L64" s="182" t="str">
        <f>IF(OR(K64='[6]Tabla Impacto'!$C$11,K64='[6]Tabla Impacto'!$D$11),"Leve",IF(OR(K64='[6]Tabla Impacto'!$C$12,K64='[6]Tabla Impacto'!$D$12),"Menor",IF(OR(K64='[6]Tabla Impacto'!$C$13,K64='[6]Tabla Impacto'!$D$13),"Moderado",IF(OR(K64='[6]Tabla Impacto'!$C$14,K64='[6]Tabla Impacto'!$D$14),"Mayor",IF(OR(K64='[6]Tabla Impacto'!$C$15,K64='[6]Tabla Impacto'!$D$15),"Catastrófico","")))))</f>
        <v/>
      </c>
      <c r="M64" s="176" t="str">
        <f>IF(L64="","",IF(L64="Leve",0.2,IF(L64="Menor",0.4,IF(L64="Moderado",0.6,IF(L64="Mayor",0.8,IF(L64="Catastrófico",1,))))))</f>
        <v/>
      </c>
      <c r="N64" s="185"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6">
        <v>1</v>
      </c>
      <c r="P64" s="128"/>
      <c r="Q64" s="41" t="str">
        <f t="shared" si="0"/>
        <v/>
      </c>
      <c r="R64" s="42"/>
      <c r="S64" s="42"/>
      <c r="T64" s="43" t="str">
        <f t="shared" si="1"/>
        <v/>
      </c>
      <c r="U64" s="42"/>
      <c r="V64" s="42"/>
      <c r="W64" s="42"/>
      <c r="X64" s="24" t="str">
        <f>IFERROR(IF(Q64="Probabilidad",(I64-(+I64*T64)),IF(Q64="Impacto",I64,"")),"")</f>
        <v/>
      </c>
      <c r="Y64" s="44" t="str">
        <f>IFERROR(IF(X64="","",IF(X64&lt;=0.2,"Muy Baja",IF(X64&lt;=0.4,"Baja",IF(X64&lt;=0.6,"Media",IF(X64&lt;=0.8,"Alta","Muy Alta"))))),"")</f>
        <v/>
      </c>
      <c r="Z64" s="45" t="str">
        <f t="shared" si="2"/>
        <v/>
      </c>
      <c r="AA64" s="44" t="str">
        <f>IFERROR(IF(AB64="","",IF(AB64&lt;=0.2,"Leve",IF(AB64&lt;=0.4,"Menor",IF(AB64&lt;=0.6,"Moderado",IF(AB64&lt;=0.8,"Mayor","Catastrófico"))))),"")</f>
        <v/>
      </c>
      <c r="AB64" s="45" t="str">
        <f>IFERROR(IF(Q64="Impacto",(M64-(+M64*T64)),IF(Q64="Probabilidad",M64,"")),"")</f>
        <v/>
      </c>
      <c r="AC64" s="46" t="str">
        <f t="shared" si="3"/>
        <v/>
      </c>
      <c r="AD64" s="47"/>
      <c r="AE64" s="48"/>
      <c r="AF64" s="38"/>
      <c r="AG64" s="49"/>
      <c r="AH64" s="49"/>
      <c r="AI64" s="48"/>
      <c r="AJ64" s="3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9"/>
      <c r="B65" s="192"/>
      <c r="C65" s="192"/>
      <c r="D65" s="192"/>
      <c r="E65" s="195"/>
      <c r="F65" s="192"/>
      <c r="G65" s="198"/>
      <c r="H65" s="183"/>
      <c r="I65" s="177"/>
      <c r="J65" s="180"/>
      <c r="K65" s="177">
        <f ca="1">IF(NOT(ISERROR(MATCH(J65,_xlfn.ANCHORARRAY(E76),0))),I78&amp;"Por favor no seleccionar los criterios de impacto",J65)</f>
        <v>0</v>
      </c>
      <c r="L65" s="183"/>
      <c r="M65" s="177"/>
      <c r="N65" s="186"/>
      <c r="O65" s="6">
        <v>2</v>
      </c>
      <c r="P65" s="128"/>
      <c r="Q65" s="41" t="str">
        <f t="shared" si="0"/>
        <v/>
      </c>
      <c r="R65" s="42"/>
      <c r="S65" s="42"/>
      <c r="T65" s="43" t="str">
        <f t="shared" si="1"/>
        <v/>
      </c>
      <c r="U65" s="42"/>
      <c r="V65" s="42"/>
      <c r="W65" s="42"/>
      <c r="X65" s="24" t="str">
        <f>IFERROR(IF(AND(Q64="Probabilidad",Q65="Probabilidad"),(Z64-(+Z64*T65)),IF(Q65="Probabilidad",(I64-(+I64*T65)),IF(Q65="Impacto",Z64,""))),"")</f>
        <v/>
      </c>
      <c r="Y65" s="44" t="str">
        <f t="shared" si="4"/>
        <v/>
      </c>
      <c r="Z65" s="45" t="str">
        <f t="shared" si="2"/>
        <v/>
      </c>
      <c r="AA65" s="44" t="str">
        <f t="shared" si="5"/>
        <v/>
      </c>
      <c r="AB65" s="45" t="str">
        <f>IFERROR(IF(AND(Q64="Impacto",Q65="Impacto"),(AB58-(+AB58*T65)),IF(Q65="Impacto",($M$64-(+$M$64*T65)),IF(Q65="Probabilidad",AB58,""))),"")</f>
        <v/>
      </c>
      <c r="AC65" s="46" t="str">
        <f t="shared" si="3"/>
        <v/>
      </c>
      <c r="AD65" s="47"/>
      <c r="AE65" s="48"/>
      <c r="AF65" s="38"/>
      <c r="AG65" s="49"/>
      <c r="AH65" s="49"/>
      <c r="AI65" s="48"/>
      <c r="AJ65" s="38"/>
    </row>
    <row r="66" spans="1:36" ht="151.5" customHeight="1" x14ac:dyDescent="0.3">
      <c r="A66" s="189"/>
      <c r="B66" s="192"/>
      <c r="C66" s="192"/>
      <c r="D66" s="192"/>
      <c r="E66" s="195"/>
      <c r="F66" s="192"/>
      <c r="G66" s="198"/>
      <c r="H66" s="183"/>
      <c r="I66" s="177"/>
      <c r="J66" s="180"/>
      <c r="K66" s="177">
        <f ca="1">IF(NOT(ISERROR(MATCH(J66,_xlfn.ANCHORARRAY(E77),0))),I79&amp;"Por favor no seleccionar los criterios de impacto",J66)</f>
        <v>0</v>
      </c>
      <c r="L66" s="183"/>
      <c r="M66" s="177"/>
      <c r="N66" s="186"/>
      <c r="O66" s="6">
        <v>3</v>
      </c>
      <c r="P66" s="128"/>
      <c r="Q66" s="41" t="str">
        <f t="shared" si="0"/>
        <v/>
      </c>
      <c r="R66" s="42"/>
      <c r="S66" s="42"/>
      <c r="T66" s="43" t="str">
        <f t="shared" si="1"/>
        <v/>
      </c>
      <c r="U66" s="42"/>
      <c r="V66" s="42"/>
      <c r="W66" s="42"/>
      <c r="X66" s="24" t="str">
        <f>IFERROR(IF(AND(Q65="Probabilidad",Q66="Probabilidad"),(Z65-(+Z65*T66)),IF(AND(Q65="Impacto",Q66="Probabilidad"),(Z64-(+Z64*T66)),IF(Q66="Impacto",Z65,""))),"")</f>
        <v/>
      </c>
      <c r="Y66" s="44" t="str">
        <f t="shared" si="4"/>
        <v/>
      </c>
      <c r="Z66" s="45" t="str">
        <f t="shared" si="2"/>
        <v/>
      </c>
      <c r="AA66" s="44" t="str">
        <f t="shared" si="5"/>
        <v/>
      </c>
      <c r="AB66" s="45" t="str">
        <f>IFERROR(IF(AND(Q65="Impacto",Q66="Impacto"),(AB65-(+AB65*T66)),IF(AND(Q65="Probabilidad",Q66="Impacto"),(AB64-(+AB64*T66)),IF(Q66="Probabilidad",AB65,""))),"")</f>
        <v/>
      </c>
      <c r="AC66" s="46" t="str">
        <f t="shared" si="3"/>
        <v/>
      </c>
      <c r="AD66" s="47"/>
      <c r="AE66" s="48"/>
      <c r="AF66" s="38"/>
      <c r="AG66" s="49"/>
      <c r="AH66" s="49"/>
      <c r="AI66" s="48"/>
      <c r="AJ66" s="38"/>
    </row>
    <row r="67" spans="1:36" ht="151.5" customHeight="1" x14ac:dyDescent="0.3">
      <c r="A67" s="189"/>
      <c r="B67" s="192"/>
      <c r="C67" s="192"/>
      <c r="D67" s="192"/>
      <c r="E67" s="195"/>
      <c r="F67" s="192"/>
      <c r="G67" s="198"/>
      <c r="H67" s="183"/>
      <c r="I67" s="177"/>
      <c r="J67" s="180"/>
      <c r="K67" s="177">
        <f ca="1">IF(NOT(ISERROR(MATCH(J67,_xlfn.ANCHORARRAY(E78),0))),I80&amp;"Por favor no seleccionar los criterios de impacto",J67)</f>
        <v>0</v>
      </c>
      <c r="L67" s="183"/>
      <c r="M67" s="177"/>
      <c r="N67" s="186"/>
      <c r="O67" s="6">
        <v>4</v>
      </c>
      <c r="P67" s="128"/>
      <c r="Q67" s="41" t="str">
        <f t="shared" si="0"/>
        <v/>
      </c>
      <c r="R67" s="42"/>
      <c r="S67" s="42"/>
      <c r="T67" s="43" t="str">
        <f t="shared" si="1"/>
        <v/>
      </c>
      <c r="U67" s="42"/>
      <c r="V67" s="42"/>
      <c r="W67" s="42"/>
      <c r="X67" s="24" t="str">
        <f>IFERROR(IF(AND(Q66="Probabilidad",Q67="Probabilidad"),(Z66-(+Z66*T67)),IF(AND(Q66="Impacto",Q67="Probabilidad"),(Z65-(+Z65*T67)),IF(Q67="Impacto",Z66,""))),"")</f>
        <v/>
      </c>
      <c r="Y67" s="44" t="str">
        <f t="shared" si="4"/>
        <v/>
      </c>
      <c r="Z67" s="45" t="str">
        <f t="shared" si="2"/>
        <v/>
      </c>
      <c r="AA67" s="44" t="str">
        <f t="shared" si="5"/>
        <v/>
      </c>
      <c r="AB67" s="45" t="str">
        <f>IFERROR(IF(AND(Q66="Impacto",Q67="Impacto"),(AB66-(+AB66*T67)),IF(AND(Q66="Probabilidad",Q67="Impacto"),(AB65-(+AB65*T67)),IF(Q67="Probabilidad",AB66,""))),"")</f>
        <v/>
      </c>
      <c r="AC67" s="46" t="str">
        <f t="shared" si="3"/>
        <v/>
      </c>
      <c r="AD67" s="47"/>
      <c r="AE67" s="48"/>
      <c r="AF67" s="38"/>
      <c r="AG67" s="49"/>
      <c r="AH67" s="49"/>
      <c r="AI67" s="48"/>
      <c r="AJ67" s="38"/>
    </row>
    <row r="68" spans="1:36" ht="151.5" customHeight="1" x14ac:dyDescent="0.3">
      <c r="A68" s="189"/>
      <c r="B68" s="192"/>
      <c r="C68" s="192"/>
      <c r="D68" s="192"/>
      <c r="E68" s="195"/>
      <c r="F68" s="192"/>
      <c r="G68" s="198"/>
      <c r="H68" s="183"/>
      <c r="I68" s="177"/>
      <c r="J68" s="180"/>
      <c r="K68" s="177">
        <f ca="1">IF(NOT(ISERROR(MATCH(J68,_xlfn.ANCHORARRAY(E79),0))),I81&amp;"Por favor no seleccionar los criterios de impacto",J68)</f>
        <v>0</v>
      </c>
      <c r="L68" s="183"/>
      <c r="M68" s="177"/>
      <c r="N68" s="186"/>
      <c r="O68" s="6">
        <v>5</v>
      </c>
      <c r="P68" s="39"/>
      <c r="Q68" s="41" t="str">
        <f t="shared" si="0"/>
        <v/>
      </c>
      <c r="R68" s="42"/>
      <c r="S68" s="42"/>
      <c r="T68" s="43" t="str">
        <f t="shared" si="1"/>
        <v/>
      </c>
      <c r="U68" s="42"/>
      <c r="V68" s="42"/>
      <c r="W68" s="42"/>
      <c r="X68" s="24" t="str">
        <f>IFERROR(IF(AND(Q67="Probabilidad",Q68="Probabilidad"),(Z67-(+Z67*T68)),IF(AND(Q67="Impacto",Q68="Probabilidad"),(Z66-(+Z66*T68)),IF(Q68="Impacto",Z67,""))),"")</f>
        <v/>
      </c>
      <c r="Y68" s="44" t="str">
        <f t="shared" si="4"/>
        <v/>
      </c>
      <c r="Z68" s="45" t="str">
        <f t="shared" si="2"/>
        <v/>
      </c>
      <c r="AA68" s="44" t="str">
        <f t="shared" si="5"/>
        <v/>
      </c>
      <c r="AB68" s="45" t="str">
        <f>IFERROR(IF(AND(Q67="Impacto",Q68="Impacto"),(AB67-(+AB67*T68)),IF(AND(Q67="Probabilidad",Q68="Impacto"),(AB66-(+AB66*T68)),IF(Q68="Probabilidad",AB67,""))),"")</f>
        <v/>
      </c>
      <c r="AC68" s="46" t="str">
        <f t="shared" si="3"/>
        <v/>
      </c>
      <c r="AD68" s="47"/>
      <c r="AE68" s="48"/>
      <c r="AF68" s="38"/>
      <c r="AG68" s="49"/>
      <c r="AH68" s="49"/>
      <c r="AI68" s="48"/>
      <c r="AJ68" s="38"/>
    </row>
    <row r="69" spans="1:36" ht="151.5" customHeight="1" x14ac:dyDescent="0.3">
      <c r="A69" s="190"/>
      <c r="B69" s="193"/>
      <c r="C69" s="193"/>
      <c r="D69" s="193"/>
      <c r="E69" s="196"/>
      <c r="F69" s="193"/>
      <c r="G69" s="199"/>
      <c r="H69" s="184"/>
      <c r="I69" s="178"/>
      <c r="J69" s="181"/>
      <c r="K69" s="178">
        <f ca="1">IF(NOT(ISERROR(MATCH(J69,_xlfn.ANCHORARRAY(E80),0))),I82&amp;"Por favor no seleccionar los criterios de impacto",J69)</f>
        <v>0</v>
      </c>
      <c r="L69" s="184"/>
      <c r="M69" s="178"/>
      <c r="N69" s="187"/>
      <c r="O69" s="6">
        <v>6</v>
      </c>
      <c r="P69" s="39"/>
      <c r="Q69" s="41" t="str">
        <f t="shared" si="0"/>
        <v/>
      </c>
      <c r="R69" s="42"/>
      <c r="S69" s="42"/>
      <c r="T69" s="43" t="str">
        <f t="shared" si="1"/>
        <v/>
      </c>
      <c r="U69" s="42"/>
      <c r="V69" s="42"/>
      <c r="W69" s="42"/>
      <c r="X69" s="24" t="str">
        <f>IFERROR(IF(AND(Q68="Probabilidad",Q69="Probabilidad"),(Z68-(+Z68*T69)),IF(AND(Q68="Impacto",Q69="Probabilidad"),(Z67-(+Z67*T69)),IF(Q69="Impacto",Z68,""))),"")</f>
        <v/>
      </c>
      <c r="Y69" s="44" t="str">
        <f t="shared" si="4"/>
        <v/>
      </c>
      <c r="Z69" s="45" t="str">
        <f t="shared" si="2"/>
        <v/>
      </c>
      <c r="AA69" s="44" t="str">
        <f t="shared" si="5"/>
        <v/>
      </c>
      <c r="AB69" s="45" t="str">
        <f>IFERROR(IF(AND(Q68="Impacto",Q69="Impacto"),(AB68-(+AB68*T69)),IF(AND(Q68="Probabilidad",Q69="Impacto"),(AB67-(+AB67*T69)),IF(Q69="Probabilidad",AB68,""))),"")</f>
        <v/>
      </c>
      <c r="AC69" s="46" t="str">
        <f t="shared" si="3"/>
        <v/>
      </c>
      <c r="AD69" s="47"/>
      <c r="AE69" s="48"/>
      <c r="AF69" s="38"/>
      <c r="AG69" s="49"/>
      <c r="AH69" s="49"/>
      <c r="AI69" s="48"/>
      <c r="AJ69" s="38"/>
    </row>
    <row r="70" spans="1:36" ht="49.5" customHeight="1" x14ac:dyDescent="0.3">
      <c r="A70" s="6"/>
      <c r="B70" s="173" t="s">
        <v>111</v>
      </c>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5"/>
    </row>
    <row r="72" spans="1:36" x14ac:dyDescent="0.3">
      <c r="A72" s="1"/>
      <c r="B72" s="25" t="s">
        <v>112</v>
      </c>
      <c r="C72" s="1"/>
      <c r="D72" s="1"/>
      <c r="F72" s="1"/>
    </row>
  </sheetData>
  <dataConsolidate/>
  <mergeCells count="185">
    <mergeCell ref="A6:B6"/>
    <mergeCell ref="C6:N6"/>
    <mergeCell ref="A7:G7"/>
    <mergeCell ref="H7:N7"/>
    <mergeCell ref="O7:W7"/>
    <mergeCell ref="X7:AD7"/>
    <mergeCell ref="A1:AJ2"/>
    <mergeCell ref="A4:B4"/>
    <mergeCell ref="C4:N4"/>
    <mergeCell ref="O4:Q4"/>
    <mergeCell ref="A5:B5"/>
    <mergeCell ref="C5:N5"/>
    <mergeCell ref="J8:J9"/>
    <mergeCell ref="K8:K9"/>
    <mergeCell ref="L8:L9"/>
    <mergeCell ref="M8:M9"/>
    <mergeCell ref="N8:N9"/>
    <mergeCell ref="O8:O9"/>
    <mergeCell ref="AE7:AJ7"/>
    <mergeCell ref="A8:A9"/>
    <mergeCell ref="B8:B9"/>
    <mergeCell ref="C8:C9"/>
    <mergeCell ref="D8:D9"/>
    <mergeCell ref="E8:E9"/>
    <mergeCell ref="F8:F9"/>
    <mergeCell ref="G8:G9"/>
    <mergeCell ref="H8:H9"/>
    <mergeCell ref="I8:I9"/>
    <mergeCell ref="AG8:AG9"/>
    <mergeCell ref="AH8:AH9"/>
    <mergeCell ref="AI8:AI9"/>
    <mergeCell ref="AJ8:AJ9"/>
    <mergeCell ref="AD8:AD9"/>
    <mergeCell ref="AE8:AE9"/>
    <mergeCell ref="AF8:AF9"/>
    <mergeCell ref="AA8:AA9"/>
    <mergeCell ref="AB8:AB9"/>
    <mergeCell ref="AC8:AC9"/>
    <mergeCell ref="P8:P9"/>
    <mergeCell ref="Q8:Q9"/>
    <mergeCell ref="R8:W8"/>
    <mergeCell ref="X8:X9"/>
    <mergeCell ref="Y8:Y9"/>
    <mergeCell ref="Z8:Z9"/>
    <mergeCell ref="N16:N21"/>
    <mergeCell ref="M10:M15"/>
    <mergeCell ref="N10:N15"/>
    <mergeCell ref="A16:A21"/>
    <mergeCell ref="B16:B21"/>
    <mergeCell ref="C16:C21"/>
    <mergeCell ref="D16:D21"/>
    <mergeCell ref="E16:E21"/>
    <mergeCell ref="F16:F21"/>
    <mergeCell ref="G16:G21"/>
    <mergeCell ref="H16:H21"/>
    <mergeCell ref="G10:G15"/>
    <mergeCell ref="H10:H15"/>
    <mergeCell ref="I10:I15"/>
    <mergeCell ref="J10:J15"/>
    <mergeCell ref="K10:K15"/>
    <mergeCell ref="L10:L15"/>
    <mergeCell ref="A10:A15"/>
    <mergeCell ref="B10:B15"/>
    <mergeCell ref="C10:C15"/>
    <mergeCell ref="D10:D15"/>
    <mergeCell ref="E10:E15"/>
    <mergeCell ref="F10:F15"/>
    <mergeCell ref="C22:C27"/>
    <mergeCell ref="D22:D27"/>
    <mergeCell ref="E22:E27"/>
    <mergeCell ref="F22:F27"/>
    <mergeCell ref="I16:I21"/>
    <mergeCell ref="J16:J21"/>
    <mergeCell ref="K16:K21"/>
    <mergeCell ref="L16:L21"/>
    <mergeCell ref="M16:M21"/>
    <mergeCell ref="I28:I33"/>
    <mergeCell ref="J28:J33"/>
    <mergeCell ref="K28:K33"/>
    <mergeCell ref="L28:L33"/>
    <mergeCell ref="M28:M33"/>
    <mergeCell ref="N28:N33"/>
    <mergeCell ref="M22:M27"/>
    <mergeCell ref="N22:N27"/>
    <mergeCell ref="A28:A33"/>
    <mergeCell ref="B28:B33"/>
    <mergeCell ref="C28:C33"/>
    <mergeCell ref="D28:D33"/>
    <mergeCell ref="E28:E33"/>
    <mergeCell ref="F28:F33"/>
    <mergeCell ref="G28:G33"/>
    <mergeCell ref="H28:H33"/>
    <mergeCell ref="G22:G27"/>
    <mergeCell ref="H22:H27"/>
    <mergeCell ref="I22:I27"/>
    <mergeCell ref="J22:J27"/>
    <mergeCell ref="K22:K27"/>
    <mergeCell ref="L22:L27"/>
    <mergeCell ref="A22:A27"/>
    <mergeCell ref="B22:B27"/>
    <mergeCell ref="N40:N45"/>
    <mergeCell ref="M34:M39"/>
    <mergeCell ref="N34:N39"/>
    <mergeCell ref="A40:A45"/>
    <mergeCell ref="B40:B45"/>
    <mergeCell ref="C40:C45"/>
    <mergeCell ref="D40:D45"/>
    <mergeCell ref="E40:E45"/>
    <mergeCell ref="F40:F45"/>
    <mergeCell ref="G40:G45"/>
    <mergeCell ref="H40:H45"/>
    <mergeCell ref="G34:G39"/>
    <mergeCell ref="H34:H39"/>
    <mergeCell ref="I34:I39"/>
    <mergeCell ref="J34:J39"/>
    <mergeCell ref="K34:K39"/>
    <mergeCell ref="L34:L39"/>
    <mergeCell ref="A34:A39"/>
    <mergeCell ref="B34:B39"/>
    <mergeCell ref="C34:C39"/>
    <mergeCell ref="D34:D39"/>
    <mergeCell ref="E34:E39"/>
    <mergeCell ref="F34:F39"/>
    <mergeCell ref="C46:C51"/>
    <mergeCell ref="D46:D51"/>
    <mergeCell ref="E46:E51"/>
    <mergeCell ref="F46:F51"/>
    <mergeCell ref="I40:I45"/>
    <mergeCell ref="J40:J45"/>
    <mergeCell ref="K40:K45"/>
    <mergeCell ref="L40:L45"/>
    <mergeCell ref="M40:M45"/>
    <mergeCell ref="I52:I57"/>
    <mergeCell ref="J52:J57"/>
    <mergeCell ref="K52:K57"/>
    <mergeCell ref="L52:L57"/>
    <mergeCell ref="M52:M57"/>
    <mergeCell ref="N52:N57"/>
    <mergeCell ref="M46:M51"/>
    <mergeCell ref="N46:N51"/>
    <mergeCell ref="A52:A57"/>
    <mergeCell ref="B52:B57"/>
    <mergeCell ref="C52:C57"/>
    <mergeCell ref="D52:D57"/>
    <mergeCell ref="E52:E57"/>
    <mergeCell ref="F52:F57"/>
    <mergeCell ref="G52:G57"/>
    <mergeCell ref="H52:H57"/>
    <mergeCell ref="G46:G51"/>
    <mergeCell ref="H46:H51"/>
    <mergeCell ref="I46:I51"/>
    <mergeCell ref="J46:J51"/>
    <mergeCell ref="K46:K51"/>
    <mergeCell ref="L46:L51"/>
    <mergeCell ref="A46:A51"/>
    <mergeCell ref="B46:B51"/>
    <mergeCell ref="A64:A69"/>
    <mergeCell ref="B64:B69"/>
    <mergeCell ref="C64:C69"/>
    <mergeCell ref="D64:D69"/>
    <mergeCell ref="E64:E69"/>
    <mergeCell ref="F64:F69"/>
    <mergeCell ref="G64:G69"/>
    <mergeCell ref="H64:H69"/>
    <mergeCell ref="G58:G63"/>
    <mergeCell ref="H58:H63"/>
    <mergeCell ref="A58:A63"/>
    <mergeCell ref="B58:B63"/>
    <mergeCell ref="C58:C63"/>
    <mergeCell ref="D58:D63"/>
    <mergeCell ref="E58:E63"/>
    <mergeCell ref="F58:F63"/>
    <mergeCell ref="B70:AJ70"/>
    <mergeCell ref="I64:I69"/>
    <mergeCell ref="J64:J69"/>
    <mergeCell ref="K64:K69"/>
    <mergeCell ref="L64:L69"/>
    <mergeCell ref="M64:M69"/>
    <mergeCell ref="N64:N69"/>
    <mergeCell ref="M58:M63"/>
    <mergeCell ref="N58:N63"/>
    <mergeCell ref="I58:I63"/>
    <mergeCell ref="J58:J63"/>
    <mergeCell ref="K58:K63"/>
    <mergeCell ref="L58:L63"/>
  </mergeCells>
  <conditionalFormatting sqref="H10 H16">
    <cfRule type="cellIs" dxfId="2146" priority="231" operator="equal">
      <formula>"Muy Baja"</formula>
    </cfRule>
    <cfRule type="cellIs" dxfId="2145" priority="230" operator="equal">
      <formula>"Baja"</formula>
    </cfRule>
    <cfRule type="cellIs" dxfId="2144" priority="227" operator="equal">
      <formula>"Muy Alta"</formula>
    </cfRule>
    <cfRule type="cellIs" dxfId="2143" priority="228" operator="equal">
      <formula>"Alta"</formula>
    </cfRule>
    <cfRule type="cellIs" dxfId="2142" priority="229" operator="equal">
      <formula>"Media"</formula>
    </cfRule>
  </conditionalFormatting>
  <conditionalFormatting sqref="H22">
    <cfRule type="cellIs" dxfId="2141" priority="182" operator="equal">
      <formula>"Alta"</formula>
    </cfRule>
    <cfRule type="cellIs" dxfId="2140" priority="183" operator="equal">
      <formula>"Media"</formula>
    </cfRule>
    <cfRule type="cellIs" dxfId="2139" priority="184" operator="equal">
      <formula>"Baja"</formula>
    </cfRule>
    <cfRule type="cellIs" dxfId="2138" priority="185" operator="equal">
      <formula>"Muy Baja"</formula>
    </cfRule>
    <cfRule type="cellIs" dxfId="2137" priority="181" operator="equal">
      <formula>"Muy Alta"</formula>
    </cfRule>
  </conditionalFormatting>
  <conditionalFormatting sqref="H28">
    <cfRule type="cellIs" dxfId="2136" priority="159" operator="equal">
      <formula>"Alta"</formula>
    </cfRule>
    <cfRule type="cellIs" dxfId="2135" priority="162" operator="equal">
      <formula>"Muy Baja"</formula>
    </cfRule>
    <cfRule type="cellIs" dxfId="2134" priority="161" operator="equal">
      <formula>"Baja"</formula>
    </cfRule>
    <cfRule type="cellIs" dxfId="2133" priority="160" operator="equal">
      <formula>"Media"</formula>
    </cfRule>
    <cfRule type="cellIs" dxfId="2132" priority="158" operator="equal">
      <formula>"Muy Alta"</formula>
    </cfRule>
  </conditionalFormatting>
  <conditionalFormatting sqref="H34">
    <cfRule type="cellIs" dxfId="2131" priority="139" operator="equal">
      <formula>"Muy Baja"</formula>
    </cfRule>
    <cfRule type="cellIs" dxfId="2130" priority="138" operator="equal">
      <formula>"Baja"</formula>
    </cfRule>
    <cfRule type="cellIs" dxfId="2129" priority="137" operator="equal">
      <formula>"Media"</formula>
    </cfRule>
    <cfRule type="cellIs" dxfId="2128" priority="136" operator="equal">
      <formula>"Alta"</formula>
    </cfRule>
    <cfRule type="cellIs" dxfId="2127" priority="135" operator="equal">
      <formula>"Muy Alta"</formula>
    </cfRule>
  </conditionalFormatting>
  <conditionalFormatting sqref="H40">
    <cfRule type="cellIs" dxfId="2126" priority="113" operator="equal">
      <formula>"Alta"</formula>
    </cfRule>
    <cfRule type="cellIs" dxfId="2125" priority="114" operator="equal">
      <formula>"Media"</formula>
    </cfRule>
    <cfRule type="cellIs" dxfId="2124" priority="115" operator="equal">
      <formula>"Baja"</formula>
    </cfRule>
    <cfRule type="cellIs" dxfId="2123" priority="116" operator="equal">
      <formula>"Muy Baja"</formula>
    </cfRule>
    <cfRule type="cellIs" dxfId="2122" priority="112" operator="equal">
      <formula>"Muy Alta"</formula>
    </cfRule>
  </conditionalFormatting>
  <conditionalFormatting sqref="H46">
    <cfRule type="cellIs" dxfId="2121" priority="93" operator="equal">
      <formula>"Muy Baja"</formula>
    </cfRule>
    <cfRule type="cellIs" dxfId="2120" priority="89" operator="equal">
      <formula>"Muy Alta"</formula>
    </cfRule>
    <cfRule type="cellIs" dxfId="2119" priority="90" operator="equal">
      <formula>"Alta"</formula>
    </cfRule>
    <cfRule type="cellIs" dxfId="2118" priority="91" operator="equal">
      <formula>"Media"</formula>
    </cfRule>
    <cfRule type="cellIs" dxfId="2117" priority="92" operator="equal">
      <formula>"Baja"</formula>
    </cfRule>
  </conditionalFormatting>
  <conditionalFormatting sqref="H52">
    <cfRule type="cellIs" dxfId="2116" priority="69" operator="equal">
      <formula>"Baja"</formula>
    </cfRule>
    <cfRule type="cellIs" dxfId="2115" priority="70" operator="equal">
      <formula>"Muy Baja"</formula>
    </cfRule>
    <cfRule type="cellIs" dxfId="2114" priority="66" operator="equal">
      <formula>"Muy Alta"</formula>
    </cfRule>
    <cfRule type="cellIs" dxfId="2113" priority="67" operator="equal">
      <formula>"Alta"</formula>
    </cfRule>
    <cfRule type="cellIs" dxfId="2112" priority="68" operator="equal">
      <formula>"Media"</formula>
    </cfRule>
  </conditionalFormatting>
  <conditionalFormatting sqref="H58">
    <cfRule type="cellIs" dxfId="2111" priority="47" operator="equal">
      <formula>"Muy Baja"</formula>
    </cfRule>
    <cfRule type="cellIs" dxfId="2110" priority="43" operator="equal">
      <formula>"Muy Alta"</formula>
    </cfRule>
    <cfRule type="cellIs" dxfId="2109" priority="44" operator="equal">
      <formula>"Alta"</formula>
    </cfRule>
    <cfRule type="cellIs" dxfId="2108" priority="45" operator="equal">
      <formula>"Media"</formula>
    </cfRule>
    <cfRule type="cellIs" dxfId="2107" priority="46" operator="equal">
      <formula>"Baja"</formula>
    </cfRule>
  </conditionalFormatting>
  <conditionalFormatting sqref="H64">
    <cfRule type="cellIs" dxfId="2106" priority="23" operator="equal">
      <formula>"Baja"</formula>
    </cfRule>
    <cfRule type="cellIs" dxfId="2105" priority="24" operator="equal">
      <formula>"Muy Baja"</formula>
    </cfRule>
    <cfRule type="cellIs" dxfId="2104" priority="22" operator="equal">
      <formula>"Media"</formula>
    </cfRule>
    <cfRule type="cellIs" dxfId="2103" priority="20" operator="equal">
      <formula>"Muy Alta"</formula>
    </cfRule>
    <cfRule type="cellIs" dxfId="2102" priority="21" operator="equal">
      <formula>"Alta"</formula>
    </cfRule>
  </conditionalFormatting>
  <conditionalFormatting sqref="K10:K69">
    <cfRule type="containsText" dxfId="2101" priority="1" operator="containsText" text="❌">
      <formula>NOT(ISERROR(SEARCH("❌",K10)))</formula>
    </cfRule>
  </conditionalFormatting>
  <conditionalFormatting sqref="L10 L16 L22 L28 L34 L40 L46 L52 L58 L64">
    <cfRule type="cellIs" dxfId="2100" priority="224" operator="equal">
      <formula>"Moderado"</formula>
    </cfRule>
    <cfRule type="cellIs" dxfId="2099" priority="223" operator="equal">
      <formula>"Mayor"</formula>
    </cfRule>
    <cfRule type="cellIs" dxfId="2098" priority="222" operator="equal">
      <formula>"Catastrófico"</formula>
    </cfRule>
    <cfRule type="cellIs" dxfId="2097" priority="226" operator="equal">
      <formula>"Leve"</formula>
    </cfRule>
    <cfRule type="cellIs" dxfId="2096" priority="225" operator="equal">
      <formula>"Menor"</formula>
    </cfRule>
  </conditionalFormatting>
  <conditionalFormatting sqref="N10">
    <cfRule type="cellIs" dxfId="2095" priority="221" operator="equal">
      <formula>"Bajo"</formula>
    </cfRule>
    <cfRule type="cellIs" dxfId="2094" priority="220" operator="equal">
      <formula>"Moderado"</formula>
    </cfRule>
    <cfRule type="cellIs" dxfId="2093" priority="219" operator="equal">
      <formula>"Alto"</formula>
    </cfRule>
    <cfRule type="cellIs" dxfId="2092" priority="218" operator="equal">
      <formula>"Extremo"</formula>
    </cfRule>
  </conditionalFormatting>
  <conditionalFormatting sqref="N16">
    <cfRule type="cellIs" dxfId="2091" priority="202" operator="equal">
      <formula>"Moderado"</formula>
    </cfRule>
    <cfRule type="cellIs" dxfId="2090" priority="201" operator="equal">
      <formula>"Alto"</formula>
    </cfRule>
    <cfRule type="cellIs" dxfId="2089" priority="200" operator="equal">
      <formula>"Extremo"</formula>
    </cfRule>
    <cfRule type="cellIs" dxfId="2088" priority="203" operator="equal">
      <formula>"Bajo"</formula>
    </cfRule>
  </conditionalFormatting>
  <conditionalFormatting sqref="N22">
    <cfRule type="cellIs" dxfId="2087" priority="179" operator="equal">
      <formula>"Moderado"</formula>
    </cfRule>
    <cfRule type="cellIs" dxfId="2086" priority="178" operator="equal">
      <formula>"Alto"</formula>
    </cfRule>
    <cfRule type="cellIs" dxfId="2085" priority="177" operator="equal">
      <formula>"Extremo"</formula>
    </cfRule>
    <cfRule type="cellIs" dxfId="2084" priority="180" operator="equal">
      <formula>"Bajo"</formula>
    </cfRule>
  </conditionalFormatting>
  <conditionalFormatting sqref="N28">
    <cfRule type="cellIs" dxfId="2083" priority="156" operator="equal">
      <formula>"Moderado"</formula>
    </cfRule>
    <cfRule type="cellIs" dxfId="2082" priority="157" operator="equal">
      <formula>"Bajo"</formula>
    </cfRule>
    <cfRule type="cellIs" dxfId="2081" priority="155" operator="equal">
      <formula>"Alto"</formula>
    </cfRule>
    <cfRule type="cellIs" dxfId="2080" priority="154" operator="equal">
      <formula>"Extremo"</formula>
    </cfRule>
  </conditionalFormatting>
  <conditionalFormatting sqref="N34">
    <cfRule type="cellIs" dxfId="2079" priority="132" operator="equal">
      <formula>"Alto"</formula>
    </cfRule>
    <cfRule type="cellIs" dxfId="2078" priority="133" operator="equal">
      <formula>"Moderado"</formula>
    </cfRule>
    <cfRule type="cellIs" dxfId="2077" priority="131" operator="equal">
      <formula>"Extremo"</formula>
    </cfRule>
    <cfRule type="cellIs" dxfId="2076" priority="134" operator="equal">
      <formula>"Bajo"</formula>
    </cfRule>
  </conditionalFormatting>
  <conditionalFormatting sqref="N40">
    <cfRule type="cellIs" dxfId="2075" priority="111" operator="equal">
      <formula>"Bajo"</formula>
    </cfRule>
    <cfRule type="cellIs" dxfId="2074" priority="108" operator="equal">
      <formula>"Extremo"</formula>
    </cfRule>
    <cfRule type="cellIs" dxfId="2073" priority="109" operator="equal">
      <formula>"Alto"</formula>
    </cfRule>
    <cfRule type="cellIs" dxfId="2072" priority="110" operator="equal">
      <formula>"Moderado"</formula>
    </cfRule>
  </conditionalFormatting>
  <conditionalFormatting sqref="N46">
    <cfRule type="cellIs" dxfId="2071" priority="88" operator="equal">
      <formula>"Bajo"</formula>
    </cfRule>
    <cfRule type="cellIs" dxfId="2070" priority="85" operator="equal">
      <formula>"Extremo"</formula>
    </cfRule>
    <cfRule type="cellIs" dxfId="2069" priority="86" operator="equal">
      <formula>"Alto"</formula>
    </cfRule>
    <cfRule type="cellIs" dxfId="2068" priority="87" operator="equal">
      <formula>"Moderado"</formula>
    </cfRule>
  </conditionalFormatting>
  <conditionalFormatting sqref="N52">
    <cfRule type="cellIs" dxfId="2067" priority="65" operator="equal">
      <formula>"Bajo"</formula>
    </cfRule>
    <cfRule type="cellIs" dxfId="2066" priority="64" operator="equal">
      <formula>"Moderado"</formula>
    </cfRule>
    <cfRule type="cellIs" dxfId="2065" priority="63" operator="equal">
      <formula>"Alto"</formula>
    </cfRule>
    <cfRule type="cellIs" dxfId="2064" priority="62" operator="equal">
      <formula>"Extremo"</formula>
    </cfRule>
  </conditionalFormatting>
  <conditionalFormatting sqref="N58">
    <cfRule type="cellIs" dxfId="2063" priority="42" operator="equal">
      <formula>"Bajo"</formula>
    </cfRule>
    <cfRule type="cellIs" dxfId="2062" priority="39" operator="equal">
      <formula>"Extremo"</formula>
    </cfRule>
    <cfRule type="cellIs" dxfId="2061" priority="40" operator="equal">
      <formula>"Alto"</formula>
    </cfRule>
    <cfRule type="cellIs" dxfId="2060" priority="41" operator="equal">
      <formula>"Moderado"</formula>
    </cfRule>
  </conditionalFormatting>
  <conditionalFormatting sqref="N64">
    <cfRule type="cellIs" dxfId="2059" priority="16" operator="equal">
      <formula>"Extremo"</formula>
    </cfRule>
    <cfRule type="cellIs" dxfId="2058" priority="17" operator="equal">
      <formula>"Alto"</formula>
    </cfRule>
    <cfRule type="cellIs" dxfId="2057" priority="18" operator="equal">
      <formula>"Moderado"</formula>
    </cfRule>
    <cfRule type="cellIs" dxfId="2056" priority="19" operator="equal">
      <formula>"Bajo"</formula>
    </cfRule>
  </conditionalFormatting>
  <conditionalFormatting sqref="Y10:Y69">
    <cfRule type="cellIs" dxfId="2055" priority="11" operator="equal">
      <formula>"Muy Alta"</formula>
    </cfRule>
    <cfRule type="cellIs" dxfId="2054" priority="12" operator="equal">
      <formula>"Alta"</formula>
    </cfRule>
    <cfRule type="cellIs" dxfId="2053" priority="13" operator="equal">
      <formula>"Media"</formula>
    </cfRule>
    <cfRule type="cellIs" dxfId="2052" priority="14" operator="equal">
      <formula>"Baja"</formula>
    </cfRule>
    <cfRule type="cellIs" dxfId="2051" priority="15" operator="equal">
      <formula>"Muy Baja"</formula>
    </cfRule>
  </conditionalFormatting>
  <conditionalFormatting sqref="AA10:AA69">
    <cfRule type="cellIs" dxfId="2050" priority="6" operator="equal">
      <formula>"Catastrófico"</formula>
    </cfRule>
    <cfRule type="cellIs" dxfId="2049" priority="7" operator="equal">
      <formula>"Mayor"</formula>
    </cfRule>
    <cfRule type="cellIs" dxfId="2048" priority="8" operator="equal">
      <formula>"Moderado"</formula>
    </cfRule>
    <cfRule type="cellIs" dxfId="2047" priority="9" operator="equal">
      <formula>"Menor"</formula>
    </cfRule>
    <cfRule type="cellIs" dxfId="2046" priority="10" operator="equal">
      <formula>"Leve"</formula>
    </cfRule>
  </conditionalFormatting>
  <conditionalFormatting sqref="AC10:AC69">
    <cfRule type="cellIs" dxfId="2045" priority="2" operator="equal">
      <formula>"Extremo"</formula>
    </cfRule>
    <cfRule type="cellIs" dxfId="2044" priority="3" operator="equal">
      <formula>"Alto"</formula>
    </cfRule>
    <cfRule type="cellIs" dxfId="2043" priority="4" operator="equal">
      <formula>"Moderado"</formula>
    </cfRule>
    <cfRule type="cellIs" dxfId="2042" priority="5" operator="equal">
      <formula>"Bajo"</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rgb="FF002060"/>
  </sheetPr>
  <dimension ref="A1:BP72"/>
  <sheetViews>
    <sheetView zoomScale="50" zoomScaleNormal="50" workbookViewId="0">
      <pane xSplit="16" ySplit="2" topLeftCell="Q3" activePane="bottomRight" state="frozen"/>
      <selection pane="topRight" activeCell="Q1" sqref="Q1"/>
      <selection pane="bottomLeft" activeCell="A3" sqref="A3"/>
      <selection pane="bottomRight" activeCell="A3" sqref="A1:AJ1048576"/>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140625" style="1" bestFit="1" customWidth="1"/>
    <col min="10" max="10" width="27.140625" style="1" bestFit="1" customWidth="1"/>
    <col min="11" max="11" width="30.5703125" style="1" customWidth="1"/>
    <col min="12" max="12" width="17.5703125" style="1" customWidth="1"/>
    <col min="13" max="13" width="6.140625" style="1" bestFit="1" customWidth="1"/>
    <col min="14" max="14" width="16" style="1" customWidth="1"/>
    <col min="15" max="15" width="5.85546875" style="1" customWidth="1"/>
    <col min="16" max="16" width="64.85546875"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85546875" style="1" customWidth="1"/>
    <col min="23" max="23" width="7.5703125" style="1" customWidth="1"/>
    <col min="24" max="24" width="38.140625" style="1" customWidth="1"/>
    <col min="25" max="25" width="8.85546875" style="1" customWidth="1"/>
    <col min="26" max="26" width="10.42578125" style="1" customWidth="1"/>
    <col min="27" max="28" width="9.140625" style="1" customWidth="1"/>
    <col min="29" max="29" width="8.42578125" style="1" customWidth="1"/>
    <col min="30" max="30" width="7.140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244" t="s">
        <v>60</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6"/>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47"/>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9"/>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9"/>
      <c r="B3" s="30"/>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39" t="s">
        <v>61</v>
      </c>
      <c r="B4" s="240"/>
      <c r="C4" s="250" t="s">
        <v>269</v>
      </c>
      <c r="D4" s="251"/>
      <c r="E4" s="251"/>
      <c r="F4" s="251"/>
      <c r="G4" s="251"/>
      <c r="H4" s="251"/>
      <c r="I4" s="251"/>
      <c r="J4" s="251"/>
      <c r="K4" s="251"/>
      <c r="L4" s="251"/>
      <c r="M4" s="251"/>
      <c r="N4" s="252"/>
      <c r="O4" s="253"/>
      <c r="P4" s="253"/>
      <c r="Q4" s="253"/>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39" t="s">
        <v>62</v>
      </c>
      <c r="B5" s="240"/>
      <c r="C5" s="250" t="s">
        <v>270</v>
      </c>
      <c r="D5" s="251"/>
      <c r="E5" s="251"/>
      <c r="F5" s="251"/>
      <c r="G5" s="251"/>
      <c r="H5" s="251"/>
      <c r="I5" s="251"/>
      <c r="J5" s="251"/>
      <c r="K5" s="251"/>
      <c r="L5" s="251"/>
      <c r="M5" s="251"/>
      <c r="N5" s="252"/>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39" t="s">
        <v>63</v>
      </c>
      <c r="B6" s="240"/>
      <c r="C6" s="241" t="s">
        <v>271</v>
      </c>
      <c r="D6" s="242"/>
      <c r="E6" s="242"/>
      <c r="F6" s="242"/>
      <c r="G6" s="242"/>
      <c r="H6" s="242"/>
      <c r="I6" s="242"/>
      <c r="J6" s="242"/>
      <c r="K6" s="242"/>
      <c r="L6" s="242"/>
      <c r="M6" s="242"/>
      <c r="N6" s="243"/>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1" t="s">
        <v>64</v>
      </c>
      <c r="B7" s="232"/>
      <c r="C7" s="232"/>
      <c r="D7" s="232"/>
      <c r="E7" s="232"/>
      <c r="F7" s="232"/>
      <c r="G7" s="233"/>
      <c r="H7" s="231" t="s">
        <v>65</v>
      </c>
      <c r="I7" s="232"/>
      <c r="J7" s="232"/>
      <c r="K7" s="232"/>
      <c r="L7" s="232"/>
      <c r="M7" s="232"/>
      <c r="N7" s="233"/>
      <c r="O7" s="231" t="s">
        <v>66</v>
      </c>
      <c r="P7" s="232"/>
      <c r="Q7" s="232"/>
      <c r="R7" s="232"/>
      <c r="S7" s="232"/>
      <c r="T7" s="232"/>
      <c r="U7" s="232"/>
      <c r="V7" s="232"/>
      <c r="W7" s="233"/>
      <c r="X7" s="231" t="s">
        <v>67</v>
      </c>
      <c r="Y7" s="232"/>
      <c r="Z7" s="232"/>
      <c r="AA7" s="232"/>
      <c r="AB7" s="232"/>
      <c r="AC7" s="232"/>
      <c r="AD7" s="233"/>
      <c r="AE7" s="231" t="s">
        <v>68</v>
      </c>
      <c r="AF7" s="232"/>
      <c r="AG7" s="232"/>
      <c r="AH7" s="232"/>
      <c r="AI7" s="232"/>
      <c r="AJ7" s="233"/>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34" t="s">
        <v>69</v>
      </c>
      <c r="B8" s="236" t="s">
        <v>15</v>
      </c>
      <c r="C8" s="224" t="s">
        <v>17</v>
      </c>
      <c r="D8" s="224" t="s">
        <v>19</v>
      </c>
      <c r="E8" s="237" t="s">
        <v>21</v>
      </c>
      <c r="F8" s="223" t="s">
        <v>23</v>
      </c>
      <c r="G8" s="224" t="s">
        <v>70</v>
      </c>
      <c r="H8" s="238" t="s">
        <v>71</v>
      </c>
      <c r="I8" s="228" t="s">
        <v>72</v>
      </c>
      <c r="J8" s="223" t="s">
        <v>73</v>
      </c>
      <c r="K8" s="223" t="s">
        <v>74</v>
      </c>
      <c r="L8" s="226" t="s">
        <v>75</v>
      </c>
      <c r="M8" s="228" t="s">
        <v>72</v>
      </c>
      <c r="N8" s="224" t="s">
        <v>29</v>
      </c>
      <c r="O8" s="229" t="s">
        <v>76</v>
      </c>
      <c r="P8" s="225" t="s">
        <v>31</v>
      </c>
      <c r="Q8" s="223" t="s">
        <v>33</v>
      </c>
      <c r="R8" s="225" t="s">
        <v>77</v>
      </c>
      <c r="S8" s="225"/>
      <c r="T8" s="225"/>
      <c r="U8" s="225"/>
      <c r="V8" s="225"/>
      <c r="W8" s="225"/>
      <c r="X8" s="221" t="s">
        <v>78</v>
      </c>
      <c r="Y8" s="221" t="s">
        <v>79</v>
      </c>
      <c r="Z8" s="221" t="s">
        <v>72</v>
      </c>
      <c r="AA8" s="221" t="s">
        <v>80</v>
      </c>
      <c r="AB8" s="221" t="s">
        <v>72</v>
      </c>
      <c r="AC8" s="221" t="s">
        <v>81</v>
      </c>
      <c r="AD8" s="229" t="s">
        <v>49</v>
      </c>
      <c r="AE8" s="222" t="s">
        <v>68</v>
      </c>
      <c r="AF8" s="225" t="s">
        <v>82</v>
      </c>
      <c r="AG8" s="222" t="s">
        <v>327</v>
      </c>
      <c r="AH8" s="222" t="s">
        <v>328</v>
      </c>
      <c r="AI8" s="222" t="s">
        <v>325</v>
      </c>
      <c r="AJ8" s="222" t="s">
        <v>326</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35"/>
      <c r="B9" s="236"/>
      <c r="C9" s="225"/>
      <c r="D9" s="225"/>
      <c r="E9" s="236"/>
      <c r="F9" s="224"/>
      <c r="G9" s="225"/>
      <c r="H9" s="224"/>
      <c r="I9" s="227"/>
      <c r="J9" s="224"/>
      <c r="K9" s="224"/>
      <c r="L9" s="227"/>
      <c r="M9" s="227"/>
      <c r="N9" s="225"/>
      <c r="O9" s="230"/>
      <c r="P9" s="225"/>
      <c r="Q9" s="224"/>
      <c r="R9" s="142" t="s">
        <v>83</v>
      </c>
      <c r="S9" s="142" t="s">
        <v>84</v>
      </c>
      <c r="T9" s="142" t="s">
        <v>85</v>
      </c>
      <c r="U9" s="142" t="s">
        <v>86</v>
      </c>
      <c r="V9" s="142" t="s">
        <v>87</v>
      </c>
      <c r="W9" s="142" t="s">
        <v>88</v>
      </c>
      <c r="X9" s="221"/>
      <c r="Y9" s="221"/>
      <c r="Z9" s="221"/>
      <c r="AA9" s="221"/>
      <c r="AB9" s="221"/>
      <c r="AC9" s="221"/>
      <c r="AD9" s="230"/>
      <c r="AE9" s="222"/>
      <c r="AF9" s="225"/>
      <c r="AG9" s="222"/>
      <c r="AH9" s="222"/>
      <c r="AI9" s="222"/>
      <c r="AJ9" s="222"/>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25">
      <c r="A10" s="254">
        <v>1</v>
      </c>
      <c r="B10" s="215" t="s">
        <v>102</v>
      </c>
      <c r="C10" s="215" t="s">
        <v>272</v>
      </c>
      <c r="D10" s="215" t="s">
        <v>273</v>
      </c>
      <c r="E10" s="218" t="s">
        <v>394</v>
      </c>
      <c r="F10" s="215" t="s">
        <v>103</v>
      </c>
      <c r="G10" s="206">
        <f>12*3</f>
        <v>36</v>
      </c>
      <c r="H10" s="209" t="str">
        <f>IF(G10&lt;=0,"",IF(G10&lt;=2,"Muy Baja",IF(G10&lt;=24,"Baja",IF(G10&lt;=500,"Media",IF(G10&lt;=5000,"Alta","Muy Alta")))))</f>
        <v>Media</v>
      </c>
      <c r="I10" s="200">
        <f>IF(H10="","",IF(H10="Muy Baja",0.2,IF(H10="Baja",0.4,IF(H10="Media",0.6,IF(H10="Alta",0.8,IF(H10="Muy Alta",1,))))))</f>
        <v>0.6</v>
      </c>
      <c r="J10" s="212" t="s">
        <v>167</v>
      </c>
      <c r="K10" s="200" t="str">
        <f>IF(NOT(ISERROR(MATCH(J10,'[7]Tabla Impacto'!$B$221:$B$223,0))),'[7]Tabla Impacto'!$F$223&amp;"Por favor no seleccionar los criterios de impacto(Afectación Económica o presupuestal y Pérdida Reputacional)",J10)</f>
        <v xml:space="preserve">     El riesgo afecta la imagen de la entidad internamente, de conocimiento general, nivel interno, de junta dircetiva y accionistas y/o de provedores</v>
      </c>
      <c r="L10" s="209" t="str">
        <f>IF(OR(K10='[7]Tabla Impacto'!$C$11,K10='[7]Tabla Impacto'!$D$11),"Leve",IF(OR(K10='[7]Tabla Impacto'!$C$12,K10='[7]Tabla Impacto'!$D$12),"Menor",IF(OR(K10='[7]Tabla Impacto'!$C$13,K10='[7]Tabla Impacto'!$D$13),"Moderado",IF(OR(K10='[7]Tabla Impacto'!$C$14,K10='[7]Tabla Impacto'!$D$14),"Mayor",IF(OR(K10='[7]Tabla Impacto'!$C$15,K10='[7]Tabla Impacto'!$D$15),"Catastrófico","")))))</f>
        <v>Menor</v>
      </c>
      <c r="M10" s="200">
        <f>IF(L10="","",IF(L10="Leve",0.2,IF(L10="Menor",0.4,IF(L10="Moderado",0.6,IF(L10="Mayor",0.8,IF(L10="Catastrófico",1,))))))</f>
        <v>0.4</v>
      </c>
      <c r="N10" s="203"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56">
        <v>1</v>
      </c>
      <c r="P10" s="128" t="s">
        <v>392</v>
      </c>
      <c r="Q10" s="144" t="str">
        <f t="shared" ref="Q10:Q69" si="0">IF(OR(R10="Preventivo",R10="Detectivo"),"Probabilidad",IF(R10="Correctivo","Impacto",""))</f>
        <v>Probabilidad</v>
      </c>
      <c r="R10" s="145" t="s">
        <v>92</v>
      </c>
      <c r="S10" s="145" t="s">
        <v>93</v>
      </c>
      <c r="T10" s="146" t="str">
        <f t="shared" ref="T10:T69" si="1">IF(AND(R10="Preventivo",S10="Automático"),"50%",IF(AND(R10="Preventivo",S10="Manual"),"40%",IF(AND(R10="Detectivo",S10="Automático"),"40%",IF(AND(R10="Detectivo",S10="Manual"),"30%",IF(AND(R10="Correctivo",S10="Automático"),"35%",IF(AND(R10="Correctivo",S10="Manual"),"25%",""))))))</f>
        <v>40%</v>
      </c>
      <c r="U10" s="145" t="s">
        <v>94</v>
      </c>
      <c r="V10" s="145" t="s">
        <v>95</v>
      </c>
      <c r="W10" s="145" t="s">
        <v>96</v>
      </c>
      <c r="X10" s="147">
        <f>IFERROR(IF(Q10="Probabilidad",(I10-(+I10*T10)),IF(Q10="Impacto",I10,"")),"")</f>
        <v>0.36</v>
      </c>
      <c r="Y10" s="148" t="str">
        <f>IFERROR(IF(X10="","",IF(X10&lt;=0.2,"Muy Baja",IF(X10&lt;=0.4,"Baja",IF(X10&lt;=0.6,"Media",IF(X10&lt;=0.8,"Alta","Muy Alta"))))),"")</f>
        <v>Baja</v>
      </c>
      <c r="Z10" s="149">
        <f t="shared" ref="Z10:Z69" si="2">+X10</f>
        <v>0.36</v>
      </c>
      <c r="AA10" s="148" t="str">
        <f>IFERROR(IF(AB10="","",IF(AB10&lt;=0.2,"Leve",IF(AB10&lt;=0.4,"Menor",IF(AB10&lt;=0.6,"Moderado",IF(AB10&lt;=0.8,"Mayor","Catastrófico"))))),"")</f>
        <v>Menor</v>
      </c>
      <c r="AB10" s="149">
        <f>IFERROR(IF(Q10="Impacto",(M10-(+M10*T10)),IF(Q10="Probabilidad",M10,"")),"")</f>
        <v>0.4</v>
      </c>
      <c r="AC10" s="150" t="str">
        <f t="shared" ref="AC10:AC69" si="3">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51" t="s">
        <v>105</v>
      </c>
      <c r="AE10" s="157" t="s">
        <v>333</v>
      </c>
      <c r="AF10" s="152" t="s">
        <v>343</v>
      </c>
      <c r="AG10" s="152" t="s">
        <v>360</v>
      </c>
      <c r="AH10" s="152" t="s">
        <v>333</v>
      </c>
      <c r="AI10" s="153" t="s">
        <v>345</v>
      </c>
      <c r="AJ10" s="157" t="s">
        <v>333</v>
      </c>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3">
      <c r="A11" s="255"/>
      <c r="B11" s="216"/>
      <c r="C11" s="216"/>
      <c r="D11" s="216"/>
      <c r="E11" s="219"/>
      <c r="F11" s="216"/>
      <c r="G11" s="207"/>
      <c r="H11" s="210"/>
      <c r="I11" s="201"/>
      <c r="J11" s="213"/>
      <c r="K11" s="201">
        <f ca="1">IF(NOT(ISERROR(MATCH(J11,_xlfn.ANCHORARRAY(E22),0))),I24&amp;"Por favor no seleccionar los criterios de impacto",J11)</f>
        <v>0</v>
      </c>
      <c r="L11" s="210"/>
      <c r="M11" s="201"/>
      <c r="N11" s="204"/>
      <c r="O11" s="156">
        <v>2</v>
      </c>
      <c r="P11" s="128" t="s">
        <v>344</v>
      </c>
      <c r="Q11" s="144" t="str">
        <f t="shared" si="0"/>
        <v>Probabilidad</v>
      </c>
      <c r="R11" s="145" t="s">
        <v>98</v>
      </c>
      <c r="S11" s="145" t="s">
        <v>93</v>
      </c>
      <c r="T11" s="146" t="str">
        <f t="shared" si="1"/>
        <v>30%</v>
      </c>
      <c r="U11" s="145" t="s">
        <v>94</v>
      </c>
      <c r="V11" s="145" t="s">
        <v>100</v>
      </c>
      <c r="W11" s="145" t="s">
        <v>96</v>
      </c>
      <c r="X11" s="147">
        <f>IFERROR(IF(AND(Q10="Probabilidad",Q11="Probabilidad"),(Z10-(+Z10*T11)),IF(Q11="Probabilidad",(I10-(+I10*T11)),IF(Q11="Impacto",Z10,""))),"")</f>
        <v>0.252</v>
      </c>
      <c r="Y11" s="148" t="str">
        <f t="shared" ref="Y11:Y69" si="4">IFERROR(IF(X11="","",IF(X11&lt;=0.2,"Muy Baja",IF(X11&lt;=0.4,"Baja",IF(X11&lt;=0.6,"Media",IF(X11&lt;=0.8,"Alta","Muy Alta"))))),"")</f>
        <v>Baja</v>
      </c>
      <c r="Z11" s="149">
        <f t="shared" si="2"/>
        <v>0.252</v>
      </c>
      <c r="AA11" s="148" t="str">
        <f t="shared" ref="AA11:AA69" si="5">IFERROR(IF(AB11="","",IF(AB11&lt;=0.2,"Leve",IF(AB11&lt;=0.4,"Menor",IF(AB11&lt;=0.6,"Moderado",IF(AB11&lt;=0.8,"Mayor","Catastrófico"))))),"")</f>
        <v>Menor</v>
      </c>
      <c r="AB11" s="149">
        <f>IFERROR(IF(AND(Q10="Impacto",Q11="Impacto"),(AB10-(+AB10*T11)),IF(Q11="Impacto",($M$10-(+$M$10*T11)),IF(Q11="Probabilidad",AB10,""))),"")</f>
        <v>0.4</v>
      </c>
      <c r="AC11" s="150" t="str">
        <f t="shared" si="3"/>
        <v>Moderado</v>
      </c>
      <c r="AD11" s="151" t="s">
        <v>199</v>
      </c>
      <c r="AE11" s="128" t="s">
        <v>393</v>
      </c>
      <c r="AF11" s="152" t="s">
        <v>343</v>
      </c>
      <c r="AG11" s="153" t="s">
        <v>411</v>
      </c>
      <c r="AH11" s="152" t="s">
        <v>360</v>
      </c>
      <c r="AI11" s="152" t="s">
        <v>451</v>
      </c>
      <c r="AJ11" s="152" t="s">
        <v>346</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55"/>
      <c r="B12" s="216"/>
      <c r="C12" s="216"/>
      <c r="D12" s="216"/>
      <c r="E12" s="219"/>
      <c r="F12" s="216"/>
      <c r="G12" s="207"/>
      <c r="H12" s="210"/>
      <c r="I12" s="201"/>
      <c r="J12" s="213"/>
      <c r="K12" s="201">
        <f ca="1">IF(NOT(ISERROR(MATCH(J12,_xlfn.ANCHORARRAY(E23),0))),I25&amp;"Por favor no seleccionar los criterios de impacto",J12)</f>
        <v>0</v>
      </c>
      <c r="L12" s="210"/>
      <c r="M12" s="201"/>
      <c r="N12" s="204"/>
      <c r="O12" s="156">
        <v>3</v>
      </c>
      <c r="P12" s="128" t="s">
        <v>364</v>
      </c>
      <c r="Q12" s="144" t="str">
        <f t="shared" si="0"/>
        <v>Probabilidad</v>
      </c>
      <c r="R12" s="145" t="s">
        <v>92</v>
      </c>
      <c r="S12" s="145" t="s">
        <v>93</v>
      </c>
      <c r="T12" s="146" t="str">
        <f t="shared" si="1"/>
        <v>40%</v>
      </c>
      <c r="U12" s="145" t="s">
        <v>94</v>
      </c>
      <c r="V12" s="145" t="s">
        <v>95</v>
      </c>
      <c r="W12" s="145" t="s">
        <v>96</v>
      </c>
      <c r="X12" s="147">
        <f>IFERROR(IF(AND(Q11="Probabilidad",Q12="Probabilidad"),(Z11-(+Z11*T12)),IF(AND(Q11="Impacto",Q12="Probabilidad"),(Z10-(+Z10*T12)),IF(Q12="Impacto",Z11,""))),"")</f>
        <v>0.1512</v>
      </c>
      <c r="Y12" s="148" t="str">
        <f t="shared" si="4"/>
        <v>Muy Baja</v>
      </c>
      <c r="Z12" s="149">
        <f t="shared" si="2"/>
        <v>0.1512</v>
      </c>
      <c r="AA12" s="148" t="str">
        <f t="shared" si="5"/>
        <v>Menor</v>
      </c>
      <c r="AB12" s="149">
        <f>IFERROR(IF(AND(Q11="Impacto",Q12="Impacto"),(AB11-(+AB11*T12)),IF(AND(Q11="Probabilidad",Q12="Impacto"),(AB10-(+AB10*T12)),IF(Q12="Probabilidad",AB11,""))),"")</f>
        <v>0.4</v>
      </c>
      <c r="AC12" s="150" t="str">
        <f t="shared" si="3"/>
        <v>Bajo</v>
      </c>
      <c r="AD12" s="151" t="s">
        <v>105</v>
      </c>
      <c r="AE12" s="157" t="s">
        <v>333</v>
      </c>
      <c r="AF12" s="152" t="s">
        <v>343</v>
      </c>
      <c r="AG12" s="152" t="s">
        <v>389</v>
      </c>
      <c r="AH12" s="152" t="s">
        <v>333</v>
      </c>
      <c r="AI12" s="152" t="s">
        <v>395</v>
      </c>
      <c r="AJ12" s="157" t="s">
        <v>333</v>
      </c>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55"/>
      <c r="B13" s="216"/>
      <c r="C13" s="216"/>
      <c r="D13" s="216"/>
      <c r="E13" s="219"/>
      <c r="F13" s="216"/>
      <c r="G13" s="207"/>
      <c r="H13" s="210"/>
      <c r="I13" s="201"/>
      <c r="J13" s="213"/>
      <c r="K13" s="201">
        <f ca="1">IF(NOT(ISERROR(MATCH(J13,_xlfn.ANCHORARRAY(E24),0))),I26&amp;"Por favor no seleccionar los criterios de impacto",J13)</f>
        <v>0</v>
      </c>
      <c r="L13" s="210"/>
      <c r="M13" s="201"/>
      <c r="N13" s="204"/>
      <c r="O13" s="156">
        <v>4</v>
      </c>
      <c r="P13" s="158"/>
      <c r="Q13" s="144" t="str">
        <f t="shared" si="0"/>
        <v/>
      </c>
      <c r="R13" s="145"/>
      <c r="S13" s="145"/>
      <c r="T13" s="146" t="str">
        <f t="shared" si="1"/>
        <v/>
      </c>
      <c r="U13" s="145"/>
      <c r="V13" s="145"/>
      <c r="W13" s="145"/>
      <c r="X13" s="147" t="str">
        <f>IFERROR(IF(AND(Q12="Probabilidad",Q13="Probabilidad"),(Z12-(+Z12*T13)),IF(AND(Q12="Impacto",Q13="Probabilidad"),(Z11-(+Z11*T13)),IF(Q13="Impacto",Z12,""))),"")</f>
        <v/>
      </c>
      <c r="Y13" s="148" t="str">
        <f t="shared" si="4"/>
        <v/>
      </c>
      <c r="Z13" s="149" t="str">
        <f t="shared" si="2"/>
        <v/>
      </c>
      <c r="AA13" s="148" t="str">
        <f t="shared" si="5"/>
        <v/>
      </c>
      <c r="AB13" s="149" t="str">
        <f>IFERROR(IF(AND(Q12="Impacto",Q13="Impacto"),(AB12-(+AB12*T13)),IF(AND(Q12="Probabilidad",Q13="Impacto"),(AB11-(+AB11*T13)),IF(Q13="Probabilidad",AB12,""))),"")</f>
        <v/>
      </c>
      <c r="AC13" s="150" t="str">
        <f t="shared" si="3"/>
        <v/>
      </c>
      <c r="AD13" s="151"/>
      <c r="AE13" s="158"/>
      <c r="AF13" s="157"/>
      <c r="AG13" s="154"/>
      <c r="AH13" s="154"/>
      <c r="AI13" s="152"/>
      <c r="AJ13" s="157"/>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55"/>
      <c r="B14" s="216"/>
      <c r="C14" s="216"/>
      <c r="D14" s="216"/>
      <c r="E14" s="219"/>
      <c r="F14" s="216"/>
      <c r="G14" s="207"/>
      <c r="H14" s="210"/>
      <c r="I14" s="201"/>
      <c r="J14" s="213"/>
      <c r="K14" s="201">
        <f ca="1">IF(NOT(ISERROR(MATCH(J14,_xlfn.ANCHORARRAY(E25),0))),I27&amp;"Por favor no seleccionar los criterios de impacto",J14)</f>
        <v>0</v>
      </c>
      <c r="L14" s="210"/>
      <c r="M14" s="201"/>
      <c r="N14" s="204"/>
      <c r="O14" s="156">
        <v>5</v>
      </c>
      <c r="P14" s="158"/>
      <c r="Q14" s="144" t="str">
        <f t="shared" si="0"/>
        <v/>
      </c>
      <c r="R14" s="145"/>
      <c r="S14" s="145"/>
      <c r="T14" s="146" t="str">
        <f t="shared" si="1"/>
        <v/>
      </c>
      <c r="U14" s="145"/>
      <c r="V14" s="145"/>
      <c r="W14" s="145"/>
      <c r="X14" s="147" t="str">
        <f>IFERROR(IF(AND(Q13="Probabilidad",Q14="Probabilidad"),(Z13-(+Z13*T14)),IF(AND(Q13="Impacto",Q14="Probabilidad"),(Z12-(+Z12*T14)),IF(Q14="Impacto",Z13,""))),"")</f>
        <v/>
      </c>
      <c r="Y14" s="148" t="str">
        <f t="shared" si="4"/>
        <v/>
      </c>
      <c r="Z14" s="149" t="str">
        <f t="shared" si="2"/>
        <v/>
      </c>
      <c r="AA14" s="148" t="str">
        <f t="shared" si="5"/>
        <v/>
      </c>
      <c r="AB14" s="149" t="str">
        <f>IFERROR(IF(AND(Q13="Impacto",Q14="Impacto"),(AB13-(+AB13*T14)),IF(AND(Q13="Probabilidad",Q14="Impacto"),(AB12-(+AB12*T14)),IF(Q14="Probabilidad",AB13,""))),"")</f>
        <v/>
      </c>
      <c r="AC14" s="150" t="str">
        <f t="shared" si="3"/>
        <v/>
      </c>
      <c r="AD14" s="151"/>
      <c r="AE14" s="152"/>
      <c r="AF14" s="157"/>
      <c r="AG14" s="154"/>
      <c r="AH14" s="154"/>
      <c r="AI14" s="152"/>
      <c r="AJ14" s="157"/>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56"/>
      <c r="B15" s="217"/>
      <c r="C15" s="217"/>
      <c r="D15" s="217"/>
      <c r="E15" s="220"/>
      <c r="F15" s="217"/>
      <c r="G15" s="208"/>
      <c r="H15" s="211"/>
      <c r="I15" s="202"/>
      <c r="J15" s="214"/>
      <c r="K15" s="202">
        <f ca="1">IF(NOT(ISERROR(MATCH(J15,_xlfn.ANCHORARRAY(E26),0))),I28&amp;"Por favor no seleccionar los criterios de impacto",J15)</f>
        <v>0</v>
      </c>
      <c r="L15" s="211"/>
      <c r="M15" s="202"/>
      <c r="N15" s="205"/>
      <c r="O15" s="156">
        <v>6</v>
      </c>
      <c r="P15" s="158"/>
      <c r="Q15" s="144" t="str">
        <f t="shared" si="0"/>
        <v/>
      </c>
      <c r="R15" s="145"/>
      <c r="S15" s="145"/>
      <c r="T15" s="146" t="str">
        <f t="shared" si="1"/>
        <v/>
      </c>
      <c r="U15" s="145"/>
      <c r="V15" s="145"/>
      <c r="W15" s="145"/>
      <c r="X15" s="147" t="str">
        <f>IFERROR(IF(AND(Q14="Probabilidad",Q15="Probabilidad"),(Z14-(+Z14*T15)),IF(AND(Q14="Impacto",Q15="Probabilidad"),(Z13-(+Z13*T15)),IF(Q15="Impacto",Z14,""))),"")</f>
        <v/>
      </c>
      <c r="Y15" s="148" t="str">
        <f t="shared" si="4"/>
        <v/>
      </c>
      <c r="Z15" s="149" t="str">
        <f t="shared" si="2"/>
        <v/>
      </c>
      <c r="AA15" s="148" t="str">
        <f t="shared" si="5"/>
        <v/>
      </c>
      <c r="AB15" s="149" t="str">
        <f>IFERROR(IF(AND(Q14="Impacto",Q15="Impacto"),(AB14-(+AB14*T15)),IF(AND(Q14="Probabilidad",Q15="Impacto"),(AB13-(+AB13*T15)),IF(Q15="Probabilidad",AB14,""))),"")</f>
        <v/>
      </c>
      <c r="AC15" s="150" t="str">
        <f t="shared" si="3"/>
        <v/>
      </c>
      <c r="AD15" s="151"/>
      <c r="AE15" s="152"/>
      <c r="AF15" s="157"/>
      <c r="AG15" s="154"/>
      <c r="AH15" s="154"/>
      <c r="AI15" s="152"/>
      <c r="AJ15" s="157"/>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54">
        <v>2</v>
      </c>
      <c r="B16" s="215"/>
      <c r="C16" s="215"/>
      <c r="D16" s="215"/>
      <c r="E16" s="218"/>
      <c r="F16" s="215"/>
      <c r="G16" s="206"/>
      <c r="H16" s="209" t="str">
        <f>IF(G16&lt;=0,"",IF(G16&lt;=2,"Muy Baja",IF(G16&lt;=24,"Baja",IF(G16&lt;=500,"Media",IF(G16&lt;=5000,"Alta","Muy Alta")))))</f>
        <v/>
      </c>
      <c r="I16" s="200" t="str">
        <f>IF(H16="","",IF(H16="Muy Baja",0.2,IF(H16="Baja",0.4,IF(H16="Media",0.6,IF(H16="Alta",0.8,IF(H16="Muy Alta",1,))))))</f>
        <v/>
      </c>
      <c r="J16" s="212"/>
      <c r="K16" s="200">
        <f>IF(NOT(ISERROR(MATCH(J16,'[7]Tabla Impacto'!$B$221:$B$223,0))),'[7]Tabla Impacto'!$F$223&amp;"Por favor no seleccionar los criterios de impacto(Afectación Económica o presupuestal y Pérdida Reputacional)",J16)</f>
        <v>0</v>
      </c>
      <c r="L16" s="209" t="str">
        <f>IF(OR(K16='[7]Tabla Impacto'!$C$11,K16='[7]Tabla Impacto'!$D$11),"Leve",IF(OR(K16='[7]Tabla Impacto'!$C$12,K16='[7]Tabla Impacto'!$D$12),"Menor",IF(OR(K16='[7]Tabla Impacto'!$C$13,K16='[7]Tabla Impacto'!$D$13),"Moderado",IF(OR(K16='[7]Tabla Impacto'!$C$14,K16='[7]Tabla Impacto'!$D$14),"Mayor",IF(OR(K16='[7]Tabla Impacto'!$C$15,K16='[7]Tabla Impacto'!$D$15),"Catastrófico","")))))</f>
        <v/>
      </c>
      <c r="M16" s="200" t="str">
        <f>IF(L16="","",IF(L16="Leve",0.2,IF(L16="Menor",0.4,IF(L16="Moderado",0.6,IF(L16="Mayor",0.8,IF(L16="Catastrófico",1,))))))</f>
        <v/>
      </c>
      <c r="N16" s="203"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156">
        <v>1</v>
      </c>
      <c r="P16" s="152"/>
      <c r="Q16" s="144" t="str">
        <f t="shared" si="0"/>
        <v/>
      </c>
      <c r="R16" s="145"/>
      <c r="S16" s="145"/>
      <c r="T16" s="146" t="str">
        <f t="shared" si="1"/>
        <v/>
      </c>
      <c r="U16" s="145"/>
      <c r="V16" s="145"/>
      <c r="W16" s="145"/>
      <c r="X16" s="147" t="str">
        <f>IFERROR(IF(Q16="Probabilidad",(I16-(+I16*T16)),IF(Q16="Impacto",I16,"")),"")</f>
        <v/>
      </c>
      <c r="Y16" s="148" t="str">
        <f>IFERROR(IF(X16="","",IF(X16&lt;=0.2,"Muy Baja",IF(X16&lt;=0.4,"Baja",IF(X16&lt;=0.6,"Media",IF(X16&lt;=0.8,"Alta","Muy Alta"))))),"")</f>
        <v/>
      </c>
      <c r="Z16" s="149" t="str">
        <f t="shared" si="2"/>
        <v/>
      </c>
      <c r="AA16" s="148" t="str">
        <f>IFERROR(IF(AB16="","",IF(AB16&lt;=0.2,"Leve",IF(AB16&lt;=0.4,"Menor",IF(AB16&lt;=0.6,"Moderado",IF(AB16&lt;=0.8,"Mayor","Catastrófico"))))),"")</f>
        <v/>
      </c>
      <c r="AB16" s="149" t="str">
        <f>IFERROR(IF(Q16="Impacto",(M16-(+M16*T16)),IF(Q16="Probabilidad",M16,"")),"")</f>
        <v/>
      </c>
      <c r="AC16" s="150" t="str">
        <f t="shared" si="3"/>
        <v/>
      </c>
      <c r="AD16" s="151"/>
      <c r="AE16" s="152"/>
      <c r="AF16" s="152"/>
      <c r="AG16" s="152"/>
      <c r="AH16" s="154"/>
      <c r="AI16" s="152"/>
      <c r="AJ16" s="157"/>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55"/>
      <c r="B17" s="216"/>
      <c r="C17" s="216"/>
      <c r="D17" s="216"/>
      <c r="E17" s="219"/>
      <c r="F17" s="216"/>
      <c r="G17" s="207"/>
      <c r="H17" s="210"/>
      <c r="I17" s="201"/>
      <c r="J17" s="213"/>
      <c r="K17" s="201">
        <f ca="1">IF(NOT(ISERROR(MATCH(J17,_xlfn.ANCHORARRAY(E28),0))),I30&amp;"Por favor no seleccionar los criterios de impacto",J17)</f>
        <v>0</v>
      </c>
      <c r="L17" s="210"/>
      <c r="M17" s="201"/>
      <c r="N17" s="204"/>
      <c r="O17" s="156">
        <v>2</v>
      </c>
      <c r="P17" s="152"/>
      <c r="Q17" s="144" t="str">
        <f t="shared" si="0"/>
        <v/>
      </c>
      <c r="R17" s="145"/>
      <c r="S17" s="145"/>
      <c r="T17" s="146" t="str">
        <f t="shared" si="1"/>
        <v/>
      </c>
      <c r="U17" s="145"/>
      <c r="V17" s="145"/>
      <c r="W17" s="145"/>
      <c r="X17" s="147" t="str">
        <f>IFERROR(IF(AND(Q16="Probabilidad",Q17="Probabilidad"),(Z16-(+Z16*T17)),IF(Q17="Probabilidad",(I16-(+I16*T17)),IF(Q17="Impacto",Z16,""))),"")</f>
        <v/>
      </c>
      <c r="Y17" s="148" t="str">
        <f t="shared" si="4"/>
        <v/>
      </c>
      <c r="Z17" s="149" t="str">
        <f t="shared" si="2"/>
        <v/>
      </c>
      <c r="AA17" s="148" t="str">
        <f t="shared" si="5"/>
        <v/>
      </c>
      <c r="AB17" s="149" t="str">
        <f>IFERROR(IF(AND(Q16="Impacto",Q17="Impacto"),(AB10-(+AB10*T17)),IF(Q17="Impacto",($M$16-(+$M$16*T17)),IF(Q17="Probabilidad",AB10,""))),"")</f>
        <v/>
      </c>
      <c r="AC17" s="150" t="str">
        <f t="shared" si="3"/>
        <v/>
      </c>
      <c r="AD17" s="151"/>
      <c r="AE17" s="152"/>
      <c r="AF17" s="152"/>
      <c r="AG17" s="152"/>
      <c r="AH17" s="154"/>
      <c r="AI17" s="152"/>
      <c r="AJ17" s="157"/>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55"/>
      <c r="B18" s="216"/>
      <c r="C18" s="216"/>
      <c r="D18" s="216"/>
      <c r="E18" s="219"/>
      <c r="F18" s="216"/>
      <c r="G18" s="207"/>
      <c r="H18" s="210"/>
      <c r="I18" s="201"/>
      <c r="J18" s="213"/>
      <c r="K18" s="201">
        <f ca="1">IF(NOT(ISERROR(MATCH(J18,_xlfn.ANCHORARRAY(E29),0))),I31&amp;"Por favor no seleccionar los criterios de impacto",J18)</f>
        <v>0</v>
      </c>
      <c r="L18" s="210"/>
      <c r="M18" s="201"/>
      <c r="N18" s="204"/>
      <c r="O18" s="156">
        <v>3</v>
      </c>
      <c r="P18" s="143"/>
      <c r="Q18" s="144" t="str">
        <f t="shared" si="0"/>
        <v/>
      </c>
      <c r="R18" s="145"/>
      <c r="S18" s="145"/>
      <c r="T18" s="146" t="str">
        <f t="shared" si="1"/>
        <v/>
      </c>
      <c r="U18" s="145"/>
      <c r="V18" s="145"/>
      <c r="W18" s="145"/>
      <c r="X18" s="147" t="str">
        <f>IFERROR(IF(AND(Q17="Probabilidad",Q18="Probabilidad"),(Z17-(+Z17*T18)),IF(AND(Q17="Impacto",Q18="Probabilidad"),(Z16-(+Z16*T18)),IF(Q18="Impacto",Z17,""))),"")</f>
        <v/>
      </c>
      <c r="Y18" s="148" t="str">
        <f t="shared" si="4"/>
        <v/>
      </c>
      <c r="Z18" s="149" t="str">
        <f t="shared" si="2"/>
        <v/>
      </c>
      <c r="AA18" s="148" t="str">
        <f t="shared" si="5"/>
        <v/>
      </c>
      <c r="AB18" s="149" t="str">
        <f>IFERROR(IF(AND(Q17="Impacto",Q18="Impacto"),(AB17-(+AB17*T18)),IF(AND(Q17="Probabilidad",Q18="Impacto"),(AB16-(+AB16*T18)),IF(Q18="Probabilidad",AB17,""))),"")</f>
        <v/>
      </c>
      <c r="AC18" s="150" t="str">
        <f t="shared" si="3"/>
        <v/>
      </c>
      <c r="AD18" s="151"/>
      <c r="AE18" s="152"/>
      <c r="AF18" s="157"/>
      <c r="AG18" s="154"/>
      <c r="AH18" s="154"/>
      <c r="AI18" s="152"/>
      <c r="AJ18" s="157"/>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55"/>
      <c r="B19" s="216"/>
      <c r="C19" s="216"/>
      <c r="D19" s="216"/>
      <c r="E19" s="219"/>
      <c r="F19" s="216"/>
      <c r="G19" s="207"/>
      <c r="H19" s="210"/>
      <c r="I19" s="201"/>
      <c r="J19" s="213"/>
      <c r="K19" s="201">
        <f ca="1">IF(NOT(ISERROR(MATCH(J19,_xlfn.ANCHORARRAY(E30),0))),I32&amp;"Por favor no seleccionar los criterios de impacto",J19)</f>
        <v>0</v>
      </c>
      <c r="L19" s="210"/>
      <c r="M19" s="201"/>
      <c r="N19" s="204"/>
      <c r="O19" s="156">
        <v>4</v>
      </c>
      <c r="P19" s="158"/>
      <c r="Q19" s="144" t="str">
        <f t="shared" si="0"/>
        <v/>
      </c>
      <c r="R19" s="145"/>
      <c r="S19" s="145"/>
      <c r="T19" s="146" t="str">
        <f t="shared" si="1"/>
        <v/>
      </c>
      <c r="U19" s="145"/>
      <c r="V19" s="145"/>
      <c r="W19" s="145"/>
      <c r="X19" s="147" t="str">
        <f>IFERROR(IF(AND(Q18="Probabilidad",Q19="Probabilidad"),(Z18-(+Z18*T19)),IF(AND(Q18="Impacto",Q19="Probabilidad"),(Z17-(+Z17*T19)),IF(Q19="Impacto",Z18,""))),"")</f>
        <v/>
      </c>
      <c r="Y19" s="148" t="str">
        <f t="shared" si="4"/>
        <v/>
      </c>
      <c r="Z19" s="149" t="str">
        <f t="shared" si="2"/>
        <v/>
      </c>
      <c r="AA19" s="148" t="str">
        <f t="shared" si="5"/>
        <v/>
      </c>
      <c r="AB19" s="149" t="str">
        <f>IFERROR(IF(AND(Q18="Impacto",Q19="Impacto"),(AB18-(+AB18*T19)),IF(AND(Q18="Probabilidad",Q19="Impacto"),(AB17-(+AB17*T19)),IF(Q19="Probabilidad",AB18,""))),"")</f>
        <v/>
      </c>
      <c r="AC19" s="150" t="str">
        <f t="shared" si="3"/>
        <v/>
      </c>
      <c r="AD19" s="151"/>
      <c r="AE19" s="152"/>
      <c r="AF19" s="157"/>
      <c r="AG19" s="154"/>
      <c r="AH19" s="154"/>
      <c r="AI19" s="152"/>
      <c r="AJ19" s="157"/>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55"/>
      <c r="B20" s="216"/>
      <c r="C20" s="216"/>
      <c r="D20" s="216"/>
      <c r="E20" s="219"/>
      <c r="F20" s="216"/>
      <c r="G20" s="207"/>
      <c r="H20" s="210"/>
      <c r="I20" s="201"/>
      <c r="J20" s="213"/>
      <c r="K20" s="201">
        <f ca="1">IF(NOT(ISERROR(MATCH(J20,_xlfn.ANCHORARRAY(E31),0))),I33&amp;"Por favor no seleccionar los criterios de impacto",J20)</f>
        <v>0</v>
      </c>
      <c r="L20" s="210"/>
      <c r="M20" s="201"/>
      <c r="N20" s="204"/>
      <c r="O20" s="156">
        <v>5</v>
      </c>
      <c r="P20" s="158"/>
      <c r="Q20" s="144" t="str">
        <f t="shared" si="0"/>
        <v/>
      </c>
      <c r="R20" s="145"/>
      <c r="S20" s="145"/>
      <c r="T20" s="146" t="str">
        <f t="shared" si="1"/>
        <v/>
      </c>
      <c r="U20" s="145"/>
      <c r="V20" s="145"/>
      <c r="W20" s="145"/>
      <c r="X20" s="147" t="str">
        <f>IFERROR(IF(AND(Q19="Probabilidad",Q20="Probabilidad"),(Z19-(+Z19*T20)),IF(AND(Q19="Impacto",Q20="Probabilidad"),(Z18-(+Z18*T20)),IF(Q20="Impacto",Z19,""))),"")</f>
        <v/>
      </c>
      <c r="Y20" s="148" t="str">
        <f t="shared" si="4"/>
        <v/>
      </c>
      <c r="Z20" s="149" t="str">
        <f t="shared" si="2"/>
        <v/>
      </c>
      <c r="AA20" s="148" t="str">
        <f t="shared" si="5"/>
        <v/>
      </c>
      <c r="AB20" s="149" t="str">
        <f>IFERROR(IF(AND(Q19="Impacto",Q20="Impacto"),(AB19-(+AB19*T20)),IF(AND(Q19="Probabilidad",Q20="Impacto"),(AB18-(+AB18*T20)),IF(Q20="Probabilidad",AB19,""))),"")</f>
        <v/>
      </c>
      <c r="AC20" s="150" t="str">
        <f t="shared" si="3"/>
        <v/>
      </c>
      <c r="AD20" s="151"/>
      <c r="AE20" s="152"/>
      <c r="AF20" s="157"/>
      <c r="AG20" s="154"/>
      <c r="AH20" s="154"/>
      <c r="AI20" s="152"/>
      <c r="AJ20" s="157"/>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56"/>
      <c r="B21" s="217"/>
      <c r="C21" s="217"/>
      <c r="D21" s="217"/>
      <c r="E21" s="220"/>
      <c r="F21" s="217"/>
      <c r="G21" s="208"/>
      <c r="H21" s="211"/>
      <c r="I21" s="202"/>
      <c r="J21" s="214"/>
      <c r="K21" s="202">
        <f ca="1">IF(NOT(ISERROR(MATCH(J21,_xlfn.ANCHORARRAY(E32),0))),I34&amp;"Por favor no seleccionar los criterios de impacto",J21)</f>
        <v>0</v>
      </c>
      <c r="L21" s="211"/>
      <c r="M21" s="202"/>
      <c r="N21" s="205"/>
      <c r="O21" s="156">
        <v>6</v>
      </c>
      <c r="P21" s="158"/>
      <c r="Q21" s="144" t="str">
        <f t="shared" si="0"/>
        <v/>
      </c>
      <c r="R21" s="145"/>
      <c r="S21" s="145"/>
      <c r="T21" s="146" t="str">
        <f t="shared" si="1"/>
        <v/>
      </c>
      <c r="U21" s="145"/>
      <c r="V21" s="145"/>
      <c r="W21" s="145"/>
      <c r="X21" s="147" t="str">
        <f>IFERROR(IF(AND(Q20="Probabilidad",Q21="Probabilidad"),(Z20-(+Z20*T21)),IF(AND(Q20="Impacto",Q21="Probabilidad"),(Z19-(+Z19*T21)),IF(Q21="Impacto",Z20,""))),"")</f>
        <v/>
      </c>
      <c r="Y21" s="148" t="str">
        <f t="shared" si="4"/>
        <v/>
      </c>
      <c r="Z21" s="149" t="str">
        <f t="shared" si="2"/>
        <v/>
      </c>
      <c r="AA21" s="148" t="str">
        <f t="shared" si="5"/>
        <v/>
      </c>
      <c r="AB21" s="149" t="str">
        <f>IFERROR(IF(AND(Q20="Impacto",Q21="Impacto"),(AB20-(+AB20*T21)),IF(AND(Q20="Probabilidad",Q21="Impacto"),(AB19-(+AB19*T21)),IF(Q21="Probabilidad",AB20,""))),"")</f>
        <v/>
      </c>
      <c r="AC21" s="150" t="str">
        <f t="shared" si="3"/>
        <v/>
      </c>
      <c r="AD21" s="151"/>
      <c r="AE21" s="152"/>
      <c r="AF21" s="157"/>
      <c r="AG21" s="154"/>
      <c r="AH21" s="154"/>
      <c r="AI21" s="152"/>
      <c r="AJ21" s="157"/>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8">
        <v>3</v>
      </c>
      <c r="B22" s="191"/>
      <c r="C22" s="191"/>
      <c r="D22" s="191"/>
      <c r="E22" s="194"/>
      <c r="F22" s="191"/>
      <c r="G22" s="197"/>
      <c r="H22" s="182" t="str">
        <f>IF(G22&lt;=0,"",IF(G22&lt;=2,"Muy Baja",IF(G22&lt;=24,"Baja",IF(G22&lt;=500,"Media",IF(G22&lt;=5000,"Alta","Muy Alta")))))</f>
        <v/>
      </c>
      <c r="I22" s="176" t="str">
        <f>IF(H22="","",IF(H22="Muy Baja",0.2,IF(H22="Baja",0.4,IF(H22="Media",0.6,IF(H22="Alta",0.8,IF(H22="Muy Alta",1,))))))</f>
        <v/>
      </c>
      <c r="J22" s="179"/>
      <c r="K22" s="176">
        <f>IF(NOT(ISERROR(MATCH(J22,'[7]Tabla Impacto'!$B$221:$B$223,0))),'[7]Tabla Impacto'!$F$223&amp;"Por favor no seleccionar los criterios de impacto(Afectación Económica o presupuestal y Pérdida Reputacional)",J22)</f>
        <v>0</v>
      </c>
      <c r="L22" s="182" t="str">
        <f>IF(OR(K22='[7]Tabla Impacto'!$C$11,K22='[7]Tabla Impacto'!$D$11),"Leve",IF(OR(K22='[7]Tabla Impacto'!$C$12,K22='[7]Tabla Impacto'!$D$12),"Menor",IF(OR(K22='[7]Tabla Impacto'!$C$13,K22='[7]Tabla Impacto'!$D$13),"Moderado",IF(OR(K22='[7]Tabla Impacto'!$C$14,K22='[7]Tabla Impacto'!$D$14),"Mayor",IF(OR(K22='[7]Tabla Impacto'!$C$15,K22='[7]Tabla Impacto'!$D$15),"Catastrófico","")))))</f>
        <v/>
      </c>
      <c r="M22" s="176" t="str">
        <f>IF(L22="","",IF(L22="Leve",0.2,IF(L22="Menor",0.4,IF(L22="Moderado",0.6,IF(L22="Mayor",0.8,IF(L22="Catastrófico",1,))))))</f>
        <v/>
      </c>
      <c r="N22" s="185"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6">
        <v>1</v>
      </c>
      <c r="P22" s="48"/>
      <c r="Q22" s="41" t="str">
        <f t="shared" si="0"/>
        <v/>
      </c>
      <c r="R22" s="42"/>
      <c r="S22" s="42"/>
      <c r="T22" s="43" t="str">
        <f t="shared" si="1"/>
        <v/>
      </c>
      <c r="U22" s="42"/>
      <c r="V22" s="42"/>
      <c r="W22" s="42"/>
      <c r="X22" s="24" t="str">
        <f>IFERROR(IF(Q22="Probabilidad",(I22-(+I22*T22)),IF(Q22="Impacto",I22,"")),"")</f>
        <v/>
      </c>
      <c r="Y22" s="44" t="str">
        <f>IFERROR(IF(X22="","",IF(X22&lt;=0.2,"Muy Baja",IF(X22&lt;=0.4,"Baja",IF(X22&lt;=0.6,"Media",IF(X22&lt;=0.8,"Alta","Muy Alta"))))),"")</f>
        <v/>
      </c>
      <c r="Z22" s="45" t="str">
        <f t="shared" si="2"/>
        <v/>
      </c>
      <c r="AA22" s="44" t="str">
        <f>IFERROR(IF(AB22="","",IF(AB22&lt;=0.2,"Leve",IF(AB22&lt;=0.4,"Menor",IF(AB22&lt;=0.6,"Moderado",IF(AB22&lt;=0.8,"Mayor","Catastrófico"))))),"")</f>
        <v/>
      </c>
      <c r="AB22" s="45" t="str">
        <f>IFERROR(IF(Q22="Impacto",(M22-(+M22*T22)),IF(Q22="Probabilidad",M22,"")),"")</f>
        <v/>
      </c>
      <c r="AC22" s="46" t="str">
        <f t="shared" si="3"/>
        <v/>
      </c>
      <c r="AD22" s="47"/>
      <c r="AE22" s="48"/>
      <c r="AF22" s="48"/>
      <c r="AG22" s="48"/>
      <c r="AH22" s="49"/>
      <c r="AI22" s="48"/>
      <c r="AJ22" s="3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9"/>
      <c r="B23" s="192"/>
      <c r="C23" s="192"/>
      <c r="D23" s="192"/>
      <c r="E23" s="195"/>
      <c r="F23" s="192"/>
      <c r="G23" s="198"/>
      <c r="H23" s="183"/>
      <c r="I23" s="177"/>
      <c r="J23" s="180"/>
      <c r="K23" s="177">
        <f ca="1">IF(NOT(ISERROR(MATCH(J23,_xlfn.ANCHORARRAY(E34),0))),I36&amp;"Por favor no seleccionar los criterios de impacto",J23)</f>
        <v>0</v>
      </c>
      <c r="L23" s="183"/>
      <c r="M23" s="177"/>
      <c r="N23" s="186"/>
      <c r="O23" s="6">
        <v>2</v>
      </c>
      <c r="P23" s="48"/>
      <c r="Q23" s="41" t="str">
        <f t="shared" si="0"/>
        <v/>
      </c>
      <c r="R23" s="42"/>
      <c r="S23" s="42"/>
      <c r="T23" s="43" t="str">
        <f t="shared" si="1"/>
        <v/>
      </c>
      <c r="U23" s="42"/>
      <c r="V23" s="42"/>
      <c r="W23" s="42"/>
      <c r="X23" s="31" t="str">
        <f>IFERROR(IF(AND(Q22="Probabilidad",Q23="Probabilidad"),(Z22-(+Z22*T23)),IF(Q23="Probabilidad",(I22-(+I22*T23)),IF(Q23="Impacto",Z22,""))),"")</f>
        <v/>
      </c>
      <c r="Y23" s="44" t="str">
        <f t="shared" si="4"/>
        <v/>
      </c>
      <c r="Z23" s="45" t="str">
        <f t="shared" si="2"/>
        <v/>
      </c>
      <c r="AA23" s="44" t="str">
        <f t="shared" si="5"/>
        <v/>
      </c>
      <c r="AB23" s="45" t="str">
        <f>IFERROR(IF(AND(Q22="Impacto",Q23="Impacto"),(AB16-(+AB16*T23)),IF(Q23="Impacto",($M$22-(+$M$22*T23)),IF(Q23="Probabilidad",AB16,""))),"")</f>
        <v/>
      </c>
      <c r="AC23" s="46" t="str">
        <f t="shared" si="3"/>
        <v/>
      </c>
      <c r="AD23" s="47"/>
      <c r="AE23" s="48"/>
      <c r="AF23" s="48"/>
      <c r="AG23" s="48"/>
      <c r="AH23" s="49"/>
      <c r="AI23" s="48"/>
      <c r="AJ23" s="3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9"/>
      <c r="B24" s="192"/>
      <c r="C24" s="192"/>
      <c r="D24" s="192"/>
      <c r="E24" s="195"/>
      <c r="F24" s="192"/>
      <c r="G24" s="198"/>
      <c r="H24" s="183"/>
      <c r="I24" s="177"/>
      <c r="J24" s="180"/>
      <c r="K24" s="177">
        <f ca="1">IF(NOT(ISERROR(MATCH(J24,_xlfn.ANCHORARRAY(E35),0))),I37&amp;"Por favor no seleccionar los criterios de impacto",J24)</f>
        <v>0</v>
      </c>
      <c r="L24" s="183"/>
      <c r="M24" s="177"/>
      <c r="N24" s="186"/>
      <c r="O24" s="6">
        <v>3</v>
      </c>
      <c r="P24" s="40"/>
      <c r="Q24" s="41" t="str">
        <f t="shared" si="0"/>
        <v/>
      </c>
      <c r="R24" s="42"/>
      <c r="S24" s="42"/>
      <c r="T24" s="43" t="str">
        <f t="shared" si="1"/>
        <v/>
      </c>
      <c r="U24" s="42"/>
      <c r="V24" s="42"/>
      <c r="W24" s="42"/>
      <c r="X24" s="24" t="str">
        <f>IFERROR(IF(AND(Q23="Probabilidad",Q24="Probabilidad"),(Z23-(+Z23*T24)),IF(AND(Q23="Impacto",Q24="Probabilidad"),(Z22-(+Z22*T24)),IF(Q24="Impacto",Z23,""))),"")</f>
        <v/>
      </c>
      <c r="Y24" s="44" t="str">
        <f t="shared" si="4"/>
        <v/>
      </c>
      <c r="Z24" s="45" t="str">
        <f t="shared" si="2"/>
        <v/>
      </c>
      <c r="AA24" s="44" t="str">
        <f t="shared" si="5"/>
        <v/>
      </c>
      <c r="AB24" s="45" t="str">
        <f>IFERROR(IF(AND(Q23="Impacto",Q24="Impacto"),(AB23-(+AB23*T24)),IF(AND(Q23="Probabilidad",Q24="Impacto"),(AB22-(+AB22*T24)),IF(Q24="Probabilidad",AB23,""))),"")</f>
        <v/>
      </c>
      <c r="AC24" s="46" t="str">
        <f t="shared" si="3"/>
        <v/>
      </c>
      <c r="AD24" s="47"/>
      <c r="AE24" s="48"/>
      <c r="AF24" s="38"/>
      <c r="AG24" s="49"/>
      <c r="AH24" s="49"/>
      <c r="AI24" s="48"/>
      <c r="AJ24" s="3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9"/>
      <c r="B25" s="192"/>
      <c r="C25" s="192"/>
      <c r="D25" s="192"/>
      <c r="E25" s="195"/>
      <c r="F25" s="192"/>
      <c r="G25" s="198"/>
      <c r="H25" s="183"/>
      <c r="I25" s="177"/>
      <c r="J25" s="180"/>
      <c r="K25" s="177">
        <f ca="1">IF(NOT(ISERROR(MATCH(J25,_xlfn.ANCHORARRAY(E36),0))),I38&amp;"Por favor no seleccionar los criterios de impacto",J25)</f>
        <v>0</v>
      </c>
      <c r="L25" s="183"/>
      <c r="M25" s="177"/>
      <c r="N25" s="186"/>
      <c r="O25" s="6">
        <v>4</v>
      </c>
      <c r="P25" s="40"/>
      <c r="Q25" s="41" t="str">
        <f t="shared" si="0"/>
        <v/>
      </c>
      <c r="R25" s="42"/>
      <c r="S25" s="42"/>
      <c r="T25" s="43" t="str">
        <f t="shared" si="1"/>
        <v/>
      </c>
      <c r="U25" s="42"/>
      <c r="V25" s="42"/>
      <c r="W25" s="42"/>
      <c r="X25" s="24" t="str">
        <f>IFERROR(IF(AND(Q24="Probabilidad",Q25="Probabilidad"),(Z24-(+Z24*T25)),IF(AND(Q24="Impacto",Q25="Probabilidad"),(Z23-(+Z23*T25)),IF(Q25="Impacto",Z24,""))),"")</f>
        <v/>
      </c>
      <c r="Y25" s="44" t="str">
        <f t="shared" si="4"/>
        <v/>
      </c>
      <c r="Z25" s="45" t="str">
        <f t="shared" si="2"/>
        <v/>
      </c>
      <c r="AA25" s="44" t="str">
        <f t="shared" si="5"/>
        <v/>
      </c>
      <c r="AB25" s="45" t="str">
        <f>IFERROR(IF(AND(Q24="Impacto",Q25="Impacto"),(AB24-(+AB24*T25)),IF(AND(Q24="Probabilidad",Q25="Impacto"),(AB23-(+AB23*T25)),IF(Q25="Probabilidad",AB24,""))),"")</f>
        <v/>
      </c>
      <c r="AC25" s="46" t="str">
        <f t="shared" si="3"/>
        <v/>
      </c>
      <c r="AD25" s="47"/>
      <c r="AE25" s="48"/>
      <c r="AF25" s="38"/>
      <c r="AG25" s="49"/>
      <c r="AH25" s="49"/>
      <c r="AI25" s="48"/>
      <c r="AJ25" s="3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9"/>
      <c r="B26" s="192"/>
      <c r="C26" s="192"/>
      <c r="D26" s="192"/>
      <c r="E26" s="195"/>
      <c r="F26" s="192"/>
      <c r="G26" s="198"/>
      <c r="H26" s="183"/>
      <c r="I26" s="177"/>
      <c r="J26" s="180"/>
      <c r="K26" s="177">
        <f ca="1">IF(NOT(ISERROR(MATCH(J26,_xlfn.ANCHORARRAY(E37),0))),I39&amp;"Por favor no seleccionar los criterios de impacto",J26)</f>
        <v>0</v>
      </c>
      <c r="L26" s="183"/>
      <c r="M26" s="177"/>
      <c r="N26" s="186"/>
      <c r="O26" s="6">
        <v>5</v>
      </c>
      <c r="P26" s="39"/>
      <c r="Q26" s="41" t="str">
        <f t="shared" si="0"/>
        <v/>
      </c>
      <c r="R26" s="42"/>
      <c r="S26" s="42"/>
      <c r="T26" s="43" t="str">
        <f t="shared" si="1"/>
        <v/>
      </c>
      <c r="U26" s="42"/>
      <c r="V26" s="42"/>
      <c r="W26" s="42"/>
      <c r="X26" s="24" t="str">
        <f>IFERROR(IF(AND(Q25="Probabilidad",Q26="Probabilidad"),(Z25-(+Z25*T26)),IF(AND(Q25="Impacto",Q26="Probabilidad"),(Z24-(+Z24*T26)),IF(Q26="Impacto",Z25,""))),"")</f>
        <v/>
      </c>
      <c r="Y26" s="44" t="str">
        <f t="shared" si="4"/>
        <v/>
      </c>
      <c r="Z26" s="45" t="str">
        <f t="shared" si="2"/>
        <v/>
      </c>
      <c r="AA26" s="44" t="str">
        <f t="shared" si="5"/>
        <v/>
      </c>
      <c r="AB26" s="45" t="str">
        <f>IFERROR(IF(AND(Q25="Impacto",Q26="Impacto"),(AB25-(+AB25*T26)),IF(AND(Q25="Probabilidad",Q26="Impacto"),(AB24-(+AB24*T26)),IF(Q26="Probabilidad",AB25,""))),"")</f>
        <v/>
      </c>
      <c r="AC26" s="46" t="str">
        <f t="shared" si="3"/>
        <v/>
      </c>
      <c r="AD26" s="47"/>
      <c r="AE26" s="48"/>
      <c r="AF26" s="38"/>
      <c r="AG26" s="49"/>
      <c r="AH26" s="49"/>
      <c r="AI26" s="48"/>
      <c r="AJ26" s="3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90"/>
      <c r="B27" s="193"/>
      <c r="C27" s="193"/>
      <c r="D27" s="193"/>
      <c r="E27" s="196"/>
      <c r="F27" s="193"/>
      <c r="G27" s="199"/>
      <c r="H27" s="184"/>
      <c r="I27" s="178"/>
      <c r="J27" s="181"/>
      <c r="K27" s="178">
        <f ca="1">IF(NOT(ISERROR(MATCH(J27,_xlfn.ANCHORARRAY(E38),0))),I40&amp;"Por favor no seleccionar los criterios de impacto",J27)</f>
        <v>0</v>
      </c>
      <c r="L27" s="184"/>
      <c r="M27" s="178"/>
      <c r="N27" s="187"/>
      <c r="O27" s="6">
        <v>6</v>
      </c>
      <c r="P27" s="39"/>
      <c r="Q27" s="41" t="str">
        <f t="shared" si="0"/>
        <v/>
      </c>
      <c r="R27" s="42"/>
      <c r="S27" s="42"/>
      <c r="T27" s="43" t="str">
        <f t="shared" si="1"/>
        <v/>
      </c>
      <c r="U27" s="42"/>
      <c r="V27" s="42"/>
      <c r="W27" s="42"/>
      <c r="X27" s="24" t="str">
        <f>IFERROR(IF(AND(Q26="Probabilidad",Q27="Probabilidad"),(Z26-(+Z26*T27)),IF(AND(Q26="Impacto",Q27="Probabilidad"),(Z25-(+Z25*T27)),IF(Q27="Impacto",Z26,""))),"")</f>
        <v/>
      </c>
      <c r="Y27" s="44" t="str">
        <f t="shared" si="4"/>
        <v/>
      </c>
      <c r="Z27" s="45" t="str">
        <f t="shared" si="2"/>
        <v/>
      </c>
      <c r="AA27" s="44" t="str">
        <f t="shared" si="5"/>
        <v/>
      </c>
      <c r="AB27" s="45" t="str">
        <f>IFERROR(IF(AND(Q26="Impacto",Q27="Impacto"),(AB26-(+AB26*T27)),IF(AND(Q26="Probabilidad",Q27="Impacto"),(AB25-(+AB25*T27)),IF(Q27="Probabilidad",AB26,""))),"")</f>
        <v/>
      </c>
      <c r="AC27" s="46" t="str">
        <f t="shared" si="3"/>
        <v/>
      </c>
      <c r="AD27" s="47"/>
      <c r="AE27" s="48"/>
      <c r="AF27" s="38"/>
      <c r="AG27" s="49"/>
      <c r="AH27" s="49"/>
      <c r="AI27" s="48"/>
      <c r="AJ27" s="3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8">
        <v>4</v>
      </c>
      <c r="B28" s="191"/>
      <c r="C28" s="191"/>
      <c r="D28" s="191"/>
      <c r="E28" s="194"/>
      <c r="F28" s="191"/>
      <c r="G28" s="197"/>
      <c r="H28" s="182" t="str">
        <f>IF(G28&lt;=0,"",IF(G28&lt;=2,"Muy Baja",IF(G28&lt;=24,"Baja",IF(G28&lt;=500,"Media",IF(G28&lt;=5000,"Alta","Muy Alta")))))</f>
        <v/>
      </c>
      <c r="I28" s="176" t="str">
        <f>IF(H28="","",IF(H28="Muy Baja",0.2,IF(H28="Baja",0.4,IF(H28="Media",0.6,IF(H28="Alta",0.8,IF(H28="Muy Alta",1,))))))</f>
        <v/>
      </c>
      <c r="J28" s="179"/>
      <c r="K28" s="176">
        <f>IF(NOT(ISERROR(MATCH(J28,'[7]Tabla Impacto'!$B$221:$B$223,0))),'[7]Tabla Impacto'!$F$223&amp;"Por favor no seleccionar los criterios de impacto(Afectación Económica o presupuestal y Pérdida Reputacional)",J28)</f>
        <v>0</v>
      </c>
      <c r="L28" s="182" t="str">
        <f>IF(OR(K28='[7]Tabla Impacto'!$C$11,K28='[7]Tabla Impacto'!$D$11),"Leve",IF(OR(K28='[7]Tabla Impacto'!$C$12,K28='[7]Tabla Impacto'!$D$12),"Menor",IF(OR(K28='[7]Tabla Impacto'!$C$13,K28='[7]Tabla Impacto'!$D$13),"Moderado",IF(OR(K28='[7]Tabla Impacto'!$C$14,K28='[7]Tabla Impacto'!$D$14),"Mayor",IF(OR(K28='[7]Tabla Impacto'!$C$15,K28='[7]Tabla Impacto'!$D$15),"Catastrófico","")))))</f>
        <v/>
      </c>
      <c r="M28" s="176" t="str">
        <f>IF(L28="","",IF(L28="Leve",0.2,IF(L28="Menor",0.4,IF(L28="Moderado",0.6,IF(L28="Mayor",0.8,IF(L28="Catastrófico",1,))))))</f>
        <v/>
      </c>
      <c r="N28" s="185"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6">
        <v>1</v>
      </c>
      <c r="P28" s="40"/>
      <c r="Q28" s="41" t="str">
        <f t="shared" si="0"/>
        <v/>
      </c>
      <c r="R28" s="42"/>
      <c r="S28" s="42"/>
      <c r="T28" s="43" t="str">
        <f t="shared" si="1"/>
        <v/>
      </c>
      <c r="U28" s="42"/>
      <c r="V28" s="42"/>
      <c r="W28" s="42"/>
      <c r="X28" s="24" t="str">
        <f>IFERROR(IF(Q28="Probabilidad",(I28-(+I28*T28)),IF(Q28="Impacto",I28,"")),"")</f>
        <v/>
      </c>
      <c r="Y28" s="44" t="str">
        <f>IFERROR(IF(X28="","",IF(X28&lt;=0.2,"Muy Baja",IF(X28&lt;=0.4,"Baja",IF(X28&lt;=0.6,"Media",IF(X28&lt;=0.8,"Alta","Muy Alta"))))),"")</f>
        <v/>
      </c>
      <c r="Z28" s="45" t="str">
        <f t="shared" si="2"/>
        <v/>
      </c>
      <c r="AA28" s="44" t="str">
        <f>IFERROR(IF(AB28="","",IF(AB28&lt;=0.2,"Leve",IF(AB28&lt;=0.4,"Menor",IF(AB28&lt;=0.6,"Moderado",IF(AB28&lt;=0.8,"Mayor","Catastrófico"))))),"")</f>
        <v/>
      </c>
      <c r="AB28" s="45" t="str">
        <f>IFERROR(IF(Q28="Impacto",(M28-(+M28*T28)),IF(Q28="Probabilidad",M28,"")),"")</f>
        <v/>
      </c>
      <c r="AC28" s="46" t="str">
        <f t="shared" si="3"/>
        <v/>
      </c>
      <c r="AD28" s="47"/>
      <c r="AE28" s="48"/>
      <c r="AF28" s="48"/>
      <c r="AG28" s="48"/>
      <c r="AH28" s="49"/>
      <c r="AI28" s="48"/>
      <c r="AJ28" s="3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9"/>
      <c r="B29" s="192"/>
      <c r="C29" s="192"/>
      <c r="D29" s="192"/>
      <c r="E29" s="195"/>
      <c r="F29" s="192"/>
      <c r="G29" s="198"/>
      <c r="H29" s="183"/>
      <c r="I29" s="177"/>
      <c r="J29" s="180"/>
      <c r="K29" s="177">
        <f ca="1">IF(NOT(ISERROR(MATCH(J29,_xlfn.ANCHORARRAY(E40),0))),I42&amp;"Por favor no seleccionar los criterios de impacto",J29)</f>
        <v>0</v>
      </c>
      <c r="L29" s="183"/>
      <c r="M29" s="177"/>
      <c r="N29" s="186"/>
      <c r="O29" s="6">
        <v>2</v>
      </c>
      <c r="P29" s="40"/>
      <c r="Q29" s="41" t="str">
        <f t="shared" si="0"/>
        <v/>
      </c>
      <c r="R29" s="42"/>
      <c r="S29" s="42"/>
      <c r="T29" s="43" t="str">
        <f t="shared" si="1"/>
        <v/>
      </c>
      <c r="U29" s="42"/>
      <c r="V29" s="42"/>
      <c r="W29" s="42"/>
      <c r="X29" s="24" t="str">
        <f>IFERROR(IF(AND(Q28="Probabilidad",Q29="Probabilidad"),(Z28-(+Z28*T29)),IF(Q29="Probabilidad",(I28-(+I28*T29)),IF(Q29="Impacto",Z28,""))),"")</f>
        <v/>
      </c>
      <c r="Y29" s="44" t="str">
        <f t="shared" si="4"/>
        <v/>
      </c>
      <c r="Z29" s="45" t="str">
        <f t="shared" si="2"/>
        <v/>
      </c>
      <c r="AA29" s="44" t="str">
        <f t="shared" si="5"/>
        <v/>
      </c>
      <c r="AB29" s="45" t="str">
        <f>IFERROR(IF(AND(Q28="Impacto",Q29="Impacto"),(AB22-(+AB22*T29)),IF(Q29="Impacto",($M$28-(+$M$28*T29)),IF(Q29="Probabilidad",AB22,""))),"")</f>
        <v/>
      </c>
      <c r="AC29" s="46" t="str">
        <f t="shared" si="3"/>
        <v/>
      </c>
      <c r="AD29" s="47"/>
      <c r="AE29" s="48"/>
      <c r="AF29" s="48"/>
      <c r="AG29" s="48"/>
      <c r="AH29" s="49"/>
      <c r="AI29" s="48"/>
      <c r="AJ29" s="3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9"/>
      <c r="B30" s="192"/>
      <c r="C30" s="192"/>
      <c r="D30" s="192"/>
      <c r="E30" s="195"/>
      <c r="F30" s="192"/>
      <c r="G30" s="198"/>
      <c r="H30" s="183"/>
      <c r="I30" s="177"/>
      <c r="J30" s="180"/>
      <c r="K30" s="177">
        <f ca="1">IF(NOT(ISERROR(MATCH(J30,_xlfn.ANCHORARRAY(E41),0))),I43&amp;"Por favor no seleccionar los criterios de impacto",J30)</f>
        <v>0</v>
      </c>
      <c r="L30" s="183"/>
      <c r="M30" s="177"/>
      <c r="N30" s="186"/>
      <c r="O30" s="6">
        <v>3</v>
      </c>
      <c r="P30" s="40"/>
      <c r="Q30" s="41" t="str">
        <f t="shared" si="0"/>
        <v/>
      </c>
      <c r="R30" s="42"/>
      <c r="S30" s="42"/>
      <c r="T30" s="43" t="str">
        <f t="shared" si="1"/>
        <v/>
      </c>
      <c r="U30" s="42"/>
      <c r="V30" s="42"/>
      <c r="W30" s="42"/>
      <c r="X30" s="24" t="str">
        <f>IFERROR(IF(AND(Q29="Probabilidad",Q30="Probabilidad"),(Z29-(+Z29*T30)),IF(AND(Q29="Impacto",Q30="Probabilidad"),(Z28-(+Z28*T30)),IF(Q30="Impacto",Z29,""))),"")</f>
        <v/>
      </c>
      <c r="Y30" s="44" t="str">
        <f t="shared" si="4"/>
        <v/>
      </c>
      <c r="Z30" s="45" t="str">
        <f t="shared" si="2"/>
        <v/>
      </c>
      <c r="AA30" s="44" t="str">
        <f t="shared" si="5"/>
        <v/>
      </c>
      <c r="AB30" s="45" t="str">
        <f>IFERROR(IF(AND(Q29="Impacto",Q30="Impacto"),(AB29-(+AB29*T30)),IF(AND(Q29="Probabilidad",Q30="Impacto"),(AB28-(+AB28*T30)),IF(Q30="Probabilidad",AB29,""))),"")</f>
        <v/>
      </c>
      <c r="AC30" s="46" t="str">
        <f t="shared" si="3"/>
        <v/>
      </c>
      <c r="AD30" s="47"/>
      <c r="AE30" s="48"/>
      <c r="AF30" s="38"/>
      <c r="AG30" s="49"/>
      <c r="AH30" s="49"/>
      <c r="AI30" s="48"/>
      <c r="AJ30" s="3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9"/>
      <c r="B31" s="192"/>
      <c r="C31" s="192"/>
      <c r="D31" s="192"/>
      <c r="E31" s="195"/>
      <c r="F31" s="192"/>
      <c r="G31" s="198"/>
      <c r="H31" s="183"/>
      <c r="I31" s="177"/>
      <c r="J31" s="180"/>
      <c r="K31" s="177">
        <f ca="1">IF(NOT(ISERROR(MATCH(J31,_xlfn.ANCHORARRAY(E42),0))),I44&amp;"Por favor no seleccionar los criterios de impacto",J31)</f>
        <v>0</v>
      </c>
      <c r="L31" s="183"/>
      <c r="M31" s="177"/>
      <c r="N31" s="186"/>
      <c r="O31" s="6">
        <v>4</v>
      </c>
      <c r="P31" s="39"/>
      <c r="Q31" s="41" t="str">
        <f t="shared" si="0"/>
        <v/>
      </c>
      <c r="R31" s="42"/>
      <c r="S31" s="42"/>
      <c r="T31" s="43" t="str">
        <f t="shared" si="1"/>
        <v/>
      </c>
      <c r="U31" s="42"/>
      <c r="V31" s="42"/>
      <c r="W31" s="42"/>
      <c r="X31" s="24" t="str">
        <f>IFERROR(IF(AND(Q30="Probabilidad",Q31="Probabilidad"),(Z30-(+Z30*T31)),IF(AND(Q30="Impacto",Q31="Probabilidad"),(Z29-(+Z29*T31)),IF(Q31="Impacto",Z30,""))),"")</f>
        <v/>
      </c>
      <c r="Y31" s="44" t="str">
        <f t="shared" si="4"/>
        <v/>
      </c>
      <c r="Z31" s="45" t="str">
        <f t="shared" si="2"/>
        <v/>
      </c>
      <c r="AA31" s="44" t="str">
        <f t="shared" si="5"/>
        <v/>
      </c>
      <c r="AB31" s="45" t="str">
        <f>IFERROR(IF(AND(Q30="Impacto",Q31="Impacto"),(AB30-(+AB30*T31)),IF(AND(Q30="Probabilidad",Q31="Impacto"),(AB29-(+AB29*T31)),IF(Q31="Probabilidad",AB30,""))),"")</f>
        <v/>
      </c>
      <c r="AC31" s="46" t="str">
        <f t="shared" si="3"/>
        <v/>
      </c>
      <c r="AD31" s="47"/>
      <c r="AE31" s="48"/>
      <c r="AF31" s="38"/>
      <c r="AG31" s="49"/>
      <c r="AH31" s="49"/>
      <c r="AI31" s="48"/>
      <c r="AJ31" s="3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9"/>
      <c r="B32" s="192"/>
      <c r="C32" s="192"/>
      <c r="D32" s="192"/>
      <c r="E32" s="195"/>
      <c r="F32" s="192"/>
      <c r="G32" s="198"/>
      <c r="H32" s="183"/>
      <c r="I32" s="177"/>
      <c r="J32" s="180"/>
      <c r="K32" s="177">
        <f ca="1">IF(NOT(ISERROR(MATCH(J32,_xlfn.ANCHORARRAY(E43),0))),I45&amp;"Por favor no seleccionar los criterios de impacto",J32)</f>
        <v>0</v>
      </c>
      <c r="L32" s="183"/>
      <c r="M32" s="177"/>
      <c r="N32" s="186"/>
      <c r="O32" s="6">
        <v>5</v>
      </c>
      <c r="P32" s="39"/>
      <c r="Q32" s="41" t="str">
        <f t="shared" si="0"/>
        <v/>
      </c>
      <c r="R32" s="42"/>
      <c r="S32" s="42"/>
      <c r="T32" s="43" t="str">
        <f t="shared" si="1"/>
        <v/>
      </c>
      <c r="U32" s="42"/>
      <c r="V32" s="42"/>
      <c r="W32" s="42"/>
      <c r="X32" s="31" t="str">
        <f>IFERROR(IF(AND(Q31="Probabilidad",Q32="Probabilidad"),(Z31-(+Z31*T32)),IF(AND(Q31="Impacto",Q32="Probabilidad"),(Z30-(+Z30*T32)),IF(Q32="Impacto",Z31,""))),"")</f>
        <v/>
      </c>
      <c r="Y32" s="44" t="str">
        <f>IFERROR(IF(X32="","",IF(X32&lt;=0.2,"Muy Baja",IF(X32&lt;=0.4,"Baja",IF(X32&lt;=0.6,"Media",IF(X32&lt;=0.8,"Alta","Muy Alta"))))),"")</f>
        <v/>
      </c>
      <c r="Z32" s="45" t="str">
        <f t="shared" si="2"/>
        <v/>
      </c>
      <c r="AA32" s="44" t="str">
        <f t="shared" si="5"/>
        <v/>
      </c>
      <c r="AB32" s="45" t="str">
        <f>IFERROR(IF(AND(Q31="Impacto",Q32="Impacto"),(AB31-(+AB31*T32)),IF(AND(Q31="Probabilidad",Q32="Impacto"),(AB30-(+AB30*T32)),IF(Q32="Probabilidad",AB31,""))),"")</f>
        <v/>
      </c>
      <c r="AC32" s="46" t="str">
        <f t="shared" si="3"/>
        <v/>
      </c>
      <c r="AD32" s="47"/>
      <c r="AE32" s="48"/>
      <c r="AF32" s="38"/>
      <c r="AG32" s="49"/>
      <c r="AH32" s="49"/>
      <c r="AI32" s="48"/>
      <c r="AJ32" s="3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90"/>
      <c r="B33" s="193"/>
      <c r="C33" s="193"/>
      <c r="D33" s="193"/>
      <c r="E33" s="196"/>
      <c r="F33" s="193"/>
      <c r="G33" s="199"/>
      <c r="H33" s="184"/>
      <c r="I33" s="178"/>
      <c r="J33" s="181"/>
      <c r="K33" s="178">
        <f ca="1">IF(NOT(ISERROR(MATCH(J33,_xlfn.ANCHORARRAY(E44),0))),I46&amp;"Por favor no seleccionar los criterios de impacto",J33)</f>
        <v>0</v>
      </c>
      <c r="L33" s="184"/>
      <c r="M33" s="178"/>
      <c r="N33" s="187"/>
      <c r="O33" s="6">
        <v>6</v>
      </c>
      <c r="P33" s="39"/>
      <c r="Q33" s="41" t="str">
        <f t="shared" si="0"/>
        <v/>
      </c>
      <c r="R33" s="42"/>
      <c r="S33" s="42"/>
      <c r="T33" s="43" t="str">
        <f t="shared" si="1"/>
        <v/>
      </c>
      <c r="U33" s="42"/>
      <c r="V33" s="42"/>
      <c r="W33" s="42"/>
      <c r="X33" s="24" t="str">
        <f>IFERROR(IF(AND(Q32="Probabilidad",Q33="Probabilidad"),(Z32-(+Z32*T33)),IF(AND(Q32="Impacto",Q33="Probabilidad"),(Z31-(+Z31*T33)),IF(Q33="Impacto",Z32,""))),"")</f>
        <v/>
      </c>
      <c r="Y33" s="44" t="str">
        <f t="shared" si="4"/>
        <v/>
      </c>
      <c r="Z33" s="45" t="str">
        <f t="shared" si="2"/>
        <v/>
      </c>
      <c r="AA33" s="44" t="str">
        <f t="shared" si="5"/>
        <v/>
      </c>
      <c r="AB33" s="45" t="str">
        <f>IFERROR(IF(AND(Q32="Impacto",Q33="Impacto"),(AB32-(+AB32*T33)),IF(AND(Q32="Probabilidad",Q33="Impacto"),(AB31-(+AB31*T33)),IF(Q33="Probabilidad",AB32,""))),"")</f>
        <v/>
      </c>
      <c r="AC33" s="46" t="str">
        <f t="shared" si="3"/>
        <v/>
      </c>
      <c r="AD33" s="47"/>
      <c r="AE33" s="48"/>
      <c r="AF33" s="38"/>
      <c r="AG33" s="49"/>
      <c r="AH33" s="49"/>
      <c r="AI33" s="48"/>
      <c r="AJ33" s="3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8">
        <v>5</v>
      </c>
      <c r="B34" s="191"/>
      <c r="C34" s="191"/>
      <c r="D34" s="191"/>
      <c r="E34" s="194"/>
      <c r="F34" s="191"/>
      <c r="G34" s="197"/>
      <c r="H34" s="182" t="str">
        <f>IF(G34&lt;=0,"",IF(G34&lt;=2,"Muy Baja",IF(G34&lt;=24,"Baja",IF(G34&lt;=500,"Media",IF(G34&lt;=5000,"Alta","Muy Alta")))))</f>
        <v/>
      </c>
      <c r="I34" s="176" t="str">
        <f>IF(H34="","",IF(H34="Muy Baja",0.2,IF(H34="Baja",0.4,IF(H34="Media",0.6,IF(H34="Alta",0.8,IF(H34="Muy Alta",1,))))))</f>
        <v/>
      </c>
      <c r="J34" s="179"/>
      <c r="K34" s="176">
        <f>IF(NOT(ISERROR(MATCH(J34,'[7]Tabla Impacto'!$B$221:$B$223,0))),'[7]Tabla Impacto'!$F$223&amp;"Por favor no seleccionar los criterios de impacto(Afectación Económica o presupuestal y Pérdida Reputacional)",J34)</f>
        <v>0</v>
      </c>
      <c r="L34" s="182" t="str">
        <f>IF(OR(K34='[7]Tabla Impacto'!$C$11,K34='[7]Tabla Impacto'!$D$11),"Leve",IF(OR(K34='[7]Tabla Impacto'!$C$12,K34='[7]Tabla Impacto'!$D$12),"Menor",IF(OR(K34='[7]Tabla Impacto'!$C$13,K34='[7]Tabla Impacto'!$D$13),"Moderado",IF(OR(K34='[7]Tabla Impacto'!$C$14,K34='[7]Tabla Impacto'!$D$14),"Mayor",IF(OR(K34='[7]Tabla Impacto'!$C$15,K34='[7]Tabla Impacto'!$D$15),"Catastrófico","")))))</f>
        <v/>
      </c>
      <c r="M34" s="176" t="str">
        <f>IF(L34="","",IF(L34="Leve",0.2,IF(L34="Menor",0.4,IF(L34="Moderado",0.6,IF(L34="Mayor",0.8,IF(L34="Catastrófico",1,))))))</f>
        <v/>
      </c>
      <c r="N34" s="185"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6">
        <v>1</v>
      </c>
      <c r="P34" s="39"/>
      <c r="Q34" s="41" t="str">
        <f t="shared" si="0"/>
        <v/>
      </c>
      <c r="R34" s="42"/>
      <c r="S34" s="42"/>
      <c r="T34" s="43" t="str">
        <f t="shared" si="1"/>
        <v/>
      </c>
      <c r="U34" s="42"/>
      <c r="V34" s="42"/>
      <c r="W34" s="42"/>
      <c r="X34" s="24" t="str">
        <f>IFERROR(IF(Q34="Probabilidad",(I34-(+I34*T34)),IF(Q34="Impacto",I34,"")),"")</f>
        <v/>
      </c>
      <c r="Y34" s="44" t="str">
        <f>IFERROR(IF(X34="","",IF(X34&lt;=0.2,"Muy Baja",IF(X34&lt;=0.4,"Baja",IF(X34&lt;=0.6,"Media",IF(X34&lt;=0.8,"Alta","Muy Alta"))))),"")</f>
        <v/>
      </c>
      <c r="Z34" s="45" t="str">
        <f t="shared" si="2"/>
        <v/>
      </c>
      <c r="AA34" s="44" t="str">
        <f>IFERROR(IF(AB34="","",IF(AB34&lt;=0.2,"Leve",IF(AB34&lt;=0.4,"Menor",IF(AB34&lt;=0.6,"Moderado",IF(AB34&lt;=0.8,"Mayor","Catastrófico"))))),"")</f>
        <v/>
      </c>
      <c r="AB34" s="45" t="str">
        <f>IFERROR(IF(Q34="Impacto",(M34-(+M34*T34)),IF(Q34="Probabilidad",M34,"")),"")</f>
        <v/>
      </c>
      <c r="AC34" s="46" t="str">
        <f t="shared" si="3"/>
        <v/>
      </c>
      <c r="AD34" s="47"/>
      <c r="AE34" s="48"/>
      <c r="AF34" s="48"/>
      <c r="AG34" s="48"/>
      <c r="AH34" s="49"/>
      <c r="AI34" s="48"/>
      <c r="AJ34" s="3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9"/>
      <c r="B35" s="192"/>
      <c r="C35" s="192"/>
      <c r="D35" s="192"/>
      <c r="E35" s="195"/>
      <c r="F35" s="192"/>
      <c r="G35" s="198"/>
      <c r="H35" s="183"/>
      <c r="I35" s="177"/>
      <c r="J35" s="180"/>
      <c r="K35" s="177">
        <f ca="1">IF(NOT(ISERROR(MATCH(J35,_xlfn.ANCHORARRAY(E46),0))),I48&amp;"Por favor no seleccionar los criterios de impacto",J35)</f>
        <v>0</v>
      </c>
      <c r="L35" s="183"/>
      <c r="M35" s="177"/>
      <c r="N35" s="186"/>
      <c r="O35" s="6">
        <v>2</v>
      </c>
      <c r="P35" s="40"/>
      <c r="Q35" s="41" t="str">
        <f t="shared" si="0"/>
        <v/>
      </c>
      <c r="R35" s="42"/>
      <c r="S35" s="42"/>
      <c r="T35" s="43" t="str">
        <f t="shared" si="1"/>
        <v/>
      </c>
      <c r="U35" s="42"/>
      <c r="V35" s="42"/>
      <c r="W35" s="42"/>
      <c r="X35" s="24" t="str">
        <f>IFERROR(IF(AND(Q34="Probabilidad",Q35="Probabilidad"),(Z34-(+Z34*T35)),IF(Q35="Probabilidad",(I34-(+I34*T35)),IF(Q35="Impacto",Z34,""))),"")</f>
        <v/>
      </c>
      <c r="Y35" s="44" t="str">
        <f t="shared" si="4"/>
        <v/>
      </c>
      <c r="Z35" s="45" t="str">
        <f t="shared" si="2"/>
        <v/>
      </c>
      <c r="AA35" s="44" t="str">
        <f t="shared" si="5"/>
        <v/>
      </c>
      <c r="AB35" s="45" t="str">
        <f>IFERROR(IF(AND(Q34="Impacto",Q35="Impacto"),(AB28-(+AB28*T35)),IF(Q35="Impacto",($M$34-(+$M$34*T35)),IF(Q35="Probabilidad",AB28,""))),"")</f>
        <v/>
      </c>
      <c r="AC35" s="46" t="str">
        <f t="shared" si="3"/>
        <v/>
      </c>
      <c r="AD35" s="47"/>
      <c r="AE35" s="48"/>
      <c r="AF35" s="38"/>
      <c r="AG35" s="49"/>
      <c r="AH35" s="49"/>
      <c r="AI35" s="48"/>
      <c r="AJ35" s="3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9"/>
      <c r="B36" s="192"/>
      <c r="C36" s="192"/>
      <c r="D36" s="192"/>
      <c r="E36" s="195"/>
      <c r="F36" s="192"/>
      <c r="G36" s="198"/>
      <c r="H36" s="183"/>
      <c r="I36" s="177"/>
      <c r="J36" s="180"/>
      <c r="K36" s="177">
        <f ca="1">IF(NOT(ISERROR(MATCH(J36,_xlfn.ANCHORARRAY(E47),0))),I49&amp;"Por favor no seleccionar los criterios de impacto",J36)</f>
        <v>0</v>
      </c>
      <c r="L36" s="183"/>
      <c r="M36" s="177"/>
      <c r="N36" s="186"/>
      <c r="O36" s="6">
        <v>3</v>
      </c>
      <c r="P36" s="39"/>
      <c r="Q36" s="41" t="str">
        <f t="shared" si="0"/>
        <v/>
      </c>
      <c r="R36" s="42"/>
      <c r="S36" s="42"/>
      <c r="T36" s="43" t="str">
        <f t="shared" si="1"/>
        <v/>
      </c>
      <c r="U36" s="42"/>
      <c r="V36" s="42"/>
      <c r="W36" s="42"/>
      <c r="X36" s="24" t="str">
        <f>IFERROR(IF(AND(Q35="Probabilidad",Q36="Probabilidad"),(Z35-(+Z35*T36)),IF(AND(Q35="Impacto",Q36="Probabilidad"),(Z34-(+Z34*T36)),IF(Q36="Impacto",Z35,""))),"")</f>
        <v/>
      </c>
      <c r="Y36" s="44" t="str">
        <f t="shared" si="4"/>
        <v/>
      </c>
      <c r="Z36" s="45" t="str">
        <f t="shared" si="2"/>
        <v/>
      </c>
      <c r="AA36" s="44" t="str">
        <f t="shared" si="5"/>
        <v/>
      </c>
      <c r="AB36" s="45" t="str">
        <f>IFERROR(IF(AND(Q35="Impacto",Q36="Impacto"),(AB35-(+AB35*T36)),IF(AND(Q35="Probabilidad",Q36="Impacto"),(AB34-(+AB34*T36)),IF(Q36="Probabilidad",AB35,""))),"")</f>
        <v/>
      </c>
      <c r="AC36" s="46" t="str">
        <f t="shared" si="3"/>
        <v/>
      </c>
      <c r="AD36" s="47"/>
      <c r="AE36" s="48"/>
      <c r="AF36" s="38"/>
      <c r="AG36" s="49"/>
      <c r="AH36" s="49"/>
      <c r="AI36" s="48"/>
      <c r="AJ36" s="3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9"/>
      <c r="B37" s="192"/>
      <c r="C37" s="192"/>
      <c r="D37" s="192"/>
      <c r="E37" s="195"/>
      <c r="F37" s="192"/>
      <c r="G37" s="198"/>
      <c r="H37" s="183"/>
      <c r="I37" s="177"/>
      <c r="J37" s="180"/>
      <c r="K37" s="177">
        <f ca="1">IF(NOT(ISERROR(MATCH(J37,_xlfn.ANCHORARRAY(E48),0))),I50&amp;"Por favor no seleccionar los criterios de impacto",J37)</f>
        <v>0</v>
      </c>
      <c r="L37" s="183"/>
      <c r="M37" s="177"/>
      <c r="N37" s="186"/>
      <c r="O37" s="6">
        <v>4</v>
      </c>
      <c r="P37" s="39"/>
      <c r="Q37" s="41" t="str">
        <f t="shared" si="0"/>
        <v/>
      </c>
      <c r="R37" s="42"/>
      <c r="S37" s="42"/>
      <c r="T37" s="43" t="str">
        <f t="shared" si="1"/>
        <v/>
      </c>
      <c r="U37" s="42"/>
      <c r="V37" s="42"/>
      <c r="W37" s="42"/>
      <c r="X37" s="24" t="str">
        <f>IFERROR(IF(AND(Q36="Probabilidad",Q37="Probabilidad"),(Z36-(+Z36*T37)),IF(AND(Q36="Impacto",Q37="Probabilidad"),(Z35-(+Z35*T37)),IF(Q37="Impacto",Z36,""))),"")</f>
        <v/>
      </c>
      <c r="Y37" s="44" t="str">
        <f t="shared" si="4"/>
        <v/>
      </c>
      <c r="Z37" s="45" t="str">
        <f t="shared" si="2"/>
        <v/>
      </c>
      <c r="AA37" s="44" t="str">
        <f t="shared" si="5"/>
        <v/>
      </c>
      <c r="AB37" s="45" t="str">
        <f>IFERROR(IF(AND(Q36="Impacto",Q37="Impacto"),(AB36-(+AB36*T37)),IF(AND(Q36="Probabilidad",Q37="Impacto"),(AB35-(+AB35*T37)),IF(Q37="Probabilidad",AB36,""))),"")</f>
        <v/>
      </c>
      <c r="AC37" s="46" t="str">
        <f t="shared" si="3"/>
        <v/>
      </c>
      <c r="AD37" s="47"/>
      <c r="AE37" s="48"/>
      <c r="AF37" s="38"/>
      <c r="AG37" s="49"/>
      <c r="AH37" s="49"/>
      <c r="AI37" s="48"/>
      <c r="AJ37" s="3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9"/>
      <c r="B38" s="192"/>
      <c r="C38" s="192"/>
      <c r="D38" s="192"/>
      <c r="E38" s="195"/>
      <c r="F38" s="192"/>
      <c r="G38" s="198"/>
      <c r="H38" s="183"/>
      <c r="I38" s="177"/>
      <c r="J38" s="180"/>
      <c r="K38" s="177">
        <f ca="1">IF(NOT(ISERROR(MATCH(J38,_xlfn.ANCHORARRAY(E49),0))),I51&amp;"Por favor no seleccionar los criterios de impacto",J38)</f>
        <v>0</v>
      </c>
      <c r="L38" s="183"/>
      <c r="M38" s="177"/>
      <c r="N38" s="186"/>
      <c r="O38" s="6">
        <v>5</v>
      </c>
      <c r="P38" s="39"/>
      <c r="Q38" s="41" t="str">
        <f t="shared" si="0"/>
        <v/>
      </c>
      <c r="R38" s="42"/>
      <c r="S38" s="42"/>
      <c r="T38" s="43" t="str">
        <f t="shared" si="1"/>
        <v/>
      </c>
      <c r="U38" s="42"/>
      <c r="V38" s="42"/>
      <c r="W38" s="42"/>
      <c r="X38" s="24" t="str">
        <f>IFERROR(IF(AND(Q37="Probabilidad",Q38="Probabilidad"),(Z37-(+Z37*T38)),IF(AND(Q37="Impacto",Q38="Probabilidad"),(Z36-(+Z36*T38)),IF(Q38="Impacto",Z37,""))),"")</f>
        <v/>
      </c>
      <c r="Y38" s="44" t="str">
        <f t="shared" si="4"/>
        <v/>
      </c>
      <c r="Z38" s="45" t="str">
        <f t="shared" si="2"/>
        <v/>
      </c>
      <c r="AA38" s="44" t="str">
        <f t="shared" si="5"/>
        <v/>
      </c>
      <c r="AB38" s="45" t="str">
        <f>IFERROR(IF(AND(Q37="Impacto",Q38="Impacto"),(AB37-(+AB37*T38)),IF(AND(Q37="Probabilidad",Q38="Impacto"),(AB36-(+AB36*T38)),IF(Q38="Probabilidad",AB37,""))),"")</f>
        <v/>
      </c>
      <c r="AC38" s="46" t="str">
        <f t="shared" si="3"/>
        <v/>
      </c>
      <c r="AD38" s="47"/>
      <c r="AE38" s="48"/>
      <c r="AF38" s="38"/>
      <c r="AG38" s="49"/>
      <c r="AH38" s="49"/>
      <c r="AI38" s="48"/>
      <c r="AJ38" s="3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90"/>
      <c r="B39" s="193"/>
      <c r="C39" s="193"/>
      <c r="D39" s="193"/>
      <c r="E39" s="196"/>
      <c r="F39" s="193"/>
      <c r="G39" s="199"/>
      <c r="H39" s="184"/>
      <c r="I39" s="178"/>
      <c r="J39" s="181"/>
      <c r="K39" s="178">
        <f ca="1">IF(NOT(ISERROR(MATCH(J39,_xlfn.ANCHORARRAY(E50),0))),I52&amp;"Por favor no seleccionar los criterios de impacto",J39)</f>
        <v>0</v>
      </c>
      <c r="L39" s="184"/>
      <c r="M39" s="178"/>
      <c r="N39" s="187"/>
      <c r="O39" s="6">
        <v>6</v>
      </c>
      <c r="P39" s="39"/>
      <c r="Q39" s="41" t="str">
        <f t="shared" si="0"/>
        <v/>
      </c>
      <c r="R39" s="42"/>
      <c r="S39" s="42"/>
      <c r="T39" s="43" t="str">
        <f t="shared" si="1"/>
        <v/>
      </c>
      <c r="U39" s="42"/>
      <c r="V39" s="42"/>
      <c r="W39" s="42"/>
      <c r="X39" s="24" t="str">
        <f>IFERROR(IF(AND(Q38="Probabilidad",Q39="Probabilidad"),(Z38-(+Z38*T39)),IF(AND(Q38="Impacto",Q39="Probabilidad"),(Z37-(+Z37*T39)),IF(Q39="Impacto",Z38,""))),"")</f>
        <v/>
      </c>
      <c r="Y39" s="44" t="str">
        <f t="shared" si="4"/>
        <v/>
      </c>
      <c r="Z39" s="45" t="str">
        <f t="shared" si="2"/>
        <v/>
      </c>
      <c r="AA39" s="44" t="str">
        <f t="shared" si="5"/>
        <v/>
      </c>
      <c r="AB39" s="45" t="str">
        <f>IFERROR(IF(AND(Q38="Impacto",Q39="Impacto"),(AB38-(+AB38*T39)),IF(AND(Q38="Probabilidad",Q39="Impacto"),(AB37-(+AB37*T39)),IF(Q39="Probabilidad",AB38,""))),"")</f>
        <v/>
      </c>
      <c r="AC39" s="46" t="str">
        <f t="shared" si="3"/>
        <v/>
      </c>
      <c r="AD39" s="47"/>
      <c r="AE39" s="48"/>
      <c r="AF39" s="38"/>
      <c r="AG39" s="49"/>
      <c r="AH39" s="49"/>
      <c r="AI39" s="48"/>
      <c r="AJ39" s="3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8">
        <v>6</v>
      </c>
      <c r="B40" s="191"/>
      <c r="C40" s="191"/>
      <c r="D40" s="191"/>
      <c r="E40" s="194"/>
      <c r="F40" s="191"/>
      <c r="G40" s="197"/>
      <c r="H40" s="182" t="str">
        <f>IF(G40&lt;=0,"",IF(G40&lt;=2,"Muy Baja",IF(G40&lt;=24,"Baja",IF(G40&lt;=500,"Media",IF(G40&lt;=5000,"Alta","Muy Alta")))))</f>
        <v/>
      </c>
      <c r="I40" s="176" t="str">
        <f>IF(H40="","",IF(H40="Muy Baja",0.2,IF(H40="Baja",0.4,IF(H40="Media",0.6,IF(H40="Alta",0.8,IF(H40="Muy Alta",1,))))))</f>
        <v/>
      </c>
      <c r="J40" s="179"/>
      <c r="K40" s="176">
        <f>IF(NOT(ISERROR(MATCH(J40,'[7]Tabla Impacto'!$B$221:$B$223,0))),'[7]Tabla Impacto'!$F$223&amp;"Por favor no seleccionar los criterios de impacto(Afectación Económica o presupuestal y Pérdida Reputacional)",J40)</f>
        <v>0</v>
      </c>
      <c r="L40" s="182" t="str">
        <f>IF(OR(K40='[7]Tabla Impacto'!$C$11,K40='[7]Tabla Impacto'!$D$11),"Leve",IF(OR(K40='[7]Tabla Impacto'!$C$12,K40='[7]Tabla Impacto'!$D$12),"Menor",IF(OR(K40='[7]Tabla Impacto'!$C$13,K40='[7]Tabla Impacto'!$D$13),"Moderado",IF(OR(K40='[7]Tabla Impacto'!$C$14,K40='[7]Tabla Impacto'!$D$14),"Mayor",IF(OR(K40='[7]Tabla Impacto'!$C$15,K40='[7]Tabla Impacto'!$D$15),"Catastrófico","")))))</f>
        <v/>
      </c>
      <c r="M40" s="176" t="str">
        <f>IF(L40="","",IF(L40="Leve",0.2,IF(L40="Menor",0.4,IF(L40="Moderado",0.6,IF(L40="Mayor",0.8,IF(L40="Catastrófico",1,))))))</f>
        <v/>
      </c>
      <c r="N40" s="185"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6">
        <v>1</v>
      </c>
      <c r="P40" s="126"/>
      <c r="Q40" s="41" t="str">
        <f t="shared" si="0"/>
        <v/>
      </c>
      <c r="R40" s="42"/>
      <c r="S40" s="42"/>
      <c r="T40" s="43" t="str">
        <f t="shared" si="1"/>
        <v/>
      </c>
      <c r="U40" s="42"/>
      <c r="V40" s="42"/>
      <c r="W40" s="42"/>
      <c r="X40" s="24" t="str">
        <f>IFERROR(IF(Q40="Probabilidad",(I40-(+I40*T40)),IF(Q40="Impacto",I40,"")),"")</f>
        <v/>
      </c>
      <c r="Y40" s="44" t="str">
        <f>IFERROR(IF(X40="","",IF(X40&lt;=0.2,"Muy Baja",IF(X40&lt;=0.4,"Baja",IF(X40&lt;=0.6,"Media",IF(X40&lt;=0.8,"Alta","Muy Alta"))))),"")</f>
        <v/>
      </c>
      <c r="Z40" s="45" t="str">
        <f t="shared" si="2"/>
        <v/>
      </c>
      <c r="AA40" s="44" t="str">
        <f>IFERROR(IF(AB40="","",IF(AB40&lt;=0.2,"Leve",IF(AB40&lt;=0.4,"Menor",IF(AB40&lt;=0.6,"Moderado",IF(AB40&lt;=0.8,"Mayor","Catastrófico"))))),"")</f>
        <v/>
      </c>
      <c r="AB40" s="45" t="str">
        <f>IFERROR(IF(Q40="Impacto",(M40-(+M40*T40)),IF(Q40="Probabilidad",M40,"")),"")</f>
        <v/>
      </c>
      <c r="AC40" s="46" t="str">
        <f t="shared" si="3"/>
        <v/>
      </c>
      <c r="AD40" s="47"/>
      <c r="AE40" s="48"/>
      <c r="AF40" s="48"/>
      <c r="AG40" s="48"/>
      <c r="AH40" s="49"/>
      <c r="AI40" s="48"/>
      <c r="AJ40" s="3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9"/>
      <c r="B41" s="192"/>
      <c r="C41" s="192"/>
      <c r="D41" s="192"/>
      <c r="E41" s="195"/>
      <c r="F41" s="192"/>
      <c r="G41" s="198"/>
      <c r="H41" s="183"/>
      <c r="I41" s="177"/>
      <c r="J41" s="180"/>
      <c r="K41" s="177">
        <f ca="1">IF(NOT(ISERROR(MATCH(J41,_xlfn.ANCHORARRAY(E52),0))),I54&amp;"Por favor no seleccionar los criterios de impacto",J41)</f>
        <v>0</v>
      </c>
      <c r="L41" s="183"/>
      <c r="M41" s="177"/>
      <c r="N41" s="186"/>
      <c r="O41" s="6">
        <v>2</v>
      </c>
      <c r="P41" s="127"/>
      <c r="Q41" s="41" t="str">
        <f t="shared" si="0"/>
        <v/>
      </c>
      <c r="R41" s="42"/>
      <c r="S41" s="42"/>
      <c r="T41" s="43" t="str">
        <f t="shared" si="1"/>
        <v/>
      </c>
      <c r="U41" s="42"/>
      <c r="V41" s="42"/>
      <c r="W41" s="42"/>
      <c r="X41" s="24" t="str">
        <f>IFERROR(IF(AND(Q40="Probabilidad",Q41="Probabilidad"),(Z40-(+Z40*T41)),IF(Q41="Probabilidad",(I40-(+I40*T41)),IF(Q41="Impacto",Z40,""))),"")</f>
        <v/>
      </c>
      <c r="Y41" s="44" t="str">
        <f t="shared" si="4"/>
        <v/>
      </c>
      <c r="Z41" s="45" t="str">
        <f t="shared" si="2"/>
        <v/>
      </c>
      <c r="AA41" s="44" t="str">
        <f t="shared" si="5"/>
        <v/>
      </c>
      <c r="AB41" s="45" t="str">
        <f>IFERROR(IF(AND(Q40="Impacto",Q41="Impacto"),(AB34-(+AB34*T41)),IF(Q41="Impacto",($M$40-(+$M$40*T41)),IF(Q41="Probabilidad",AB34,""))),"")</f>
        <v/>
      </c>
      <c r="AC41" s="46" t="str">
        <f t="shared" si="3"/>
        <v/>
      </c>
      <c r="AD41" s="47"/>
      <c r="AE41" s="48"/>
      <c r="AF41" s="48"/>
      <c r="AG41" s="48"/>
      <c r="AH41" s="49"/>
      <c r="AI41" s="48"/>
      <c r="AJ41" s="3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9"/>
      <c r="B42" s="192"/>
      <c r="C42" s="192"/>
      <c r="D42" s="192"/>
      <c r="E42" s="195"/>
      <c r="F42" s="192"/>
      <c r="G42" s="198"/>
      <c r="H42" s="183"/>
      <c r="I42" s="177"/>
      <c r="J42" s="180"/>
      <c r="K42" s="177">
        <f ca="1">IF(NOT(ISERROR(MATCH(J42,_xlfn.ANCHORARRAY(E53),0))),I55&amp;"Por favor no seleccionar los criterios de impacto",J42)</f>
        <v>0</v>
      </c>
      <c r="L42" s="183"/>
      <c r="M42" s="177"/>
      <c r="N42" s="186"/>
      <c r="O42" s="6">
        <v>3</v>
      </c>
      <c r="P42" s="127"/>
      <c r="Q42" s="41" t="str">
        <f t="shared" si="0"/>
        <v/>
      </c>
      <c r="R42" s="42"/>
      <c r="S42" s="42"/>
      <c r="T42" s="43" t="str">
        <f t="shared" si="1"/>
        <v/>
      </c>
      <c r="U42" s="42"/>
      <c r="V42" s="42"/>
      <c r="W42" s="42"/>
      <c r="X42" s="24" t="str">
        <f>IFERROR(IF(AND(Q41="Probabilidad",Q42="Probabilidad"),(Z41-(+Z41*T42)),IF(AND(Q41="Impacto",Q42="Probabilidad"),(Z40-(+Z40*T42)),IF(Q42="Impacto",Z41,""))),"")</f>
        <v/>
      </c>
      <c r="Y42" s="44" t="str">
        <f t="shared" si="4"/>
        <v/>
      </c>
      <c r="Z42" s="45" t="str">
        <f t="shared" si="2"/>
        <v/>
      </c>
      <c r="AA42" s="44" t="str">
        <f t="shared" si="5"/>
        <v/>
      </c>
      <c r="AB42" s="45" t="str">
        <f>IFERROR(IF(AND(Q41="Impacto",Q42="Impacto"),(AB41-(+AB41*T42)),IF(AND(Q41="Probabilidad",Q42="Impacto"),(AB40-(+AB40*T42)),IF(Q42="Probabilidad",AB41,""))),"")</f>
        <v/>
      </c>
      <c r="AC42" s="46" t="str">
        <f t="shared" si="3"/>
        <v/>
      </c>
      <c r="AD42" s="47"/>
      <c r="AE42" s="48"/>
      <c r="AF42" s="48"/>
      <c r="AG42" s="48"/>
      <c r="AH42" s="49"/>
      <c r="AI42" s="48"/>
      <c r="AJ42" s="3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9"/>
      <c r="B43" s="192"/>
      <c r="C43" s="192"/>
      <c r="D43" s="192"/>
      <c r="E43" s="195"/>
      <c r="F43" s="192"/>
      <c r="G43" s="198"/>
      <c r="H43" s="183"/>
      <c r="I43" s="177"/>
      <c r="J43" s="180"/>
      <c r="K43" s="177">
        <f ca="1">IF(NOT(ISERROR(MATCH(J43,_xlfn.ANCHORARRAY(E54),0))),I56&amp;"Por favor no seleccionar los criterios de impacto",J43)</f>
        <v>0</v>
      </c>
      <c r="L43" s="183"/>
      <c r="M43" s="177"/>
      <c r="N43" s="186"/>
      <c r="O43" s="6">
        <v>4</v>
      </c>
      <c r="P43" s="127"/>
      <c r="Q43" s="41" t="str">
        <f t="shared" si="0"/>
        <v/>
      </c>
      <c r="R43" s="42"/>
      <c r="S43" s="42"/>
      <c r="T43" s="43" t="str">
        <f t="shared" si="1"/>
        <v/>
      </c>
      <c r="U43" s="42"/>
      <c r="V43" s="42"/>
      <c r="W43" s="42"/>
      <c r="X43" s="24" t="str">
        <f>IFERROR(IF(AND(Q42="Probabilidad",Q43="Probabilidad"),(Z42-(+Z42*T43)),IF(AND(Q42="Impacto",Q43="Probabilidad"),(Z41-(+Z41*T43)),IF(Q43="Impacto",Z42,""))),"")</f>
        <v/>
      </c>
      <c r="Y43" s="44" t="str">
        <f t="shared" si="4"/>
        <v/>
      </c>
      <c r="Z43" s="45" t="str">
        <f t="shared" si="2"/>
        <v/>
      </c>
      <c r="AA43" s="44" t="str">
        <f t="shared" si="5"/>
        <v/>
      </c>
      <c r="AB43" s="45" t="str">
        <f>IFERROR(IF(AND(Q42="Impacto",Q43="Impacto"),(AB42-(+AB42*T43)),IF(AND(Q42="Probabilidad",Q43="Impacto"),(AB41-(+AB41*T43)),IF(Q43="Probabilidad",AB42,""))),"")</f>
        <v/>
      </c>
      <c r="AC43" s="46" t="str">
        <f t="shared" si="3"/>
        <v/>
      </c>
      <c r="AD43" s="47"/>
      <c r="AE43" s="48"/>
      <c r="AF43" s="48"/>
      <c r="AG43" s="49"/>
      <c r="AH43" s="49"/>
      <c r="AI43" s="48"/>
      <c r="AJ43" s="3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9"/>
      <c r="B44" s="192"/>
      <c r="C44" s="192"/>
      <c r="D44" s="192"/>
      <c r="E44" s="195"/>
      <c r="F44" s="192"/>
      <c r="G44" s="198"/>
      <c r="H44" s="183"/>
      <c r="I44" s="177"/>
      <c r="J44" s="180"/>
      <c r="K44" s="177">
        <f ca="1">IF(NOT(ISERROR(MATCH(J44,_xlfn.ANCHORARRAY(E55),0))),I57&amp;"Por favor no seleccionar los criterios de impacto",J44)</f>
        <v>0</v>
      </c>
      <c r="L44" s="183"/>
      <c r="M44" s="177"/>
      <c r="N44" s="186"/>
      <c r="O44" s="6">
        <v>5</v>
      </c>
      <c r="P44" s="39"/>
      <c r="Q44" s="41" t="str">
        <f t="shared" si="0"/>
        <v/>
      </c>
      <c r="R44" s="42"/>
      <c r="S44" s="42"/>
      <c r="T44" s="43" t="str">
        <f t="shared" si="1"/>
        <v/>
      </c>
      <c r="U44" s="42"/>
      <c r="V44" s="42"/>
      <c r="W44" s="42"/>
      <c r="X44" s="24" t="str">
        <f>IFERROR(IF(AND(Q43="Probabilidad",Q44="Probabilidad"),(Z43-(+Z43*T44)),IF(AND(Q43="Impacto",Q44="Probabilidad"),(Z42-(+Z42*T44)),IF(Q44="Impacto",Z43,""))),"")</f>
        <v/>
      </c>
      <c r="Y44" s="44" t="str">
        <f t="shared" si="4"/>
        <v/>
      </c>
      <c r="Z44" s="45" t="str">
        <f t="shared" si="2"/>
        <v/>
      </c>
      <c r="AA44" s="44" t="str">
        <f t="shared" si="5"/>
        <v/>
      </c>
      <c r="AB44" s="45" t="str">
        <f>IFERROR(IF(AND(Q43="Impacto",Q44="Impacto"),(AB43-(+AB43*T44)),IF(AND(Q43="Probabilidad",Q44="Impacto"),(AB42-(+AB42*T44)),IF(Q44="Probabilidad",AB43,""))),"")</f>
        <v/>
      </c>
      <c r="AC44" s="46" t="str">
        <f t="shared" si="3"/>
        <v/>
      </c>
      <c r="AD44" s="47"/>
      <c r="AE44" s="48"/>
      <c r="AF44" s="38"/>
      <c r="AG44" s="49"/>
      <c r="AH44" s="49"/>
      <c r="AI44" s="48"/>
      <c r="AJ44" s="3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90"/>
      <c r="B45" s="193"/>
      <c r="C45" s="193"/>
      <c r="D45" s="193"/>
      <c r="E45" s="196"/>
      <c r="F45" s="193"/>
      <c r="G45" s="199"/>
      <c r="H45" s="184"/>
      <c r="I45" s="178"/>
      <c r="J45" s="181"/>
      <c r="K45" s="178">
        <f ca="1">IF(NOT(ISERROR(MATCH(J45,_xlfn.ANCHORARRAY(E56),0))),I58&amp;"Por favor no seleccionar los criterios de impacto",J45)</f>
        <v>0</v>
      </c>
      <c r="L45" s="184"/>
      <c r="M45" s="178"/>
      <c r="N45" s="187"/>
      <c r="O45" s="6">
        <v>6</v>
      </c>
      <c r="P45" s="39"/>
      <c r="Q45" s="41" t="str">
        <f t="shared" si="0"/>
        <v/>
      </c>
      <c r="R45" s="42"/>
      <c r="S45" s="42"/>
      <c r="T45" s="43" t="str">
        <f t="shared" si="1"/>
        <v/>
      </c>
      <c r="U45" s="42"/>
      <c r="V45" s="42"/>
      <c r="W45" s="42"/>
      <c r="X45" s="24" t="str">
        <f>IFERROR(IF(AND(Q44="Probabilidad",Q45="Probabilidad"),(Z44-(+Z44*T45)),IF(AND(Q44="Impacto",Q45="Probabilidad"),(Z43-(+Z43*T45)),IF(Q45="Impacto",Z44,""))),"")</f>
        <v/>
      </c>
      <c r="Y45" s="44" t="str">
        <f t="shared" si="4"/>
        <v/>
      </c>
      <c r="Z45" s="45" t="str">
        <f t="shared" si="2"/>
        <v/>
      </c>
      <c r="AA45" s="44" t="str">
        <f>IFERROR(IF(AB45="","",IF(AB45&lt;=0.2,"Leve",IF(AB45&lt;=0.4,"Menor",IF(AB45&lt;=0.6,"Moderado",IF(AB45&lt;=0.8,"Mayor","Catastrófico"))))),"")</f>
        <v/>
      </c>
      <c r="AB45" s="45" t="str">
        <f>IFERROR(IF(AND(Q44="Impacto",Q45="Impacto"),(AB44-(+AB44*T45)),IF(AND(Q44="Probabilidad",Q45="Impacto"),(AB43-(+AB43*T45)),IF(Q45="Probabilidad",AB44,""))),"")</f>
        <v/>
      </c>
      <c r="AC45" s="46" t="str">
        <f t="shared" si="3"/>
        <v/>
      </c>
      <c r="AD45" s="47"/>
      <c r="AE45" s="48"/>
      <c r="AF45" s="38"/>
      <c r="AG45" s="49"/>
      <c r="AH45" s="49"/>
      <c r="AI45" s="48"/>
      <c r="AJ45" s="3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8">
        <v>7</v>
      </c>
      <c r="B46" s="191"/>
      <c r="C46" s="191"/>
      <c r="D46" s="191"/>
      <c r="E46" s="194"/>
      <c r="F46" s="191"/>
      <c r="G46" s="197"/>
      <c r="H46" s="182" t="str">
        <f>IF(G46&lt;=0,"",IF(G46&lt;=2,"Muy Baja",IF(G46&lt;=24,"Baja",IF(G46&lt;=500,"Media",IF(G46&lt;=5000,"Alta","Muy Alta")))))</f>
        <v/>
      </c>
      <c r="I46" s="176" t="str">
        <f>IF(H46="","",IF(H46="Muy Baja",0.2,IF(H46="Baja",0.4,IF(H46="Media",0.6,IF(H46="Alta",0.8,IF(H46="Muy Alta",1,))))))</f>
        <v/>
      </c>
      <c r="J46" s="179"/>
      <c r="K46" s="176">
        <f>IF(NOT(ISERROR(MATCH(J46,'[7]Tabla Impacto'!$B$221:$B$223,0))),'[7]Tabla Impacto'!$F$223&amp;"Por favor no seleccionar los criterios de impacto(Afectación Económica o presupuestal y Pérdida Reputacional)",J46)</f>
        <v>0</v>
      </c>
      <c r="L46" s="182" t="str">
        <f>IF(OR(K46='[7]Tabla Impacto'!$C$11,K46='[7]Tabla Impacto'!$D$11),"Leve",IF(OR(K46='[7]Tabla Impacto'!$C$12,K46='[7]Tabla Impacto'!$D$12),"Menor",IF(OR(K46='[7]Tabla Impacto'!$C$13,K46='[7]Tabla Impacto'!$D$13),"Moderado",IF(OR(K46='[7]Tabla Impacto'!$C$14,K46='[7]Tabla Impacto'!$D$14),"Mayor",IF(OR(K46='[7]Tabla Impacto'!$C$15,K46='[7]Tabla Impacto'!$D$15),"Catastrófico","")))))</f>
        <v/>
      </c>
      <c r="M46" s="176" t="str">
        <f>IF(L46="","",IF(L46="Leve",0.2,IF(L46="Menor",0.4,IF(L46="Moderado",0.6,IF(L46="Mayor",0.8,IF(L46="Catastrófico",1,))))))</f>
        <v/>
      </c>
      <c r="N46" s="185"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6">
        <v>1</v>
      </c>
      <c r="P46" s="128"/>
      <c r="Q46" s="41" t="str">
        <f t="shared" si="0"/>
        <v/>
      </c>
      <c r="R46" s="42"/>
      <c r="S46" s="42"/>
      <c r="T46" s="43" t="str">
        <f t="shared" si="1"/>
        <v/>
      </c>
      <c r="U46" s="42"/>
      <c r="V46" s="42"/>
      <c r="W46" s="42"/>
      <c r="X46" s="24" t="str">
        <f>IFERROR(IF(Q46="Probabilidad",(I46-(+I46*T46)),IF(Q46="Impacto",I46,"")),"")</f>
        <v/>
      </c>
      <c r="Y46" s="44" t="str">
        <f>IFERROR(IF(X46="","",IF(X46&lt;=0.2,"Muy Baja",IF(X46&lt;=0.4,"Baja",IF(X46&lt;=0.6,"Media",IF(X46&lt;=0.8,"Alta","Muy Alta"))))),"")</f>
        <v/>
      </c>
      <c r="Z46" s="45" t="str">
        <f t="shared" si="2"/>
        <v/>
      </c>
      <c r="AA46" s="44" t="str">
        <f>IFERROR(IF(AB46="","",IF(AB46&lt;=0.2,"Leve",IF(AB46&lt;=0.4,"Menor",IF(AB46&lt;=0.6,"Moderado",IF(AB46&lt;=0.8,"Mayor","Catastrófico"))))),"")</f>
        <v/>
      </c>
      <c r="AB46" s="45" t="str">
        <f>IFERROR(IF(Q46="Impacto",(M46-(+M46*T46)),IF(Q46="Probabilidad",M46,"")),"")</f>
        <v/>
      </c>
      <c r="AC46" s="46" t="str">
        <f t="shared" si="3"/>
        <v/>
      </c>
      <c r="AD46" s="47"/>
      <c r="AE46" s="128"/>
      <c r="AF46" s="38"/>
      <c r="AG46" s="49"/>
      <c r="AH46" s="49"/>
      <c r="AI46" s="48"/>
      <c r="AJ46" s="3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9"/>
      <c r="B47" s="192"/>
      <c r="C47" s="192"/>
      <c r="D47" s="192"/>
      <c r="E47" s="195"/>
      <c r="F47" s="192"/>
      <c r="G47" s="198"/>
      <c r="H47" s="183"/>
      <c r="I47" s="177"/>
      <c r="J47" s="180"/>
      <c r="K47" s="177">
        <f ca="1">IF(NOT(ISERROR(MATCH(J47,_xlfn.ANCHORARRAY(E58),0))),I60&amp;"Por favor no seleccionar los criterios de impacto",J47)</f>
        <v>0</v>
      </c>
      <c r="L47" s="183"/>
      <c r="M47" s="177"/>
      <c r="N47" s="186"/>
      <c r="O47" s="6">
        <v>2</v>
      </c>
      <c r="P47" s="128"/>
      <c r="Q47" s="41" t="str">
        <f t="shared" si="0"/>
        <v/>
      </c>
      <c r="R47" s="42"/>
      <c r="S47" s="42"/>
      <c r="T47" s="43" t="str">
        <f t="shared" si="1"/>
        <v/>
      </c>
      <c r="U47" s="42"/>
      <c r="V47" s="42"/>
      <c r="W47" s="42"/>
      <c r="X47" s="24" t="str">
        <f>IFERROR(IF(AND(Q46="Probabilidad",Q47="Probabilidad"),(Z46-(+Z46*T47)),IF(Q47="Probabilidad",(I46-(+I46*T47)),IF(Q47="Impacto",Z46,""))),"")</f>
        <v/>
      </c>
      <c r="Y47" s="44" t="str">
        <f t="shared" si="4"/>
        <v/>
      </c>
      <c r="Z47" s="45" t="str">
        <f t="shared" si="2"/>
        <v/>
      </c>
      <c r="AA47" s="44" t="str">
        <f t="shared" si="5"/>
        <v/>
      </c>
      <c r="AB47" s="45" t="str">
        <f>IFERROR(IF(AND(Q46="Impacto",Q47="Impacto"),(AB40-(+AB40*T47)),IF(Q47="Impacto",($M$46-(+$M$46*T47)),IF(Q47="Probabilidad",AB40,""))),"")</f>
        <v/>
      </c>
      <c r="AC47" s="46" t="str">
        <f t="shared" si="3"/>
        <v/>
      </c>
      <c r="AD47" s="47"/>
      <c r="AE47" s="128"/>
      <c r="AF47" s="38"/>
      <c r="AG47" s="49"/>
      <c r="AH47" s="49"/>
      <c r="AI47" s="48"/>
      <c r="AJ47" s="3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9"/>
      <c r="B48" s="192"/>
      <c r="C48" s="192"/>
      <c r="D48" s="192"/>
      <c r="E48" s="195"/>
      <c r="F48" s="192"/>
      <c r="G48" s="198"/>
      <c r="H48" s="183"/>
      <c r="I48" s="177"/>
      <c r="J48" s="180"/>
      <c r="K48" s="177">
        <f ca="1">IF(NOT(ISERROR(MATCH(J48,_xlfn.ANCHORARRAY(E59),0))),I61&amp;"Por favor no seleccionar los criterios de impacto",J48)</f>
        <v>0</v>
      </c>
      <c r="L48" s="183"/>
      <c r="M48" s="177"/>
      <c r="N48" s="186"/>
      <c r="O48" s="6">
        <v>3</v>
      </c>
      <c r="P48" s="128"/>
      <c r="Q48" s="41" t="str">
        <f t="shared" si="0"/>
        <v/>
      </c>
      <c r="R48" s="42"/>
      <c r="S48" s="42"/>
      <c r="T48" s="43" t="str">
        <f t="shared" si="1"/>
        <v/>
      </c>
      <c r="U48" s="42"/>
      <c r="V48" s="42"/>
      <c r="W48" s="42"/>
      <c r="X48" s="24" t="str">
        <f>IFERROR(IF(AND(Q47="Probabilidad",Q48="Probabilidad"),(Z47-(+Z47*T48)),IF(AND(Q47="Impacto",Q48="Probabilidad"),(Z46-(+Z46*T48)),IF(Q48="Impacto",Z47,""))),"")</f>
        <v/>
      </c>
      <c r="Y48" s="44" t="str">
        <f t="shared" si="4"/>
        <v/>
      </c>
      <c r="Z48" s="45" t="str">
        <f t="shared" si="2"/>
        <v/>
      </c>
      <c r="AA48" s="44" t="str">
        <f t="shared" si="5"/>
        <v/>
      </c>
      <c r="AB48" s="45" t="str">
        <f>IFERROR(IF(AND(Q47="Impacto",Q48="Impacto"),(AB47-(+AB47*T48)),IF(AND(Q47="Probabilidad",Q48="Impacto"),(AB46-(+AB46*T48)),IF(Q48="Probabilidad",AB47,""))),"")</f>
        <v/>
      </c>
      <c r="AC48" s="46" t="str">
        <f t="shared" si="3"/>
        <v/>
      </c>
      <c r="AD48" s="47"/>
      <c r="AE48" s="128"/>
      <c r="AF48" s="38"/>
      <c r="AG48" s="49"/>
      <c r="AH48" s="49"/>
      <c r="AI48" s="48"/>
      <c r="AJ48" s="3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9"/>
      <c r="B49" s="192"/>
      <c r="C49" s="192"/>
      <c r="D49" s="192"/>
      <c r="E49" s="195"/>
      <c r="F49" s="192"/>
      <c r="G49" s="198"/>
      <c r="H49" s="183"/>
      <c r="I49" s="177"/>
      <c r="J49" s="180"/>
      <c r="K49" s="177">
        <f ca="1">IF(NOT(ISERROR(MATCH(J49,_xlfn.ANCHORARRAY(E60),0))),I62&amp;"Por favor no seleccionar los criterios de impacto",J49)</f>
        <v>0</v>
      </c>
      <c r="L49" s="183"/>
      <c r="M49" s="177"/>
      <c r="N49" s="186"/>
      <c r="O49" s="6">
        <v>4</v>
      </c>
      <c r="P49" s="128"/>
      <c r="Q49" s="41" t="str">
        <f t="shared" si="0"/>
        <v/>
      </c>
      <c r="R49" s="42"/>
      <c r="S49" s="42"/>
      <c r="T49" s="43" t="str">
        <f t="shared" si="1"/>
        <v/>
      </c>
      <c r="U49" s="42"/>
      <c r="V49" s="42"/>
      <c r="W49" s="42"/>
      <c r="X49" s="24" t="str">
        <f>IFERROR(IF(AND(Q48="Probabilidad",Q49="Probabilidad"),(Z48-(+Z48*T49)),IF(AND(Q48="Impacto",Q49="Probabilidad"),(Z47-(+Z47*T49)),IF(Q49="Impacto",Z48,""))),"")</f>
        <v/>
      </c>
      <c r="Y49" s="44" t="str">
        <f t="shared" si="4"/>
        <v/>
      </c>
      <c r="Z49" s="45" t="str">
        <f t="shared" si="2"/>
        <v/>
      </c>
      <c r="AA49" s="44" t="str">
        <f t="shared" si="5"/>
        <v/>
      </c>
      <c r="AB49" s="45" t="str">
        <f>IFERROR(IF(AND(Q48="Impacto",Q49="Impacto"),(AB48-(+AB48*T49)),IF(AND(Q48="Probabilidad",Q49="Impacto"),(AB47-(+AB47*T49)),IF(Q49="Probabilidad",AB48,""))),"")</f>
        <v/>
      </c>
      <c r="AC49" s="46" t="str">
        <f t="shared" si="3"/>
        <v/>
      </c>
      <c r="AD49" s="47"/>
      <c r="AE49" s="128"/>
      <c r="AF49" s="38"/>
      <c r="AG49" s="49"/>
      <c r="AH49" s="49"/>
      <c r="AI49" s="48"/>
      <c r="AJ49" s="3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9"/>
      <c r="B50" s="192"/>
      <c r="C50" s="192"/>
      <c r="D50" s="192"/>
      <c r="E50" s="195"/>
      <c r="F50" s="192"/>
      <c r="G50" s="198"/>
      <c r="H50" s="183"/>
      <c r="I50" s="177"/>
      <c r="J50" s="180"/>
      <c r="K50" s="177">
        <f ca="1">IF(NOT(ISERROR(MATCH(J50,_xlfn.ANCHORARRAY(E61),0))),I63&amp;"Por favor no seleccionar los criterios de impacto",J50)</f>
        <v>0</v>
      </c>
      <c r="L50" s="183"/>
      <c r="M50" s="177"/>
      <c r="N50" s="186"/>
      <c r="O50" s="6">
        <v>5</v>
      </c>
      <c r="P50" s="39"/>
      <c r="Q50" s="41" t="str">
        <f t="shared" si="0"/>
        <v/>
      </c>
      <c r="R50" s="42"/>
      <c r="S50" s="42"/>
      <c r="T50" s="43" t="str">
        <f t="shared" si="1"/>
        <v/>
      </c>
      <c r="U50" s="42"/>
      <c r="V50" s="42"/>
      <c r="W50" s="42"/>
      <c r="X50" s="24" t="str">
        <f>IFERROR(IF(AND(Q49="Probabilidad",Q50="Probabilidad"),(Z49-(+Z49*T50)),IF(AND(Q49="Impacto",Q50="Probabilidad"),(Z48-(+Z48*T50)),IF(Q50="Impacto",Z49,""))),"")</f>
        <v/>
      </c>
      <c r="Y50" s="44" t="str">
        <f t="shared" si="4"/>
        <v/>
      </c>
      <c r="Z50" s="45" t="str">
        <f t="shared" si="2"/>
        <v/>
      </c>
      <c r="AA50" s="44" t="str">
        <f t="shared" si="5"/>
        <v/>
      </c>
      <c r="AB50" s="45" t="str">
        <f>IFERROR(IF(AND(Q49="Impacto",Q50="Impacto"),(AB49-(+AB49*T50)),IF(AND(Q49="Probabilidad",Q50="Impacto"),(AB48-(+AB48*T50)),IF(Q50="Probabilidad",AB49,""))),"")</f>
        <v/>
      </c>
      <c r="AC50" s="46" t="str">
        <f t="shared" si="3"/>
        <v/>
      </c>
      <c r="AD50" s="47"/>
      <c r="AE50" s="48"/>
      <c r="AF50" s="38"/>
      <c r="AG50" s="49"/>
      <c r="AH50" s="49"/>
      <c r="AI50" s="48"/>
      <c r="AJ50" s="3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90"/>
      <c r="B51" s="193"/>
      <c r="C51" s="193"/>
      <c r="D51" s="193"/>
      <c r="E51" s="196"/>
      <c r="F51" s="193"/>
      <c r="G51" s="199"/>
      <c r="H51" s="184"/>
      <c r="I51" s="178"/>
      <c r="J51" s="181"/>
      <c r="K51" s="178">
        <f ca="1">IF(NOT(ISERROR(MATCH(J51,_xlfn.ANCHORARRAY(E62),0))),I64&amp;"Por favor no seleccionar los criterios de impacto",J51)</f>
        <v>0</v>
      </c>
      <c r="L51" s="184"/>
      <c r="M51" s="178"/>
      <c r="N51" s="187"/>
      <c r="O51" s="6">
        <v>6</v>
      </c>
      <c r="P51" s="39"/>
      <c r="Q51" s="41" t="str">
        <f t="shared" si="0"/>
        <v/>
      </c>
      <c r="R51" s="42"/>
      <c r="S51" s="42"/>
      <c r="T51" s="43" t="str">
        <f t="shared" si="1"/>
        <v/>
      </c>
      <c r="U51" s="42"/>
      <c r="V51" s="42"/>
      <c r="W51" s="42"/>
      <c r="X51" s="24" t="str">
        <f>IFERROR(IF(AND(Q50="Probabilidad",Q51="Probabilidad"),(Z50-(+Z50*T51)),IF(AND(Q50="Impacto",Q51="Probabilidad"),(Z49-(+Z49*T51)),IF(Q51="Impacto",Z50,""))),"")</f>
        <v/>
      </c>
      <c r="Y51" s="44" t="str">
        <f t="shared" si="4"/>
        <v/>
      </c>
      <c r="Z51" s="45" t="str">
        <f t="shared" si="2"/>
        <v/>
      </c>
      <c r="AA51" s="44" t="str">
        <f t="shared" si="5"/>
        <v/>
      </c>
      <c r="AB51" s="45" t="str">
        <f>IFERROR(IF(AND(Q50="Impacto",Q51="Impacto"),(AB50-(+AB50*T51)),IF(AND(Q50="Probabilidad",Q51="Impacto"),(AB49-(+AB49*T51)),IF(Q51="Probabilidad",AB50,""))),"")</f>
        <v/>
      </c>
      <c r="AC51" s="46" t="str">
        <f t="shared" si="3"/>
        <v/>
      </c>
      <c r="AD51" s="47"/>
      <c r="AE51" s="48"/>
      <c r="AF51" s="38"/>
      <c r="AG51" s="49"/>
      <c r="AH51" s="49"/>
      <c r="AI51" s="48"/>
      <c r="AJ51" s="3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8">
        <v>8</v>
      </c>
      <c r="B52" s="191"/>
      <c r="C52" s="191"/>
      <c r="D52" s="191"/>
      <c r="E52" s="194"/>
      <c r="F52" s="191"/>
      <c r="G52" s="197"/>
      <c r="H52" s="182" t="str">
        <f>IF(G52&lt;=0,"",IF(G52&lt;=2,"Muy Baja",IF(G52&lt;=24,"Baja",IF(G52&lt;=500,"Media",IF(G52&lt;=5000,"Alta","Muy Alta")))))</f>
        <v/>
      </c>
      <c r="I52" s="176" t="str">
        <f>IF(H52="","",IF(H52="Muy Baja",0.2,IF(H52="Baja",0.4,IF(H52="Media",0.6,IF(H52="Alta",0.8,IF(H52="Muy Alta",1,))))))</f>
        <v/>
      </c>
      <c r="J52" s="179"/>
      <c r="K52" s="176">
        <f>IF(NOT(ISERROR(MATCH(J52,'[7]Tabla Impacto'!$B$221:$B$223,0))),'[7]Tabla Impacto'!$F$223&amp;"Por favor no seleccionar los criterios de impacto(Afectación Económica o presupuestal y Pérdida Reputacional)",J52)</f>
        <v>0</v>
      </c>
      <c r="L52" s="182" t="str">
        <f>IF(OR(K52='[7]Tabla Impacto'!$C$11,K52='[7]Tabla Impacto'!$D$11),"Leve",IF(OR(K52='[7]Tabla Impacto'!$C$12,K52='[7]Tabla Impacto'!$D$12),"Menor",IF(OR(K52='[7]Tabla Impacto'!$C$13,K52='[7]Tabla Impacto'!$D$13),"Moderado",IF(OR(K52='[7]Tabla Impacto'!$C$14,K52='[7]Tabla Impacto'!$D$14),"Mayor",IF(OR(K52='[7]Tabla Impacto'!$C$15,K52='[7]Tabla Impacto'!$D$15),"Catastrófico","")))))</f>
        <v/>
      </c>
      <c r="M52" s="176" t="str">
        <f>IF(L52="","",IF(L52="Leve",0.2,IF(L52="Menor",0.4,IF(L52="Moderado",0.6,IF(L52="Mayor",0.8,IF(L52="Catastrófico",1,))))))</f>
        <v/>
      </c>
      <c r="N52" s="185"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6">
        <v>1</v>
      </c>
      <c r="P52" s="128"/>
      <c r="Q52" s="41" t="str">
        <f t="shared" si="0"/>
        <v/>
      </c>
      <c r="R52" s="42"/>
      <c r="S52" s="42"/>
      <c r="T52" s="43" t="str">
        <f t="shared" si="1"/>
        <v/>
      </c>
      <c r="U52" s="42"/>
      <c r="V52" s="42"/>
      <c r="W52" s="42"/>
      <c r="X52" s="24" t="str">
        <f>IFERROR(IF(Q52="Probabilidad",(I52-(+I52*T52)),IF(Q52="Impacto",I52,"")),"")</f>
        <v/>
      </c>
      <c r="Y52" s="44" t="str">
        <f>IFERROR(IF(X52="","",IF(X52&lt;=0.2,"Muy Baja",IF(X52&lt;=0.4,"Baja",IF(X52&lt;=0.6,"Media",IF(X52&lt;=0.8,"Alta","Muy Alta"))))),"")</f>
        <v/>
      </c>
      <c r="Z52" s="45" t="str">
        <f t="shared" si="2"/>
        <v/>
      </c>
      <c r="AA52" s="44" t="str">
        <f>IFERROR(IF(AB52="","",IF(AB52&lt;=0.2,"Leve",IF(AB52&lt;=0.4,"Menor",IF(AB52&lt;=0.6,"Moderado",IF(AB52&lt;=0.8,"Mayor","Catastrófico"))))),"")</f>
        <v/>
      </c>
      <c r="AB52" s="45" t="str">
        <f>IFERROR(IF(Q52="Impacto",(M52-(+M52*T52)),IF(Q52="Probabilidad",M52,"")),"")</f>
        <v/>
      </c>
      <c r="AC52" s="46" t="str">
        <f t="shared" si="3"/>
        <v/>
      </c>
      <c r="AD52" s="47"/>
      <c r="AE52" s="48"/>
      <c r="AF52" s="38"/>
      <c r="AG52" s="49"/>
      <c r="AH52" s="49"/>
      <c r="AI52" s="48"/>
      <c r="AJ52" s="3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9"/>
      <c r="B53" s="192"/>
      <c r="C53" s="192"/>
      <c r="D53" s="192"/>
      <c r="E53" s="195"/>
      <c r="F53" s="192"/>
      <c r="G53" s="198"/>
      <c r="H53" s="183"/>
      <c r="I53" s="177"/>
      <c r="J53" s="180"/>
      <c r="K53" s="177">
        <f ca="1">IF(NOT(ISERROR(MATCH(J53,_xlfn.ANCHORARRAY(E64),0))),I66&amp;"Por favor no seleccionar los criterios de impacto",J53)</f>
        <v>0</v>
      </c>
      <c r="L53" s="183"/>
      <c r="M53" s="177"/>
      <c r="N53" s="186"/>
      <c r="O53" s="6">
        <v>2</v>
      </c>
      <c r="P53" s="128"/>
      <c r="Q53" s="41" t="str">
        <f t="shared" si="0"/>
        <v/>
      </c>
      <c r="R53" s="42"/>
      <c r="S53" s="42"/>
      <c r="T53" s="43" t="str">
        <f t="shared" si="1"/>
        <v/>
      </c>
      <c r="U53" s="42"/>
      <c r="V53" s="42"/>
      <c r="W53" s="42"/>
      <c r="X53" s="24" t="str">
        <f>IFERROR(IF(AND(Q52="Probabilidad",Q53="Probabilidad"),(Z52-(+Z52*T53)),IF(Q53="Probabilidad",(I52-(+I52*T53)),IF(Q53="Impacto",Z52,""))),"")</f>
        <v/>
      </c>
      <c r="Y53" s="44" t="str">
        <f t="shared" si="4"/>
        <v/>
      </c>
      <c r="Z53" s="45" t="str">
        <f t="shared" si="2"/>
        <v/>
      </c>
      <c r="AA53" s="44" t="str">
        <f t="shared" si="5"/>
        <v/>
      </c>
      <c r="AB53" s="45" t="str">
        <f>IFERROR(IF(AND(Q52="Impacto",Q53="Impacto"),(AB46-(+AB46*T53)),IF(Q53="Impacto",($M$52-(+$M$52*T53)),IF(Q53="Probabilidad",AB46,""))),"")</f>
        <v/>
      </c>
      <c r="AC53" s="46" t="str">
        <f t="shared" si="3"/>
        <v/>
      </c>
      <c r="AD53" s="47"/>
      <c r="AE53" s="48"/>
      <c r="AF53" s="38"/>
      <c r="AG53" s="49"/>
      <c r="AH53" s="49"/>
      <c r="AI53" s="48"/>
      <c r="AJ53" s="3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9"/>
      <c r="B54" s="192"/>
      <c r="C54" s="192"/>
      <c r="D54" s="192"/>
      <c r="E54" s="195"/>
      <c r="F54" s="192"/>
      <c r="G54" s="198"/>
      <c r="H54" s="183"/>
      <c r="I54" s="177"/>
      <c r="J54" s="180"/>
      <c r="K54" s="177">
        <f ca="1">IF(NOT(ISERROR(MATCH(J54,_xlfn.ANCHORARRAY(E65),0))),I67&amp;"Por favor no seleccionar los criterios de impacto",J54)</f>
        <v>0</v>
      </c>
      <c r="L54" s="183"/>
      <c r="M54" s="177"/>
      <c r="N54" s="186"/>
      <c r="O54" s="6">
        <v>3</v>
      </c>
      <c r="P54" s="128"/>
      <c r="Q54" s="41" t="str">
        <f t="shared" si="0"/>
        <v/>
      </c>
      <c r="R54" s="42"/>
      <c r="S54" s="42"/>
      <c r="T54" s="43" t="str">
        <f t="shared" si="1"/>
        <v/>
      </c>
      <c r="U54" s="42"/>
      <c r="V54" s="42"/>
      <c r="W54" s="42"/>
      <c r="X54" s="24" t="str">
        <f>IFERROR(IF(AND(Q53="Probabilidad",Q54="Probabilidad"),(Z53-(+Z53*T54)),IF(AND(Q53="Impacto",Q54="Probabilidad"),(Z52-(+Z52*T54)),IF(Q54="Impacto",Z53,""))),"")</f>
        <v/>
      </c>
      <c r="Y54" s="44" t="str">
        <f t="shared" si="4"/>
        <v/>
      </c>
      <c r="Z54" s="45" t="str">
        <f t="shared" si="2"/>
        <v/>
      </c>
      <c r="AA54" s="44" t="str">
        <f t="shared" si="5"/>
        <v/>
      </c>
      <c r="AB54" s="45" t="str">
        <f>IFERROR(IF(AND(Q53="Impacto",Q54="Impacto"),(AB53-(+AB53*T54)),IF(AND(Q53="Probabilidad",Q54="Impacto"),(AB52-(+AB52*T54)),IF(Q54="Probabilidad",AB53,""))),"")</f>
        <v/>
      </c>
      <c r="AC54" s="46" t="str">
        <f t="shared" si="3"/>
        <v/>
      </c>
      <c r="AD54" s="47"/>
      <c r="AE54" s="48"/>
      <c r="AF54" s="38"/>
      <c r="AG54" s="49"/>
      <c r="AH54" s="49"/>
      <c r="AI54" s="48"/>
      <c r="AJ54" s="3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9"/>
      <c r="B55" s="192"/>
      <c r="C55" s="192"/>
      <c r="D55" s="192"/>
      <c r="E55" s="195"/>
      <c r="F55" s="192"/>
      <c r="G55" s="198"/>
      <c r="H55" s="183"/>
      <c r="I55" s="177"/>
      <c r="J55" s="180"/>
      <c r="K55" s="177">
        <f ca="1">IF(NOT(ISERROR(MATCH(J55,_xlfn.ANCHORARRAY(E66),0))),I68&amp;"Por favor no seleccionar los criterios de impacto",J55)</f>
        <v>0</v>
      </c>
      <c r="L55" s="183"/>
      <c r="M55" s="177"/>
      <c r="N55" s="186"/>
      <c r="O55" s="6">
        <v>4</v>
      </c>
      <c r="P55" s="39"/>
      <c r="Q55" s="41" t="str">
        <f t="shared" si="0"/>
        <v/>
      </c>
      <c r="R55" s="42"/>
      <c r="S55" s="42"/>
      <c r="T55" s="43" t="str">
        <f t="shared" si="1"/>
        <v/>
      </c>
      <c r="U55" s="42"/>
      <c r="V55" s="42"/>
      <c r="W55" s="42"/>
      <c r="X55" s="24" t="str">
        <f>IFERROR(IF(AND(Q54="Probabilidad",Q55="Probabilidad"),(Z54-(+Z54*T55)),IF(AND(Q54="Impacto",Q55="Probabilidad"),(Z53-(+Z53*T55)),IF(Q55="Impacto",Z54,""))),"")</f>
        <v/>
      </c>
      <c r="Y55" s="44" t="str">
        <f t="shared" si="4"/>
        <v/>
      </c>
      <c r="Z55" s="45" t="str">
        <f t="shared" si="2"/>
        <v/>
      </c>
      <c r="AA55" s="44" t="str">
        <f t="shared" si="5"/>
        <v/>
      </c>
      <c r="AB55" s="45" t="str">
        <f>IFERROR(IF(AND(Q54="Impacto",Q55="Impacto"),(AB54-(+AB54*T55)),IF(AND(Q54="Probabilidad",Q55="Impacto"),(AB53-(+AB53*T55)),IF(Q55="Probabilidad",AB54,""))),"")</f>
        <v/>
      </c>
      <c r="AC55" s="46" t="str">
        <f t="shared" si="3"/>
        <v/>
      </c>
      <c r="AD55" s="47"/>
      <c r="AE55" s="48"/>
      <c r="AF55" s="38"/>
      <c r="AG55" s="49"/>
      <c r="AH55" s="49"/>
      <c r="AI55" s="48"/>
      <c r="AJ55" s="3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9"/>
      <c r="B56" s="192"/>
      <c r="C56" s="192"/>
      <c r="D56" s="192"/>
      <c r="E56" s="195"/>
      <c r="F56" s="192"/>
      <c r="G56" s="198"/>
      <c r="H56" s="183"/>
      <c r="I56" s="177"/>
      <c r="J56" s="180"/>
      <c r="K56" s="177">
        <f ca="1">IF(NOT(ISERROR(MATCH(J56,_xlfn.ANCHORARRAY(E67),0))),I69&amp;"Por favor no seleccionar los criterios de impacto",J56)</f>
        <v>0</v>
      </c>
      <c r="L56" s="183"/>
      <c r="M56" s="177"/>
      <c r="N56" s="186"/>
      <c r="O56" s="6">
        <v>5</v>
      </c>
      <c r="P56" s="39"/>
      <c r="Q56" s="41" t="str">
        <f t="shared" si="0"/>
        <v/>
      </c>
      <c r="R56" s="42"/>
      <c r="S56" s="42"/>
      <c r="T56" s="43" t="str">
        <f t="shared" si="1"/>
        <v/>
      </c>
      <c r="U56" s="42"/>
      <c r="V56" s="42"/>
      <c r="W56" s="42"/>
      <c r="X56" s="24" t="str">
        <f>IFERROR(IF(AND(Q55="Probabilidad",Q56="Probabilidad"),(Z55-(+Z55*T56)),IF(AND(Q55="Impacto",Q56="Probabilidad"),(Z54-(+Z54*T56)),IF(Q56="Impacto",Z55,""))),"")</f>
        <v/>
      </c>
      <c r="Y56" s="44" t="str">
        <f t="shared" si="4"/>
        <v/>
      </c>
      <c r="Z56" s="45" t="str">
        <f t="shared" si="2"/>
        <v/>
      </c>
      <c r="AA56" s="44" t="str">
        <f t="shared" si="5"/>
        <v/>
      </c>
      <c r="AB56" s="45" t="str">
        <f>IFERROR(IF(AND(Q55="Impacto",Q56="Impacto"),(AB55-(+AB55*T56)),IF(AND(Q55="Probabilidad",Q56="Impacto"),(AB54-(+AB54*T56)),IF(Q56="Probabilidad",AB55,""))),"")</f>
        <v/>
      </c>
      <c r="AC56" s="46" t="str">
        <f t="shared" si="3"/>
        <v/>
      </c>
      <c r="AD56" s="47"/>
      <c r="AE56" s="48"/>
      <c r="AF56" s="38"/>
      <c r="AG56" s="49"/>
      <c r="AH56" s="49"/>
      <c r="AI56" s="48"/>
      <c r="AJ56" s="3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90"/>
      <c r="B57" s="193"/>
      <c r="C57" s="193"/>
      <c r="D57" s="193"/>
      <c r="E57" s="196"/>
      <c r="F57" s="193"/>
      <c r="G57" s="199"/>
      <c r="H57" s="184"/>
      <c r="I57" s="178"/>
      <c r="J57" s="181"/>
      <c r="K57" s="178">
        <f ca="1">IF(NOT(ISERROR(MATCH(J57,_xlfn.ANCHORARRAY(E68),0))),I70&amp;"Por favor no seleccionar los criterios de impacto",J57)</f>
        <v>0</v>
      </c>
      <c r="L57" s="184"/>
      <c r="M57" s="178"/>
      <c r="N57" s="187"/>
      <c r="O57" s="6">
        <v>6</v>
      </c>
      <c r="P57" s="39"/>
      <c r="Q57" s="41" t="str">
        <f t="shared" si="0"/>
        <v/>
      </c>
      <c r="R57" s="42"/>
      <c r="S57" s="42"/>
      <c r="T57" s="43" t="str">
        <f t="shared" si="1"/>
        <v/>
      </c>
      <c r="U57" s="42"/>
      <c r="V57" s="42"/>
      <c r="W57" s="42"/>
      <c r="X57" s="24" t="str">
        <f>IFERROR(IF(AND(Q56="Probabilidad",Q57="Probabilidad"),(Z56-(+Z56*T57)),IF(AND(Q56="Impacto",Q57="Probabilidad"),(Z55-(+Z55*T57)),IF(Q57="Impacto",Z56,""))),"")</f>
        <v/>
      </c>
      <c r="Y57" s="44" t="str">
        <f t="shared" si="4"/>
        <v/>
      </c>
      <c r="Z57" s="45" t="str">
        <f t="shared" si="2"/>
        <v/>
      </c>
      <c r="AA57" s="44" t="str">
        <f t="shared" si="5"/>
        <v/>
      </c>
      <c r="AB57" s="45" t="str">
        <f>IFERROR(IF(AND(Q56="Impacto",Q57="Impacto"),(AB56-(+AB56*T57)),IF(AND(Q56="Probabilidad",Q57="Impacto"),(AB55-(+AB55*T57)),IF(Q57="Probabilidad",AB56,""))),"")</f>
        <v/>
      </c>
      <c r="AC57" s="46" t="str">
        <f t="shared" si="3"/>
        <v/>
      </c>
      <c r="AD57" s="47"/>
      <c r="AE57" s="48"/>
      <c r="AF57" s="38"/>
      <c r="AG57" s="49"/>
      <c r="AH57" s="49"/>
      <c r="AI57" s="48"/>
      <c r="AJ57" s="3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8">
        <v>9</v>
      </c>
      <c r="B58" s="191"/>
      <c r="C58" s="191"/>
      <c r="D58" s="191"/>
      <c r="E58" s="194"/>
      <c r="F58" s="191"/>
      <c r="G58" s="197"/>
      <c r="H58" s="182" t="str">
        <f>IF(G58&lt;=0,"",IF(G58&lt;=2,"Muy Baja",IF(G58&lt;=24,"Baja",IF(G58&lt;=500,"Media",IF(G58&lt;=5000,"Alta","Muy Alta")))))</f>
        <v/>
      </c>
      <c r="I58" s="176" t="str">
        <f>IF(H58="","",IF(H58="Muy Baja",0.2,IF(H58="Baja",0.4,IF(H58="Media",0.6,IF(H58="Alta",0.8,IF(H58="Muy Alta",1,))))))</f>
        <v/>
      </c>
      <c r="J58" s="179"/>
      <c r="K58" s="176">
        <f>IF(NOT(ISERROR(MATCH(J58,'[7]Tabla Impacto'!$B$221:$B$223,0))),'[7]Tabla Impacto'!$F$223&amp;"Por favor no seleccionar los criterios de impacto(Afectación Económica o presupuestal y Pérdida Reputacional)",J58)</f>
        <v>0</v>
      </c>
      <c r="L58" s="182" t="str">
        <f>IF(OR(K58='[7]Tabla Impacto'!$C$11,K58='[7]Tabla Impacto'!$D$11),"Leve",IF(OR(K58='[7]Tabla Impacto'!$C$12,K58='[7]Tabla Impacto'!$D$12),"Menor",IF(OR(K58='[7]Tabla Impacto'!$C$13,K58='[7]Tabla Impacto'!$D$13),"Moderado",IF(OR(K58='[7]Tabla Impacto'!$C$14,K58='[7]Tabla Impacto'!$D$14),"Mayor",IF(OR(K58='[7]Tabla Impacto'!$C$15,K58='[7]Tabla Impacto'!$D$15),"Catastrófico","")))))</f>
        <v/>
      </c>
      <c r="M58" s="176" t="str">
        <f>IF(L58="","",IF(L58="Leve",0.2,IF(L58="Menor",0.4,IF(L58="Moderado",0.6,IF(L58="Mayor",0.8,IF(L58="Catastrófico",1,))))))</f>
        <v/>
      </c>
      <c r="N58" s="185"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6">
        <v>1</v>
      </c>
      <c r="P58" s="128"/>
      <c r="Q58" s="41" t="str">
        <f t="shared" si="0"/>
        <v/>
      </c>
      <c r="R58" s="42"/>
      <c r="S58" s="42"/>
      <c r="T58" s="43" t="str">
        <f t="shared" si="1"/>
        <v/>
      </c>
      <c r="U58" s="42"/>
      <c r="V58" s="42"/>
      <c r="W58" s="42"/>
      <c r="X58" s="24" t="str">
        <f>IFERROR(IF(Q58="Probabilidad",(I58-(+I58*T58)),IF(Q58="Impacto",I58,"")),"")</f>
        <v/>
      </c>
      <c r="Y58" s="44" t="str">
        <f>IFERROR(IF(X58="","",IF(X58&lt;=0.2,"Muy Baja",IF(X58&lt;=0.4,"Baja",IF(X58&lt;=0.6,"Media",IF(X58&lt;=0.8,"Alta","Muy Alta"))))),"")</f>
        <v/>
      </c>
      <c r="Z58" s="45" t="str">
        <f t="shared" si="2"/>
        <v/>
      </c>
      <c r="AA58" s="44" t="str">
        <f>IFERROR(IF(AB58="","",IF(AB58&lt;=0.2,"Leve",IF(AB58&lt;=0.4,"Menor",IF(AB58&lt;=0.6,"Moderado",IF(AB58&lt;=0.8,"Mayor","Catastrófico"))))),"")</f>
        <v/>
      </c>
      <c r="AB58" s="45" t="str">
        <f>IFERROR(IF(Q58="Impacto",(M58-(+M58*T58)),IF(Q58="Probabilidad",M58,"")),"")</f>
        <v/>
      </c>
      <c r="AC58" s="46" t="str">
        <f t="shared" si="3"/>
        <v/>
      </c>
      <c r="AD58" s="47"/>
      <c r="AE58" s="48"/>
      <c r="AF58" s="38"/>
      <c r="AG58" s="49"/>
      <c r="AH58" s="49"/>
      <c r="AI58" s="48"/>
      <c r="AJ58" s="3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9"/>
      <c r="B59" s="192"/>
      <c r="C59" s="192"/>
      <c r="D59" s="192"/>
      <c r="E59" s="195"/>
      <c r="F59" s="192"/>
      <c r="G59" s="198"/>
      <c r="H59" s="183"/>
      <c r="I59" s="177"/>
      <c r="J59" s="180"/>
      <c r="K59" s="177">
        <f ca="1">IF(NOT(ISERROR(MATCH(J59,_xlfn.ANCHORARRAY(E70),0))),I72&amp;"Por favor no seleccionar los criterios de impacto",J59)</f>
        <v>0</v>
      </c>
      <c r="L59" s="183"/>
      <c r="M59" s="177"/>
      <c r="N59" s="186"/>
      <c r="O59" s="6">
        <v>2</v>
      </c>
      <c r="P59" s="128"/>
      <c r="Q59" s="41" t="str">
        <f t="shared" si="0"/>
        <v/>
      </c>
      <c r="R59" s="42"/>
      <c r="S59" s="42"/>
      <c r="T59" s="43" t="str">
        <f t="shared" si="1"/>
        <v/>
      </c>
      <c r="U59" s="42"/>
      <c r="V59" s="42"/>
      <c r="W59" s="42"/>
      <c r="X59" s="24" t="str">
        <f>IFERROR(IF(AND(Q58="Probabilidad",Q59="Probabilidad"),(Z58-(+Z58*T59)),IF(Q59="Probabilidad",(I58-(+I58*T59)),IF(Q59="Impacto",Z58,""))),"")</f>
        <v/>
      </c>
      <c r="Y59" s="44" t="str">
        <f t="shared" si="4"/>
        <v/>
      </c>
      <c r="Z59" s="45" t="str">
        <f t="shared" si="2"/>
        <v/>
      </c>
      <c r="AA59" s="44" t="str">
        <f t="shared" si="5"/>
        <v/>
      </c>
      <c r="AB59" s="45" t="str">
        <f>IFERROR(IF(AND(Q58="Impacto",Q59="Impacto"),(AB52-(+AB52*T59)),IF(Q59="Impacto",($M$58-(+$M$58*T59)),IF(Q59="Probabilidad",AB52,""))),"")</f>
        <v/>
      </c>
      <c r="AC59" s="46" t="str">
        <f t="shared" si="3"/>
        <v/>
      </c>
      <c r="AD59" s="47"/>
      <c r="AE59" s="48"/>
      <c r="AF59" s="38"/>
      <c r="AG59" s="49"/>
      <c r="AH59" s="49"/>
      <c r="AI59" s="48"/>
      <c r="AJ59" s="3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9"/>
      <c r="B60" s="192"/>
      <c r="C60" s="192"/>
      <c r="D60" s="192"/>
      <c r="E60" s="195"/>
      <c r="F60" s="192"/>
      <c r="G60" s="198"/>
      <c r="H60" s="183"/>
      <c r="I60" s="177"/>
      <c r="J60" s="180"/>
      <c r="K60" s="177">
        <f ca="1">IF(NOT(ISERROR(MATCH(J60,_xlfn.ANCHORARRAY(E71),0))),I73&amp;"Por favor no seleccionar los criterios de impacto",J60)</f>
        <v>0</v>
      </c>
      <c r="L60" s="183"/>
      <c r="M60" s="177"/>
      <c r="N60" s="186"/>
      <c r="O60" s="6">
        <v>3</v>
      </c>
      <c r="P60" s="40"/>
      <c r="Q60" s="41" t="str">
        <f t="shared" si="0"/>
        <v/>
      </c>
      <c r="R60" s="42"/>
      <c r="S60" s="42"/>
      <c r="T60" s="43" t="str">
        <f t="shared" si="1"/>
        <v/>
      </c>
      <c r="U60" s="42"/>
      <c r="V60" s="42"/>
      <c r="W60" s="42"/>
      <c r="X60" s="24" t="str">
        <f>IFERROR(IF(AND(Q59="Probabilidad",Q60="Probabilidad"),(Z59-(+Z59*T60)),IF(AND(Q59="Impacto",Q60="Probabilidad"),(Z58-(+Z58*T60)),IF(Q60="Impacto",Z59,""))),"")</f>
        <v/>
      </c>
      <c r="Y60" s="44" t="str">
        <f t="shared" si="4"/>
        <v/>
      </c>
      <c r="Z60" s="45" t="str">
        <f t="shared" si="2"/>
        <v/>
      </c>
      <c r="AA60" s="44" t="str">
        <f t="shared" si="5"/>
        <v/>
      </c>
      <c r="AB60" s="45" t="str">
        <f>IFERROR(IF(AND(Q59="Impacto",Q60="Impacto"),(AB59-(+AB59*T60)),IF(AND(Q59="Probabilidad",Q60="Impacto"),(AB58-(+AB58*T60)),IF(Q60="Probabilidad",AB59,""))),"")</f>
        <v/>
      </c>
      <c r="AC60" s="46" t="str">
        <f t="shared" si="3"/>
        <v/>
      </c>
      <c r="AD60" s="47"/>
      <c r="AE60" s="48"/>
      <c r="AF60" s="38"/>
      <c r="AG60" s="49"/>
      <c r="AH60" s="49"/>
      <c r="AI60" s="48"/>
      <c r="AJ60" s="3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9"/>
      <c r="B61" s="192"/>
      <c r="C61" s="192"/>
      <c r="D61" s="192"/>
      <c r="E61" s="195"/>
      <c r="F61" s="192"/>
      <c r="G61" s="198"/>
      <c r="H61" s="183"/>
      <c r="I61" s="177"/>
      <c r="J61" s="180"/>
      <c r="K61" s="177">
        <f ca="1">IF(NOT(ISERROR(MATCH(J61,_xlfn.ANCHORARRAY(E72),0))),I74&amp;"Por favor no seleccionar los criterios de impacto",J61)</f>
        <v>0</v>
      </c>
      <c r="L61" s="183"/>
      <c r="M61" s="177"/>
      <c r="N61" s="186"/>
      <c r="O61" s="6">
        <v>4</v>
      </c>
      <c r="P61" s="39"/>
      <c r="Q61" s="41" t="str">
        <f t="shared" si="0"/>
        <v/>
      </c>
      <c r="R61" s="42"/>
      <c r="S61" s="42"/>
      <c r="T61" s="43" t="str">
        <f t="shared" si="1"/>
        <v/>
      </c>
      <c r="U61" s="42"/>
      <c r="V61" s="42"/>
      <c r="W61" s="42"/>
      <c r="X61" s="24" t="str">
        <f>IFERROR(IF(AND(Q60="Probabilidad",Q61="Probabilidad"),(Z60-(+Z60*T61)),IF(AND(Q60="Impacto",Q61="Probabilidad"),(Z59-(+Z59*T61)),IF(Q61="Impacto",Z60,""))),"")</f>
        <v/>
      </c>
      <c r="Y61" s="44" t="str">
        <f t="shared" si="4"/>
        <v/>
      </c>
      <c r="Z61" s="45" t="str">
        <f t="shared" si="2"/>
        <v/>
      </c>
      <c r="AA61" s="44" t="str">
        <f t="shared" si="5"/>
        <v/>
      </c>
      <c r="AB61" s="45" t="str">
        <f>IFERROR(IF(AND(Q60="Impacto",Q61="Impacto"),(AB60-(+AB60*T61)),IF(AND(Q60="Probabilidad",Q61="Impacto"),(AB59-(+AB59*T61)),IF(Q61="Probabilidad",AB60,""))),"")</f>
        <v/>
      </c>
      <c r="AC61" s="46" t="str">
        <f t="shared" si="3"/>
        <v/>
      </c>
      <c r="AD61" s="47"/>
      <c r="AE61" s="48"/>
      <c r="AF61" s="38"/>
      <c r="AG61" s="49"/>
      <c r="AH61" s="49"/>
      <c r="AI61" s="48"/>
      <c r="AJ61" s="3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9"/>
      <c r="B62" s="192"/>
      <c r="C62" s="192"/>
      <c r="D62" s="192"/>
      <c r="E62" s="195"/>
      <c r="F62" s="192"/>
      <c r="G62" s="198"/>
      <c r="H62" s="183"/>
      <c r="I62" s="177"/>
      <c r="J62" s="180"/>
      <c r="K62" s="177">
        <f ca="1">IF(NOT(ISERROR(MATCH(J62,_xlfn.ANCHORARRAY(E73),0))),I75&amp;"Por favor no seleccionar los criterios de impacto",J62)</f>
        <v>0</v>
      </c>
      <c r="L62" s="183"/>
      <c r="M62" s="177"/>
      <c r="N62" s="186"/>
      <c r="O62" s="6">
        <v>5</v>
      </c>
      <c r="P62" s="39"/>
      <c r="Q62" s="41" t="str">
        <f t="shared" si="0"/>
        <v/>
      </c>
      <c r="R62" s="42"/>
      <c r="S62" s="42"/>
      <c r="T62" s="43" t="str">
        <f t="shared" si="1"/>
        <v/>
      </c>
      <c r="U62" s="42"/>
      <c r="V62" s="42"/>
      <c r="W62" s="42"/>
      <c r="X62" s="24" t="str">
        <f>IFERROR(IF(AND(Q61="Probabilidad",Q62="Probabilidad"),(Z61-(+Z61*T62)),IF(AND(Q61="Impacto",Q62="Probabilidad"),(Z60-(+Z60*T62)),IF(Q62="Impacto",Z61,""))),"")</f>
        <v/>
      </c>
      <c r="Y62" s="44" t="str">
        <f t="shared" si="4"/>
        <v/>
      </c>
      <c r="Z62" s="45" t="str">
        <f t="shared" si="2"/>
        <v/>
      </c>
      <c r="AA62" s="44" t="str">
        <f t="shared" si="5"/>
        <v/>
      </c>
      <c r="AB62" s="45" t="str">
        <f>IFERROR(IF(AND(Q61="Impacto",Q62="Impacto"),(AB61-(+AB61*T62)),IF(AND(Q61="Probabilidad",Q62="Impacto"),(AB60-(+AB60*T62)),IF(Q62="Probabilidad",AB61,""))),"")</f>
        <v/>
      </c>
      <c r="AC62" s="46" t="str">
        <f t="shared" si="3"/>
        <v/>
      </c>
      <c r="AD62" s="47"/>
      <c r="AE62" s="48"/>
      <c r="AF62" s="38"/>
      <c r="AG62" s="49"/>
      <c r="AH62" s="49"/>
      <c r="AI62" s="48"/>
      <c r="AJ62" s="3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90"/>
      <c r="B63" s="193"/>
      <c r="C63" s="193"/>
      <c r="D63" s="193"/>
      <c r="E63" s="196"/>
      <c r="F63" s="193"/>
      <c r="G63" s="199"/>
      <c r="H63" s="184"/>
      <c r="I63" s="178"/>
      <c r="J63" s="181"/>
      <c r="K63" s="178">
        <f ca="1">IF(NOT(ISERROR(MATCH(J63,_xlfn.ANCHORARRAY(E74),0))),I76&amp;"Por favor no seleccionar los criterios de impacto",J63)</f>
        <v>0</v>
      </c>
      <c r="L63" s="184"/>
      <c r="M63" s="178"/>
      <c r="N63" s="187"/>
      <c r="O63" s="6">
        <v>6</v>
      </c>
      <c r="P63" s="39"/>
      <c r="Q63" s="41" t="str">
        <f t="shared" si="0"/>
        <v/>
      </c>
      <c r="R63" s="42"/>
      <c r="S63" s="42"/>
      <c r="T63" s="43" t="str">
        <f t="shared" si="1"/>
        <v/>
      </c>
      <c r="U63" s="42"/>
      <c r="V63" s="42"/>
      <c r="W63" s="42"/>
      <c r="X63" s="24" t="str">
        <f>IFERROR(IF(AND(Q62="Probabilidad",Q63="Probabilidad"),(Z62-(+Z62*T63)),IF(AND(Q62="Impacto",Q63="Probabilidad"),(Z61-(+Z61*T63)),IF(Q63="Impacto",Z62,""))),"")</f>
        <v/>
      </c>
      <c r="Y63" s="44" t="str">
        <f t="shared" si="4"/>
        <v/>
      </c>
      <c r="Z63" s="45" t="str">
        <f t="shared" si="2"/>
        <v/>
      </c>
      <c r="AA63" s="44" t="str">
        <f t="shared" si="5"/>
        <v/>
      </c>
      <c r="AB63" s="45" t="str">
        <f>IFERROR(IF(AND(Q62="Impacto",Q63="Impacto"),(AB62-(+AB62*T63)),IF(AND(Q62="Probabilidad",Q63="Impacto"),(AB61-(+AB61*T63)),IF(Q63="Probabilidad",AB62,""))),"")</f>
        <v/>
      </c>
      <c r="AC63" s="46" t="str">
        <f t="shared" si="3"/>
        <v/>
      </c>
      <c r="AD63" s="47"/>
      <c r="AE63" s="48"/>
      <c r="AF63" s="38"/>
      <c r="AG63" s="49"/>
      <c r="AH63" s="49"/>
      <c r="AI63" s="48"/>
      <c r="AJ63" s="3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8">
        <v>10</v>
      </c>
      <c r="B64" s="191"/>
      <c r="C64" s="191"/>
      <c r="D64" s="191"/>
      <c r="E64" s="194"/>
      <c r="F64" s="191"/>
      <c r="G64" s="197"/>
      <c r="H64" s="182" t="str">
        <f>IF(G64&lt;=0,"",IF(G64&lt;=2,"Muy Baja",IF(G64&lt;=24,"Baja",IF(G64&lt;=500,"Media",IF(G64&lt;=5000,"Alta","Muy Alta")))))</f>
        <v/>
      </c>
      <c r="I64" s="176" t="str">
        <f>IF(H64="","",IF(H64="Muy Baja",0.2,IF(H64="Baja",0.4,IF(H64="Media",0.6,IF(H64="Alta",0.8,IF(H64="Muy Alta",1,))))))</f>
        <v/>
      </c>
      <c r="J64" s="179"/>
      <c r="K64" s="176">
        <f>IF(NOT(ISERROR(MATCH(J64,'[7]Tabla Impacto'!$B$221:$B$223,0))),'[7]Tabla Impacto'!$F$223&amp;"Por favor no seleccionar los criterios de impacto(Afectación Económica o presupuestal y Pérdida Reputacional)",J64)</f>
        <v>0</v>
      </c>
      <c r="L64" s="182" t="str">
        <f>IF(OR(K64='[7]Tabla Impacto'!$C$11,K64='[7]Tabla Impacto'!$D$11),"Leve",IF(OR(K64='[7]Tabla Impacto'!$C$12,K64='[7]Tabla Impacto'!$D$12),"Menor",IF(OR(K64='[7]Tabla Impacto'!$C$13,K64='[7]Tabla Impacto'!$D$13),"Moderado",IF(OR(K64='[7]Tabla Impacto'!$C$14,K64='[7]Tabla Impacto'!$D$14),"Mayor",IF(OR(K64='[7]Tabla Impacto'!$C$15,K64='[7]Tabla Impacto'!$D$15),"Catastrófico","")))))</f>
        <v/>
      </c>
      <c r="M64" s="176" t="str">
        <f>IF(L64="","",IF(L64="Leve",0.2,IF(L64="Menor",0.4,IF(L64="Moderado",0.6,IF(L64="Mayor",0.8,IF(L64="Catastrófico",1,))))))</f>
        <v/>
      </c>
      <c r="N64" s="185"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6">
        <v>1</v>
      </c>
      <c r="P64" s="128"/>
      <c r="Q64" s="41" t="str">
        <f t="shared" si="0"/>
        <v/>
      </c>
      <c r="R64" s="42"/>
      <c r="S64" s="42"/>
      <c r="T64" s="43" t="str">
        <f t="shared" si="1"/>
        <v/>
      </c>
      <c r="U64" s="42"/>
      <c r="V64" s="42"/>
      <c r="W64" s="42"/>
      <c r="X64" s="24" t="str">
        <f>IFERROR(IF(Q64="Probabilidad",(I64-(+I64*T64)),IF(Q64="Impacto",I64,"")),"")</f>
        <v/>
      </c>
      <c r="Y64" s="44" t="str">
        <f>IFERROR(IF(X64="","",IF(X64&lt;=0.2,"Muy Baja",IF(X64&lt;=0.4,"Baja",IF(X64&lt;=0.6,"Media",IF(X64&lt;=0.8,"Alta","Muy Alta"))))),"")</f>
        <v/>
      </c>
      <c r="Z64" s="45" t="str">
        <f t="shared" si="2"/>
        <v/>
      </c>
      <c r="AA64" s="44" t="str">
        <f>IFERROR(IF(AB64="","",IF(AB64&lt;=0.2,"Leve",IF(AB64&lt;=0.4,"Menor",IF(AB64&lt;=0.6,"Moderado",IF(AB64&lt;=0.8,"Mayor","Catastrófico"))))),"")</f>
        <v/>
      </c>
      <c r="AB64" s="45" t="str">
        <f>IFERROR(IF(Q64="Impacto",(M64-(+M64*T64)),IF(Q64="Probabilidad",M64,"")),"")</f>
        <v/>
      </c>
      <c r="AC64" s="46" t="str">
        <f t="shared" si="3"/>
        <v/>
      </c>
      <c r="AD64" s="47"/>
      <c r="AE64" s="48"/>
      <c r="AF64" s="38"/>
      <c r="AG64" s="49"/>
      <c r="AH64" s="49"/>
      <c r="AI64" s="48"/>
      <c r="AJ64" s="3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9"/>
      <c r="B65" s="192"/>
      <c r="C65" s="192"/>
      <c r="D65" s="192"/>
      <c r="E65" s="195"/>
      <c r="F65" s="192"/>
      <c r="G65" s="198"/>
      <c r="H65" s="183"/>
      <c r="I65" s="177"/>
      <c r="J65" s="180"/>
      <c r="K65" s="177">
        <f ca="1">IF(NOT(ISERROR(MATCH(J65,_xlfn.ANCHORARRAY(E76),0))),I78&amp;"Por favor no seleccionar los criterios de impacto",J65)</f>
        <v>0</v>
      </c>
      <c r="L65" s="183"/>
      <c r="M65" s="177"/>
      <c r="N65" s="186"/>
      <c r="O65" s="6">
        <v>2</v>
      </c>
      <c r="P65" s="128"/>
      <c r="Q65" s="41" t="str">
        <f t="shared" si="0"/>
        <v/>
      </c>
      <c r="R65" s="42"/>
      <c r="S65" s="42"/>
      <c r="T65" s="43" t="str">
        <f t="shared" si="1"/>
        <v/>
      </c>
      <c r="U65" s="42"/>
      <c r="V65" s="42"/>
      <c r="W65" s="42"/>
      <c r="X65" s="24" t="str">
        <f>IFERROR(IF(AND(Q64="Probabilidad",Q65="Probabilidad"),(Z64-(+Z64*T65)),IF(Q65="Probabilidad",(I64-(+I64*T65)),IF(Q65="Impacto",Z64,""))),"")</f>
        <v/>
      </c>
      <c r="Y65" s="44" t="str">
        <f t="shared" si="4"/>
        <v/>
      </c>
      <c r="Z65" s="45" t="str">
        <f t="shared" si="2"/>
        <v/>
      </c>
      <c r="AA65" s="44" t="str">
        <f t="shared" si="5"/>
        <v/>
      </c>
      <c r="AB65" s="45" t="str">
        <f>IFERROR(IF(AND(Q64="Impacto",Q65="Impacto"),(AB58-(+AB58*T65)),IF(Q65="Impacto",($M$64-(+$M$64*T65)),IF(Q65="Probabilidad",AB58,""))),"")</f>
        <v/>
      </c>
      <c r="AC65" s="46" t="str">
        <f t="shared" si="3"/>
        <v/>
      </c>
      <c r="AD65" s="47"/>
      <c r="AE65" s="48"/>
      <c r="AF65" s="38"/>
      <c r="AG65" s="49"/>
      <c r="AH65" s="49"/>
      <c r="AI65" s="48"/>
      <c r="AJ65" s="38"/>
    </row>
    <row r="66" spans="1:36" ht="151.5" customHeight="1" x14ac:dyDescent="0.3">
      <c r="A66" s="189"/>
      <c r="B66" s="192"/>
      <c r="C66" s="192"/>
      <c r="D66" s="192"/>
      <c r="E66" s="195"/>
      <c r="F66" s="192"/>
      <c r="G66" s="198"/>
      <c r="H66" s="183"/>
      <c r="I66" s="177"/>
      <c r="J66" s="180"/>
      <c r="K66" s="177">
        <f ca="1">IF(NOT(ISERROR(MATCH(J66,_xlfn.ANCHORARRAY(E77),0))),I79&amp;"Por favor no seleccionar los criterios de impacto",J66)</f>
        <v>0</v>
      </c>
      <c r="L66" s="183"/>
      <c r="M66" s="177"/>
      <c r="N66" s="186"/>
      <c r="O66" s="6">
        <v>3</v>
      </c>
      <c r="P66" s="128"/>
      <c r="Q66" s="41" t="str">
        <f t="shared" si="0"/>
        <v/>
      </c>
      <c r="R66" s="42"/>
      <c r="S66" s="42"/>
      <c r="T66" s="43" t="str">
        <f t="shared" si="1"/>
        <v/>
      </c>
      <c r="U66" s="42"/>
      <c r="V66" s="42"/>
      <c r="W66" s="42"/>
      <c r="X66" s="24" t="str">
        <f>IFERROR(IF(AND(Q65="Probabilidad",Q66="Probabilidad"),(Z65-(+Z65*T66)),IF(AND(Q65="Impacto",Q66="Probabilidad"),(Z64-(+Z64*T66)),IF(Q66="Impacto",Z65,""))),"")</f>
        <v/>
      </c>
      <c r="Y66" s="44" t="str">
        <f t="shared" si="4"/>
        <v/>
      </c>
      <c r="Z66" s="45" t="str">
        <f t="shared" si="2"/>
        <v/>
      </c>
      <c r="AA66" s="44" t="str">
        <f t="shared" si="5"/>
        <v/>
      </c>
      <c r="AB66" s="45" t="str">
        <f>IFERROR(IF(AND(Q65="Impacto",Q66="Impacto"),(AB65-(+AB65*T66)),IF(AND(Q65="Probabilidad",Q66="Impacto"),(AB64-(+AB64*T66)),IF(Q66="Probabilidad",AB65,""))),"")</f>
        <v/>
      </c>
      <c r="AC66" s="46" t="str">
        <f t="shared" si="3"/>
        <v/>
      </c>
      <c r="AD66" s="47"/>
      <c r="AE66" s="48"/>
      <c r="AF66" s="38"/>
      <c r="AG66" s="49"/>
      <c r="AH66" s="49"/>
      <c r="AI66" s="48"/>
      <c r="AJ66" s="38"/>
    </row>
    <row r="67" spans="1:36" ht="151.5" customHeight="1" x14ac:dyDescent="0.3">
      <c r="A67" s="189"/>
      <c r="B67" s="192"/>
      <c r="C67" s="192"/>
      <c r="D67" s="192"/>
      <c r="E67" s="195"/>
      <c r="F67" s="192"/>
      <c r="G67" s="198"/>
      <c r="H67" s="183"/>
      <c r="I67" s="177"/>
      <c r="J67" s="180"/>
      <c r="K67" s="177">
        <f ca="1">IF(NOT(ISERROR(MATCH(J67,_xlfn.ANCHORARRAY(E78),0))),I80&amp;"Por favor no seleccionar los criterios de impacto",J67)</f>
        <v>0</v>
      </c>
      <c r="L67" s="183"/>
      <c r="M67" s="177"/>
      <c r="N67" s="186"/>
      <c r="O67" s="6">
        <v>4</v>
      </c>
      <c r="P67" s="128"/>
      <c r="Q67" s="41" t="str">
        <f t="shared" si="0"/>
        <v/>
      </c>
      <c r="R67" s="42"/>
      <c r="S67" s="42"/>
      <c r="T67" s="43" t="str">
        <f t="shared" si="1"/>
        <v/>
      </c>
      <c r="U67" s="42"/>
      <c r="V67" s="42"/>
      <c r="W67" s="42"/>
      <c r="X67" s="24" t="str">
        <f>IFERROR(IF(AND(Q66="Probabilidad",Q67="Probabilidad"),(Z66-(+Z66*T67)),IF(AND(Q66="Impacto",Q67="Probabilidad"),(Z65-(+Z65*T67)),IF(Q67="Impacto",Z66,""))),"")</f>
        <v/>
      </c>
      <c r="Y67" s="44" t="str">
        <f t="shared" si="4"/>
        <v/>
      </c>
      <c r="Z67" s="45" t="str">
        <f t="shared" si="2"/>
        <v/>
      </c>
      <c r="AA67" s="44" t="str">
        <f t="shared" si="5"/>
        <v/>
      </c>
      <c r="AB67" s="45" t="str">
        <f>IFERROR(IF(AND(Q66="Impacto",Q67="Impacto"),(AB66-(+AB66*T67)),IF(AND(Q66="Probabilidad",Q67="Impacto"),(AB65-(+AB65*T67)),IF(Q67="Probabilidad",AB66,""))),"")</f>
        <v/>
      </c>
      <c r="AC67" s="46" t="str">
        <f t="shared" si="3"/>
        <v/>
      </c>
      <c r="AD67" s="47"/>
      <c r="AE67" s="48"/>
      <c r="AF67" s="38"/>
      <c r="AG67" s="49"/>
      <c r="AH67" s="49"/>
      <c r="AI67" s="48"/>
      <c r="AJ67" s="38"/>
    </row>
    <row r="68" spans="1:36" ht="151.5" customHeight="1" x14ac:dyDescent="0.3">
      <c r="A68" s="189"/>
      <c r="B68" s="192"/>
      <c r="C68" s="192"/>
      <c r="D68" s="192"/>
      <c r="E68" s="195"/>
      <c r="F68" s="192"/>
      <c r="G68" s="198"/>
      <c r="H68" s="183"/>
      <c r="I68" s="177"/>
      <c r="J68" s="180"/>
      <c r="K68" s="177">
        <f ca="1">IF(NOT(ISERROR(MATCH(J68,_xlfn.ANCHORARRAY(E79),0))),I81&amp;"Por favor no seleccionar los criterios de impacto",J68)</f>
        <v>0</v>
      </c>
      <c r="L68" s="183"/>
      <c r="M68" s="177"/>
      <c r="N68" s="186"/>
      <c r="O68" s="6">
        <v>5</v>
      </c>
      <c r="P68" s="39"/>
      <c r="Q68" s="41" t="str">
        <f t="shared" si="0"/>
        <v/>
      </c>
      <c r="R68" s="42"/>
      <c r="S68" s="42"/>
      <c r="T68" s="43" t="str">
        <f t="shared" si="1"/>
        <v/>
      </c>
      <c r="U68" s="42"/>
      <c r="V68" s="42"/>
      <c r="W68" s="42"/>
      <c r="X68" s="24" t="str">
        <f>IFERROR(IF(AND(Q67="Probabilidad",Q68="Probabilidad"),(Z67-(+Z67*T68)),IF(AND(Q67="Impacto",Q68="Probabilidad"),(Z66-(+Z66*T68)),IF(Q68="Impacto",Z67,""))),"")</f>
        <v/>
      </c>
      <c r="Y68" s="44" t="str">
        <f t="shared" si="4"/>
        <v/>
      </c>
      <c r="Z68" s="45" t="str">
        <f t="shared" si="2"/>
        <v/>
      </c>
      <c r="AA68" s="44" t="str">
        <f t="shared" si="5"/>
        <v/>
      </c>
      <c r="AB68" s="45" t="str">
        <f>IFERROR(IF(AND(Q67="Impacto",Q68="Impacto"),(AB67-(+AB67*T68)),IF(AND(Q67="Probabilidad",Q68="Impacto"),(AB66-(+AB66*T68)),IF(Q68="Probabilidad",AB67,""))),"")</f>
        <v/>
      </c>
      <c r="AC68" s="46" t="str">
        <f t="shared" si="3"/>
        <v/>
      </c>
      <c r="AD68" s="47"/>
      <c r="AE68" s="48"/>
      <c r="AF68" s="38"/>
      <c r="AG68" s="49"/>
      <c r="AH68" s="49"/>
      <c r="AI68" s="48"/>
      <c r="AJ68" s="38"/>
    </row>
    <row r="69" spans="1:36" ht="151.5" customHeight="1" x14ac:dyDescent="0.3">
      <c r="A69" s="190"/>
      <c r="B69" s="193"/>
      <c r="C69" s="193"/>
      <c r="D69" s="193"/>
      <c r="E69" s="196"/>
      <c r="F69" s="193"/>
      <c r="G69" s="199"/>
      <c r="H69" s="184"/>
      <c r="I69" s="178"/>
      <c r="J69" s="181"/>
      <c r="K69" s="178">
        <f ca="1">IF(NOT(ISERROR(MATCH(J69,_xlfn.ANCHORARRAY(E80),0))),I82&amp;"Por favor no seleccionar los criterios de impacto",J69)</f>
        <v>0</v>
      </c>
      <c r="L69" s="184"/>
      <c r="M69" s="178"/>
      <c r="N69" s="187"/>
      <c r="O69" s="6">
        <v>6</v>
      </c>
      <c r="P69" s="39"/>
      <c r="Q69" s="41" t="str">
        <f t="shared" si="0"/>
        <v/>
      </c>
      <c r="R69" s="42"/>
      <c r="S69" s="42"/>
      <c r="T69" s="43" t="str">
        <f t="shared" si="1"/>
        <v/>
      </c>
      <c r="U69" s="42"/>
      <c r="V69" s="42"/>
      <c r="W69" s="42"/>
      <c r="X69" s="24" t="str">
        <f>IFERROR(IF(AND(Q68="Probabilidad",Q69="Probabilidad"),(Z68-(+Z68*T69)),IF(AND(Q68="Impacto",Q69="Probabilidad"),(Z67-(+Z67*T69)),IF(Q69="Impacto",Z68,""))),"")</f>
        <v/>
      </c>
      <c r="Y69" s="44" t="str">
        <f t="shared" si="4"/>
        <v/>
      </c>
      <c r="Z69" s="45" t="str">
        <f t="shared" si="2"/>
        <v/>
      </c>
      <c r="AA69" s="44" t="str">
        <f t="shared" si="5"/>
        <v/>
      </c>
      <c r="AB69" s="45" t="str">
        <f>IFERROR(IF(AND(Q68="Impacto",Q69="Impacto"),(AB68-(+AB68*T69)),IF(AND(Q68="Probabilidad",Q69="Impacto"),(AB67-(+AB67*T69)),IF(Q69="Probabilidad",AB68,""))),"")</f>
        <v/>
      </c>
      <c r="AC69" s="46" t="str">
        <f t="shared" si="3"/>
        <v/>
      </c>
      <c r="AD69" s="47"/>
      <c r="AE69" s="48"/>
      <c r="AF69" s="38"/>
      <c r="AG69" s="49"/>
      <c r="AH69" s="49"/>
      <c r="AI69" s="48"/>
      <c r="AJ69" s="38"/>
    </row>
    <row r="70" spans="1:36" ht="49.5" customHeight="1" x14ac:dyDescent="0.3">
      <c r="A70" s="6"/>
      <c r="B70" s="173" t="s">
        <v>111</v>
      </c>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5"/>
    </row>
    <row r="72" spans="1:36" x14ac:dyDescent="0.3">
      <c r="A72" s="1"/>
      <c r="B72" s="25" t="s">
        <v>112</v>
      </c>
      <c r="C72" s="1"/>
      <c r="D72" s="1"/>
      <c r="F72" s="1"/>
    </row>
  </sheetData>
  <dataConsolidate/>
  <mergeCells count="185">
    <mergeCell ref="A6:B6"/>
    <mergeCell ref="C6:N6"/>
    <mergeCell ref="A7:G7"/>
    <mergeCell ref="H7:N7"/>
    <mergeCell ref="O7:W7"/>
    <mergeCell ref="X7:AD7"/>
    <mergeCell ref="A1:AJ2"/>
    <mergeCell ref="A4:B4"/>
    <mergeCell ref="C4:N4"/>
    <mergeCell ref="O4:Q4"/>
    <mergeCell ref="A5:B5"/>
    <mergeCell ref="C5:N5"/>
    <mergeCell ref="J8:J9"/>
    <mergeCell ref="K8:K9"/>
    <mergeCell ref="L8:L9"/>
    <mergeCell ref="M8:M9"/>
    <mergeCell ref="N8:N9"/>
    <mergeCell ref="O8:O9"/>
    <mergeCell ref="AE7:AJ7"/>
    <mergeCell ref="A8:A9"/>
    <mergeCell ref="B8:B9"/>
    <mergeCell ref="C8:C9"/>
    <mergeCell ref="D8:D9"/>
    <mergeCell ref="E8:E9"/>
    <mergeCell ref="F8:F9"/>
    <mergeCell ref="G8:G9"/>
    <mergeCell ref="H8:H9"/>
    <mergeCell ref="I8:I9"/>
    <mergeCell ref="AG8:AG9"/>
    <mergeCell ref="AH8:AH9"/>
    <mergeCell ref="AI8:AI9"/>
    <mergeCell ref="AJ8:AJ9"/>
    <mergeCell ref="AD8:AD9"/>
    <mergeCell ref="AE8:AE9"/>
    <mergeCell ref="AF8:AF9"/>
    <mergeCell ref="AA8:AA9"/>
    <mergeCell ref="AB8:AB9"/>
    <mergeCell ref="AC8:AC9"/>
    <mergeCell ref="P8:P9"/>
    <mergeCell ref="Q8:Q9"/>
    <mergeCell ref="R8:W8"/>
    <mergeCell ref="X8:X9"/>
    <mergeCell ref="Y8:Y9"/>
    <mergeCell ref="Z8:Z9"/>
    <mergeCell ref="N16:N21"/>
    <mergeCell ref="M10:M15"/>
    <mergeCell ref="N10:N15"/>
    <mergeCell ref="A16:A21"/>
    <mergeCell ref="B16:B21"/>
    <mergeCell ref="C16:C21"/>
    <mergeCell ref="D16:D21"/>
    <mergeCell ref="E16:E21"/>
    <mergeCell ref="F16:F21"/>
    <mergeCell ref="G16:G21"/>
    <mergeCell ref="H16:H21"/>
    <mergeCell ref="G10:G15"/>
    <mergeCell ref="H10:H15"/>
    <mergeCell ref="I10:I15"/>
    <mergeCell ref="J10:J15"/>
    <mergeCell ref="K10:K15"/>
    <mergeCell ref="L10:L15"/>
    <mergeCell ref="A10:A15"/>
    <mergeCell ref="B10:B15"/>
    <mergeCell ref="C10:C15"/>
    <mergeCell ref="D10:D15"/>
    <mergeCell ref="E10:E15"/>
    <mergeCell ref="F10:F15"/>
    <mergeCell ref="C22:C27"/>
    <mergeCell ref="D22:D27"/>
    <mergeCell ref="E22:E27"/>
    <mergeCell ref="F22:F27"/>
    <mergeCell ref="I16:I21"/>
    <mergeCell ref="J16:J21"/>
    <mergeCell ref="K16:K21"/>
    <mergeCell ref="L16:L21"/>
    <mergeCell ref="M16:M21"/>
    <mergeCell ref="I28:I33"/>
    <mergeCell ref="J28:J33"/>
    <mergeCell ref="K28:K33"/>
    <mergeCell ref="L28:L33"/>
    <mergeCell ref="M28:M33"/>
    <mergeCell ref="N28:N33"/>
    <mergeCell ref="M22:M27"/>
    <mergeCell ref="N22:N27"/>
    <mergeCell ref="A28:A33"/>
    <mergeCell ref="B28:B33"/>
    <mergeCell ref="C28:C33"/>
    <mergeCell ref="D28:D33"/>
    <mergeCell ref="E28:E33"/>
    <mergeCell ref="F28:F33"/>
    <mergeCell ref="G28:G33"/>
    <mergeCell ref="H28:H33"/>
    <mergeCell ref="G22:G27"/>
    <mergeCell ref="H22:H27"/>
    <mergeCell ref="I22:I27"/>
    <mergeCell ref="J22:J27"/>
    <mergeCell ref="K22:K27"/>
    <mergeCell ref="L22:L27"/>
    <mergeCell ref="A22:A27"/>
    <mergeCell ref="B22:B27"/>
    <mergeCell ref="N40:N45"/>
    <mergeCell ref="M34:M39"/>
    <mergeCell ref="N34:N39"/>
    <mergeCell ref="A40:A45"/>
    <mergeCell ref="B40:B45"/>
    <mergeCell ref="C40:C45"/>
    <mergeCell ref="D40:D45"/>
    <mergeCell ref="E40:E45"/>
    <mergeCell ref="F40:F45"/>
    <mergeCell ref="G40:G45"/>
    <mergeCell ref="H40:H45"/>
    <mergeCell ref="G34:G39"/>
    <mergeCell ref="H34:H39"/>
    <mergeCell ref="I34:I39"/>
    <mergeCell ref="J34:J39"/>
    <mergeCell ref="K34:K39"/>
    <mergeCell ref="L34:L39"/>
    <mergeCell ref="A34:A39"/>
    <mergeCell ref="B34:B39"/>
    <mergeCell ref="C34:C39"/>
    <mergeCell ref="D34:D39"/>
    <mergeCell ref="E34:E39"/>
    <mergeCell ref="F34:F39"/>
    <mergeCell ref="C46:C51"/>
    <mergeCell ref="D46:D51"/>
    <mergeCell ref="E46:E51"/>
    <mergeCell ref="F46:F51"/>
    <mergeCell ref="I40:I45"/>
    <mergeCell ref="J40:J45"/>
    <mergeCell ref="K40:K45"/>
    <mergeCell ref="L40:L45"/>
    <mergeCell ref="M40:M45"/>
    <mergeCell ref="I52:I57"/>
    <mergeCell ref="J52:J57"/>
    <mergeCell ref="K52:K57"/>
    <mergeCell ref="L52:L57"/>
    <mergeCell ref="M52:M57"/>
    <mergeCell ref="N52:N57"/>
    <mergeCell ref="M46:M51"/>
    <mergeCell ref="N46:N51"/>
    <mergeCell ref="A52:A57"/>
    <mergeCell ref="B52:B57"/>
    <mergeCell ref="C52:C57"/>
    <mergeCell ref="D52:D57"/>
    <mergeCell ref="E52:E57"/>
    <mergeCell ref="F52:F57"/>
    <mergeCell ref="G52:G57"/>
    <mergeCell ref="H52:H57"/>
    <mergeCell ref="G46:G51"/>
    <mergeCell ref="H46:H51"/>
    <mergeCell ref="I46:I51"/>
    <mergeCell ref="J46:J51"/>
    <mergeCell ref="K46:K51"/>
    <mergeCell ref="L46:L51"/>
    <mergeCell ref="A46:A51"/>
    <mergeCell ref="B46:B51"/>
    <mergeCell ref="A64:A69"/>
    <mergeCell ref="B64:B69"/>
    <mergeCell ref="C64:C69"/>
    <mergeCell ref="D64:D69"/>
    <mergeCell ref="E64:E69"/>
    <mergeCell ref="F64:F69"/>
    <mergeCell ref="G64:G69"/>
    <mergeCell ref="H64:H69"/>
    <mergeCell ref="G58:G63"/>
    <mergeCell ref="H58:H63"/>
    <mergeCell ref="A58:A63"/>
    <mergeCell ref="B58:B63"/>
    <mergeCell ref="C58:C63"/>
    <mergeCell ref="D58:D63"/>
    <mergeCell ref="E58:E63"/>
    <mergeCell ref="F58:F63"/>
    <mergeCell ref="B70:AJ70"/>
    <mergeCell ref="I64:I69"/>
    <mergeCell ref="J64:J69"/>
    <mergeCell ref="K64:K69"/>
    <mergeCell ref="L64:L69"/>
    <mergeCell ref="M64:M69"/>
    <mergeCell ref="N64:N69"/>
    <mergeCell ref="M58:M63"/>
    <mergeCell ref="N58:N63"/>
    <mergeCell ref="I58:I63"/>
    <mergeCell ref="J58:J63"/>
    <mergeCell ref="K58:K63"/>
    <mergeCell ref="L58:L63"/>
  </mergeCells>
  <conditionalFormatting sqref="H10 H16">
    <cfRule type="cellIs" dxfId="2041" priority="227" operator="equal">
      <formula>"Muy Alta"</formula>
    </cfRule>
    <cfRule type="cellIs" dxfId="2040" priority="228" operator="equal">
      <formula>"Alta"</formula>
    </cfRule>
    <cfRule type="cellIs" dxfId="2039" priority="229" operator="equal">
      <formula>"Media"</formula>
    </cfRule>
    <cfRule type="cellIs" dxfId="2038" priority="230" operator="equal">
      <formula>"Baja"</formula>
    </cfRule>
    <cfRule type="cellIs" dxfId="2037" priority="231" operator="equal">
      <formula>"Muy Baja"</formula>
    </cfRule>
  </conditionalFormatting>
  <conditionalFormatting sqref="L10 L16 L22 L28 L34 L40 L46 L52 L58 L64">
    <cfRule type="cellIs" dxfId="2036" priority="222" operator="equal">
      <formula>"Catastrófico"</formula>
    </cfRule>
    <cfRule type="cellIs" dxfId="2035" priority="223" operator="equal">
      <formula>"Mayor"</formula>
    </cfRule>
    <cfRule type="cellIs" dxfId="2034" priority="224" operator="equal">
      <formula>"Moderado"</formula>
    </cfRule>
    <cfRule type="cellIs" dxfId="2033" priority="225" operator="equal">
      <formula>"Menor"</formula>
    </cfRule>
    <cfRule type="cellIs" dxfId="2032" priority="226" operator="equal">
      <formula>"Leve"</formula>
    </cfRule>
  </conditionalFormatting>
  <conditionalFormatting sqref="N10">
    <cfRule type="cellIs" dxfId="2031" priority="218" operator="equal">
      <formula>"Extremo"</formula>
    </cfRule>
    <cfRule type="cellIs" dxfId="2030" priority="219" operator="equal">
      <formula>"Alto"</formula>
    </cfRule>
    <cfRule type="cellIs" dxfId="2029" priority="220" operator="equal">
      <formula>"Moderado"</formula>
    </cfRule>
    <cfRule type="cellIs" dxfId="2028" priority="221" operator="equal">
      <formula>"Bajo"</formula>
    </cfRule>
  </conditionalFormatting>
  <conditionalFormatting sqref="Y10:Y15">
    <cfRule type="cellIs" dxfId="2027" priority="213" operator="equal">
      <formula>"Muy Alta"</formula>
    </cfRule>
    <cfRule type="cellIs" dxfId="2026" priority="214" operator="equal">
      <formula>"Alta"</formula>
    </cfRule>
    <cfRule type="cellIs" dxfId="2025" priority="215" operator="equal">
      <formula>"Media"</formula>
    </cfRule>
    <cfRule type="cellIs" dxfId="2024" priority="216" operator="equal">
      <formula>"Baja"</formula>
    </cfRule>
    <cfRule type="cellIs" dxfId="2023" priority="217" operator="equal">
      <formula>"Muy Baja"</formula>
    </cfRule>
  </conditionalFormatting>
  <conditionalFormatting sqref="AA10:AA15">
    <cfRule type="cellIs" dxfId="2022" priority="208" operator="equal">
      <formula>"Catastrófico"</formula>
    </cfRule>
    <cfRule type="cellIs" dxfId="2021" priority="209" operator="equal">
      <formula>"Mayor"</formula>
    </cfRule>
    <cfRule type="cellIs" dxfId="2020" priority="210" operator="equal">
      <formula>"Moderado"</formula>
    </cfRule>
    <cfRule type="cellIs" dxfId="2019" priority="211" operator="equal">
      <formula>"Menor"</formula>
    </cfRule>
    <cfRule type="cellIs" dxfId="2018" priority="212" operator="equal">
      <formula>"Leve"</formula>
    </cfRule>
  </conditionalFormatting>
  <conditionalFormatting sqref="AC10:AC15">
    <cfRule type="cellIs" dxfId="2017" priority="204" operator="equal">
      <formula>"Extremo"</formula>
    </cfRule>
    <cfRule type="cellIs" dxfId="2016" priority="205" operator="equal">
      <formula>"Alto"</formula>
    </cfRule>
    <cfRule type="cellIs" dxfId="2015" priority="206" operator="equal">
      <formula>"Moderado"</formula>
    </cfRule>
    <cfRule type="cellIs" dxfId="2014" priority="207" operator="equal">
      <formula>"Bajo"</formula>
    </cfRule>
  </conditionalFormatting>
  <conditionalFormatting sqref="H58">
    <cfRule type="cellIs" dxfId="2013" priority="43" operator="equal">
      <formula>"Muy Alta"</formula>
    </cfRule>
    <cfRule type="cellIs" dxfId="2012" priority="44" operator="equal">
      <formula>"Alta"</formula>
    </cfRule>
    <cfRule type="cellIs" dxfId="2011" priority="45" operator="equal">
      <formula>"Media"</formula>
    </cfRule>
    <cfRule type="cellIs" dxfId="2010" priority="46" operator="equal">
      <formula>"Baja"</formula>
    </cfRule>
    <cfRule type="cellIs" dxfId="2009" priority="47" operator="equal">
      <formula>"Muy Baja"</formula>
    </cfRule>
  </conditionalFormatting>
  <conditionalFormatting sqref="N16">
    <cfRule type="cellIs" dxfId="2008" priority="200" operator="equal">
      <formula>"Extremo"</formula>
    </cfRule>
    <cfRule type="cellIs" dxfId="2007" priority="201" operator="equal">
      <formula>"Alto"</formula>
    </cfRule>
    <cfRule type="cellIs" dxfId="2006" priority="202" operator="equal">
      <formula>"Moderado"</formula>
    </cfRule>
    <cfRule type="cellIs" dxfId="2005" priority="203" operator="equal">
      <formula>"Bajo"</formula>
    </cfRule>
  </conditionalFormatting>
  <conditionalFormatting sqref="Y16:Y21">
    <cfRule type="cellIs" dxfId="2004" priority="195" operator="equal">
      <formula>"Muy Alta"</formula>
    </cfRule>
    <cfRule type="cellIs" dxfId="2003" priority="196" operator="equal">
      <formula>"Alta"</formula>
    </cfRule>
    <cfRule type="cellIs" dxfId="2002" priority="197" operator="equal">
      <formula>"Media"</formula>
    </cfRule>
    <cfRule type="cellIs" dxfId="2001" priority="198" operator="equal">
      <formula>"Baja"</formula>
    </cfRule>
    <cfRule type="cellIs" dxfId="2000" priority="199" operator="equal">
      <formula>"Muy Baja"</formula>
    </cfRule>
  </conditionalFormatting>
  <conditionalFormatting sqref="AA16:AA21">
    <cfRule type="cellIs" dxfId="1999" priority="190" operator="equal">
      <formula>"Catastrófico"</formula>
    </cfRule>
    <cfRule type="cellIs" dxfId="1998" priority="191" operator="equal">
      <formula>"Mayor"</formula>
    </cfRule>
    <cfRule type="cellIs" dxfId="1997" priority="192" operator="equal">
      <formula>"Moderado"</formula>
    </cfRule>
    <cfRule type="cellIs" dxfId="1996" priority="193" operator="equal">
      <formula>"Menor"</formula>
    </cfRule>
    <cfRule type="cellIs" dxfId="1995" priority="194" operator="equal">
      <formula>"Leve"</formula>
    </cfRule>
  </conditionalFormatting>
  <conditionalFormatting sqref="AC16:AC21">
    <cfRule type="cellIs" dxfId="1994" priority="186" operator="equal">
      <formula>"Extremo"</formula>
    </cfRule>
    <cfRule type="cellIs" dxfId="1993" priority="187" operator="equal">
      <formula>"Alto"</formula>
    </cfRule>
    <cfRule type="cellIs" dxfId="1992" priority="188" operator="equal">
      <formula>"Moderado"</formula>
    </cfRule>
    <cfRule type="cellIs" dxfId="1991" priority="189" operator="equal">
      <formula>"Bajo"</formula>
    </cfRule>
  </conditionalFormatting>
  <conditionalFormatting sqref="H22">
    <cfRule type="cellIs" dxfId="1990" priority="181" operator="equal">
      <formula>"Muy Alta"</formula>
    </cfRule>
    <cfRule type="cellIs" dxfId="1989" priority="182" operator="equal">
      <formula>"Alta"</formula>
    </cfRule>
    <cfRule type="cellIs" dxfId="1988" priority="183" operator="equal">
      <formula>"Media"</formula>
    </cfRule>
    <cfRule type="cellIs" dxfId="1987" priority="184" operator="equal">
      <formula>"Baja"</formula>
    </cfRule>
    <cfRule type="cellIs" dxfId="1986" priority="185" operator="equal">
      <formula>"Muy Baja"</formula>
    </cfRule>
  </conditionalFormatting>
  <conditionalFormatting sqref="N22">
    <cfRule type="cellIs" dxfId="1985" priority="177" operator="equal">
      <formula>"Extremo"</formula>
    </cfRule>
    <cfRule type="cellIs" dxfId="1984" priority="178" operator="equal">
      <formula>"Alto"</formula>
    </cfRule>
    <cfRule type="cellIs" dxfId="1983" priority="179" operator="equal">
      <formula>"Moderado"</formula>
    </cfRule>
    <cfRule type="cellIs" dxfId="1982" priority="180" operator="equal">
      <formula>"Bajo"</formula>
    </cfRule>
  </conditionalFormatting>
  <conditionalFormatting sqref="Y22:Y27">
    <cfRule type="cellIs" dxfId="1981" priority="172" operator="equal">
      <formula>"Muy Alta"</formula>
    </cfRule>
    <cfRule type="cellIs" dxfId="1980" priority="173" operator="equal">
      <formula>"Alta"</formula>
    </cfRule>
    <cfRule type="cellIs" dxfId="1979" priority="174" operator="equal">
      <formula>"Media"</formula>
    </cfRule>
    <cfRule type="cellIs" dxfId="1978" priority="175" operator="equal">
      <formula>"Baja"</formula>
    </cfRule>
    <cfRule type="cellIs" dxfId="1977" priority="176" operator="equal">
      <formula>"Muy Baja"</formula>
    </cfRule>
  </conditionalFormatting>
  <conditionalFormatting sqref="AA22:AA27">
    <cfRule type="cellIs" dxfId="1976" priority="167" operator="equal">
      <formula>"Catastrófico"</formula>
    </cfRule>
    <cfRule type="cellIs" dxfId="1975" priority="168" operator="equal">
      <formula>"Mayor"</formula>
    </cfRule>
    <cfRule type="cellIs" dxfId="1974" priority="169" operator="equal">
      <formula>"Moderado"</formula>
    </cfRule>
    <cfRule type="cellIs" dxfId="1973" priority="170" operator="equal">
      <formula>"Menor"</formula>
    </cfRule>
    <cfRule type="cellIs" dxfId="1972" priority="171" operator="equal">
      <formula>"Leve"</formula>
    </cfRule>
  </conditionalFormatting>
  <conditionalFormatting sqref="AC22:AC27">
    <cfRule type="cellIs" dxfId="1971" priority="163" operator="equal">
      <formula>"Extremo"</formula>
    </cfRule>
    <cfRule type="cellIs" dxfId="1970" priority="164" operator="equal">
      <formula>"Alto"</formula>
    </cfRule>
    <cfRule type="cellIs" dxfId="1969" priority="165" operator="equal">
      <formula>"Moderado"</formula>
    </cfRule>
    <cfRule type="cellIs" dxfId="1968" priority="166" operator="equal">
      <formula>"Bajo"</formula>
    </cfRule>
  </conditionalFormatting>
  <conditionalFormatting sqref="H28">
    <cfRule type="cellIs" dxfId="1967" priority="158" operator="equal">
      <formula>"Muy Alta"</formula>
    </cfRule>
    <cfRule type="cellIs" dxfId="1966" priority="159" operator="equal">
      <formula>"Alta"</formula>
    </cfRule>
    <cfRule type="cellIs" dxfId="1965" priority="160" operator="equal">
      <formula>"Media"</formula>
    </cfRule>
    <cfRule type="cellIs" dxfId="1964" priority="161" operator="equal">
      <formula>"Baja"</formula>
    </cfRule>
    <cfRule type="cellIs" dxfId="1963" priority="162" operator="equal">
      <formula>"Muy Baja"</formula>
    </cfRule>
  </conditionalFormatting>
  <conditionalFormatting sqref="N28">
    <cfRule type="cellIs" dxfId="1962" priority="154" operator="equal">
      <formula>"Extremo"</formula>
    </cfRule>
    <cfRule type="cellIs" dxfId="1961" priority="155" operator="equal">
      <formula>"Alto"</formula>
    </cfRule>
    <cfRule type="cellIs" dxfId="1960" priority="156" operator="equal">
      <formula>"Moderado"</formula>
    </cfRule>
    <cfRule type="cellIs" dxfId="1959" priority="157" operator="equal">
      <formula>"Bajo"</formula>
    </cfRule>
  </conditionalFormatting>
  <conditionalFormatting sqref="Y28:Y33">
    <cfRule type="cellIs" dxfId="1958" priority="149" operator="equal">
      <formula>"Muy Alta"</formula>
    </cfRule>
    <cfRule type="cellIs" dxfId="1957" priority="150" operator="equal">
      <formula>"Alta"</formula>
    </cfRule>
    <cfRule type="cellIs" dxfId="1956" priority="151" operator="equal">
      <formula>"Media"</formula>
    </cfRule>
    <cfRule type="cellIs" dxfId="1955" priority="152" operator="equal">
      <formula>"Baja"</formula>
    </cfRule>
    <cfRule type="cellIs" dxfId="1954" priority="153" operator="equal">
      <formula>"Muy Baja"</formula>
    </cfRule>
  </conditionalFormatting>
  <conditionalFormatting sqref="AA28:AA33">
    <cfRule type="cellIs" dxfId="1953" priority="144" operator="equal">
      <formula>"Catastrófico"</formula>
    </cfRule>
    <cfRule type="cellIs" dxfId="1952" priority="145" operator="equal">
      <formula>"Mayor"</formula>
    </cfRule>
    <cfRule type="cellIs" dxfId="1951" priority="146" operator="equal">
      <formula>"Moderado"</formula>
    </cfRule>
    <cfRule type="cellIs" dxfId="1950" priority="147" operator="equal">
      <formula>"Menor"</formula>
    </cfRule>
    <cfRule type="cellIs" dxfId="1949" priority="148" operator="equal">
      <formula>"Leve"</formula>
    </cfRule>
  </conditionalFormatting>
  <conditionalFormatting sqref="AC28:AC33">
    <cfRule type="cellIs" dxfId="1948" priority="140" operator="equal">
      <formula>"Extremo"</formula>
    </cfRule>
    <cfRule type="cellIs" dxfId="1947" priority="141" operator="equal">
      <formula>"Alto"</formula>
    </cfRule>
    <cfRule type="cellIs" dxfId="1946" priority="142" operator="equal">
      <formula>"Moderado"</formula>
    </cfRule>
    <cfRule type="cellIs" dxfId="1945" priority="143" operator="equal">
      <formula>"Bajo"</formula>
    </cfRule>
  </conditionalFormatting>
  <conditionalFormatting sqref="H34">
    <cfRule type="cellIs" dxfId="1944" priority="135" operator="equal">
      <formula>"Muy Alta"</formula>
    </cfRule>
    <cfRule type="cellIs" dxfId="1943" priority="136" operator="equal">
      <formula>"Alta"</formula>
    </cfRule>
    <cfRule type="cellIs" dxfId="1942" priority="137" operator="equal">
      <formula>"Media"</formula>
    </cfRule>
    <cfRule type="cellIs" dxfId="1941" priority="138" operator="equal">
      <formula>"Baja"</formula>
    </cfRule>
    <cfRule type="cellIs" dxfId="1940" priority="139" operator="equal">
      <formula>"Muy Baja"</formula>
    </cfRule>
  </conditionalFormatting>
  <conditionalFormatting sqref="N34">
    <cfRule type="cellIs" dxfId="1939" priority="131" operator="equal">
      <formula>"Extremo"</formula>
    </cfRule>
    <cfRule type="cellIs" dxfId="1938" priority="132" operator="equal">
      <formula>"Alto"</formula>
    </cfRule>
    <cfRule type="cellIs" dxfId="1937" priority="133" operator="equal">
      <formula>"Moderado"</formula>
    </cfRule>
    <cfRule type="cellIs" dxfId="1936" priority="134" operator="equal">
      <formula>"Bajo"</formula>
    </cfRule>
  </conditionalFormatting>
  <conditionalFormatting sqref="Y34:Y39">
    <cfRule type="cellIs" dxfId="1935" priority="126" operator="equal">
      <formula>"Muy Alta"</formula>
    </cfRule>
    <cfRule type="cellIs" dxfId="1934" priority="127" operator="equal">
      <formula>"Alta"</formula>
    </cfRule>
    <cfRule type="cellIs" dxfId="1933" priority="128" operator="equal">
      <formula>"Media"</formula>
    </cfRule>
    <cfRule type="cellIs" dxfId="1932" priority="129" operator="equal">
      <formula>"Baja"</formula>
    </cfRule>
    <cfRule type="cellIs" dxfId="1931" priority="130" operator="equal">
      <formula>"Muy Baja"</formula>
    </cfRule>
  </conditionalFormatting>
  <conditionalFormatting sqref="AA34:AA39">
    <cfRule type="cellIs" dxfId="1930" priority="121" operator="equal">
      <formula>"Catastrófico"</formula>
    </cfRule>
    <cfRule type="cellIs" dxfId="1929" priority="122" operator="equal">
      <formula>"Mayor"</formula>
    </cfRule>
    <cfRule type="cellIs" dxfId="1928" priority="123" operator="equal">
      <formula>"Moderado"</formula>
    </cfRule>
    <cfRule type="cellIs" dxfId="1927" priority="124" operator="equal">
      <formula>"Menor"</formula>
    </cfRule>
    <cfRule type="cellIs" dxfId="1926" priority="125" operator="equal">
      <formula>"Leve"</formula>
    </cfRule>
  </conditionalFormatting>
  <conditionalFormatting sqref="AC34:AC39">
    <cfRule type="cellIs" dxfId="1925" priority="117" operator="equal">
      <formula>"Extremo"</formula>
    </cfRule>
    <cfRule type="cellIs" dxfId="1924" priority="118" operator="equal">
      <formula>"Alto"</formula>
    </cfRule>
    <cfRule type="cellIs" dxfId="1923" priority="119" operator="equal">
      <formula>"Moderado"</formula>
    </cfRule>
    <cfRule type="cellIs" dxfId="1922" priority="120" operator="equal">
      <formula>"Bajo"</formula>
    </cfRule>
  </conditionalFormatting>
  <conditionalFormatting sqref="H40">
    <cfRule type="cellIs" dxfId="1921" priority="112" operator="equal">
      <formula>"Muy Alta"</formula>
    </cfRule>
    <cfRule type="cellIs" dxfId="1920" priority="113" operator="equal">
      <formula>"Alta"</formula>
    </cfRule>
    <cfRule type="cellIs" dxfId="1919" priority="114" operator="equal">
      <formula>"Media"</formula>
    </cfRule>
    <cfRule type="cellIs" dxfId="1918" priority="115" operator="equal">
      <formula>"Baja"</formula>
    </cfRule>
    <cfRule type="cellIs" dxfId="1917" priority="116" operator="equal">
      <formula>"Muy Baja"</formula>
    </cfRule>
  </conditionalFormatting>
  <conditionalFormatting sqref="N40">
    <cfRule type="cellIs" dxfId="1916" priority="108" operator="equal">
      <formula>"Extremo"</formula>
    </cfRule>
    <cfRule type="cellIs" dxfId="1915" priority="109" operator="equal">
      <formula>"Alto"</formula>
    </cfRule>
    <cfRule type="cellIs" dxfId="1914" priority="110" operator="equal">
      <formula>"Moderado"</formula>
    </cfRule>
    <cfRule type="cellIs" dxfId="1913" priority="111" operator="equal">
      <formula>"Bajo"</formula>
    </cfRule>
  </conditionalFormatting>
  <conditionalFormatting sqref="Y40:Y45">
    <cfRule type="cellIs" dxfId="1912" priority="103" operator="equal">
      <formula>"Muy Alta"</formula>
    </cfRule>
    <cfRule type="cellIs" dxfId="1911" priority="104" operator="equal">
      <formula>"Alta"</formula>
    </cfRule>
    <cfRule type="cellIs" dxfId="1910" priority="105" operator="equal">
      <formula>"Media"</formula>
    </cfRule>
    <cfRule type="cellIs" dxfId="1909" priority="106" operator="equal">
      <formula>"Baja"</formula>
    </cfRule>
    <cfRule type="cellIs" dxfId="1908" priority="107" operator="equal">
      <formula>"Muy Baja"</formula>
    </cfRule>
  </conditionalFormatting>
  <conditionalFormatting sqref="AA40:AA45">
    <cfRule type="cellIs" dxfId="1907" priority="98" operator="equal">
      <formula>"Catastrófico"</formula>
    </cfRule>
    <cfRule type="cellIs" dxfId="1906" priority="99" operator="equal">
      <formula>"Mayor"</formula>
    </cfRule>
    <cfRule type="cellIs" dxfId="1905" priority="100" operator="equal">
      <formula>"Moderado"</formula>
    </cfRule>
    <cfRule type="cellIs" dxfId="1904" priority="101" operator="equal">
      <formula>"Menor"</formula>
    </cfRule>
    <cfRule type="cellIs" dxfId="1903" priority="102" operator="equal">
      <formula>"Leve"</formula>
    </cfRule>
  </conditionalFormatting>
  <conditionalFormatting sqref="AC40:AC45">
    <cfRule type="cellIs" dxfId="1902" priority="94" operator="equal">
      <formula>"Extremo"</formula>
    </cfRule>
    <cfRule type="cellIs" dxfId="1901" priority="95" operator="equal">
      <formula>"Alto"</formula>
    </cfRule>
    <cfRule type="cellIs" dxfId="1900" priority="96" operator="equal">
      <formula>"Moderado"</formula>
    </cfRule>
    <cfRule type="cellIs" dxfId="1899" priority="97" operator="equal">
      <formula>"Bajo"</formula>
    </cfRule>
  </conditionalFormatting>
  <conditionalFormatting sqref="H46">
    <cfRule type="cellIs" dxfId="1898" priority="89" operator="equal">
      <formula>"Muy Alta"</formula>
    </cfRule>
    <cfRule type="cellIs" dxfId="1897" priority="90" operator="equal">
      <formula>"Alta"</formula>
    </cfRule>
    <cfRule type="cellIs" dxfId="1896" priority="91" operator="equal">
      <formula>"Media"</formula>
    </cfRule>
    <cfRule type="cellIs" dxfId="1895" priority="92" operator="equal">
      <formula>"Baja"</formula>
    </cfRule>
    <cfRule type="cellIs" dxfId="1894" priority="93" operator="equal">
      <formula>"Muy Baja"</formula>
    </cfRule>
  </conditionalFormatting>
  <conditionalFormatting sqref="N46">
    <cfRule type="cellIs" dxfId="1893" priority="85" operator="equal">
      <formula>"Extremo"</formula>
    </cfRule>
    <cfRule type="cellIs" dxfId="1892" priority="86" operator="equal">
      <formula>"Alto"</formula>
    </cfRule>
    <cfRule type="cellIs" dxfId="1891" priority="87" operator="equal">
      <formula>"Moderado"</formula>
    </cfRule>
    <cfRule type="cellIs" dxfId="1890" priority="88" operator="equal">
      <formula>"Bajo"</formula>
    </cfRule>
  </conditionalFormatting>
  <conditionalFormatting sqref="Y46:Y51">
    <cfRule type="cellIs" dxfId="1889" priority="80" operator="equal">
      <formula>"Muy Alta"</formula>
    </cfRule>
    <cfRule type="cellIs" dxfId="1888" priority="81" operator="equal">
      <formula>"Alta"</formula>
    </cfRule>
    <cfRule type="cellIs" dxfId="1887" priority="82" operator="equal">
      <formula>"Media"</formula>
    </cfRule>
    <cfRule type="cellIs" dxfId="1886" priority="83" operator="equal">
      <formula>"Baja"</formula>
    </cfRule>
    <cfRule type="cellIs" dxfId="1885" priority="84" operator="equal">
      <formula>"Muy Baja"</formula>
    </cfRule>
  </conditionalFormatting>
  <conditionalFormatting sqref="AA46:AA51">
    <cfRule type="cellIs" dxfId="1884" priority="75" operator="equal">
      <formula>"Catastrófico"</formula>
    </cfRule>
    <cfRule type="cellIs" dxfId="1883" priority="76" operator="equal">
      <formula>"Mayor"</formula>
    </cfRule>
    <cfRule type="cellIs" dxfId="1882" priority="77" operator="equal">
      <formula>"Moderado"</formula>
    </cfRule>
    <cfRule type="cellIs" dxfId="1881" priority="78" operator="equal">
      <formula>"Menor"</formula>
    </cfRule>
    <cfRule type="cellIs" dxfId="1880" priority="79" operator="equal">
      <formula>"Leve"</formula>
    </cfRule>
  </conditionalFormatting>
  <conditionalFormatting sqref="AC46:AC51">
    <cfRule type="cellIs" dxfId="1879" priority="71" operator="equal">
      <formula>"Extremo"</formula>
    </cfRule>
    <cfRule type="cellIs" dxfId="1878" priority="72" operator="equal">
      <formula>"Alto"</formula>
    </cfRule>
    <cfRule type="cellIs" dxfId="1877" priority="73" operator="equal">
      <formula>"Moderado"</formula>
    </cfRule>
    <cfRule type="cellIs" dxfId="1876" priority="74" operator="equal">
      <formula>"Bajo"</formula>
    </cfRule>
  </conditionalFormatting>
  <conditionalFormatting sqref="H52">
    <cfRule type="cellIs" dxfId="1875" priority="66" operator="equal">
      <formula>"Muy Alta"</formula>
    </cfRule>
    <cfRule type="cellIs" dxfId="1874" priority="67" operator="equal">
      <formula>"Alta"</formula>
    </cfRule>
    <cfRule type="cellIs" dxfId="1873" priority="68" operator="equal">
      <formula>"Media"</formula>
    </cfRule>
    <cfRule type="cellIs" dxfId="1872" priority="69" operator="equal">
      <formula>"Baja"</formula>
    </cfRule>
    <cfRule type="cellIs" dxfId="1871" priority="70" operator="equal">
      <formula>"Muy Baja"</formula>
    </cfRule>
  </conditionalFormatting>
  <conditionalFormatting sqref="N52">
    <cfRule type="cellIs" dxfId="1870" priority="62" operator="equal">
      <formula>"Extremo"</formula>
    </cfRule>
    <cfRule type="cellIs" dxfId="1869" priority="63" operator="equal">
      <formula>"Alto"</formula>
    </cfRule>
    <cfRule type="cellIs" dxfId="1868" priority="64" operator="equal">
      <formula>"Moderado"</formula>
    </cfRule>
    <cfRule type="cellIs" dxfId="1867" priority="65" operator="equal">
      <formula>"Bajo"</formula>
    </cfRule>
  </conditionalFormatting>
  <conditionalFormatting sqref="Y52:Y57">
    <cfRule type="cellIs" dxfId="1866" priority="57" operator="equal">
      <formula>"Muy Alta"</formula>
    </cfRule>
    <cfRule type="cellIs" dxfId="1865" priority="58" operator="equal">
      <formula>"Alta"</formula>
    </cfRule>
    <cfRule type="cellIs" dxfId="1864" priority="59" operator="equal">
      <formula>"Media"</formula>
    </cfRule>
    <cfRule type="cellIs" dxfId="1863" priority="60" operator="equal">
      <formula>"Baja"</formula>
    </cfRule>
    <cfRule type="cellIs" dxfId="1862" priority="61" operator="equal">
      <formula>"Muy Baja"</formula>
    </cfRule>
  </conditionalFormatting>
  <conditionalFormatting sqref="AA52:AA57">
    <cfRule type="cellIs" dxfId="1861" priority="52" operator="equal">
      <formula>"Catastrófico"</formula>
    </cfRule>
    <cfRule type="cellIs" dxfId="1860" priority="53" operator="equal">
      <formula>"Mayor"</formula>
    </cfRule>
    <cfRule type="cellIs" dxfId="1859" priority="54" operator="equal">
      <formula>"Moderado"</formula>
    </cfRule>
    <cfRule type="cellIs" dxfId="1858" priority="55" operator="equal">
      <formula>"Menor"</formula>
    </cfRule>
    <cfRule type="cellIs" dxfId="1857" priority="56" operator="equal">
      <formula>"Leve"</formula>
    </cfRule>
  </conditionalFormatting>
  <conditionalFormatting sqref="AC52:AC57">
    <cfRule type="cellIs" dxfId="1856" priority="48" operator="equal">
      <formula>"Extremo"</formula>
    </cfRule>
    <cfRule type="cellIs" dxfId="1855" priority="49" operator="equal">
      <formula>"Alto"</formula>
    </cfRule>
    <cfRule type="cellIs" dxfId="1854" priority="50" operator="equal">
      <formula>"Moderado"</formula>
    </cfRule>
    <cfRule type="cellIs" dxfId="1853" priority="51" operator="equal">
      <formula>"Bajo"</formula>
    </cfRule>
  </conditionalFormatting>
  <conditionalFormatting sqref="N58">
    <cfRule type="cellIs" dxfId="1852" priority="39" operator="equal">
      <formula>"Extremo"</formula>
    </cfRule>
    <cfRule type="cellIs" dxfId="1851" priority="40" operator="equal">
      <formula>"Alto"</formula>
    </cfRule>
    <cfRule type="cellIs" dxfId="1850" priority="41" operator="equal">
      <formula>"Moderado"</formula>
    </cfRule>
    <cfRule type="cellIs" dxfId="1849" priority="42" operator="equal">
      <formula>"Bajo"</formula>
    </cfRule>
  </conditionalFormatting>
  <conditionalFormatting sqref="Y58:Y63">
    <cfRule type="cellIs" dxfId="1848" priority="34" operator="equal">
      <formula>"Muy Alta"</formula>
    </cfRule>
    <cfRule type="cellIs" dxfId="1847" priority="35" operator="equal">
      <formula>"Alta"</formula>
    </cfRule>
    <cfRule type="cellIs" dxfId="1846" priority="36" operator="equal">
      <formula>"Media"</formula>
    </cfRule>
    <cfRule type="cellIs" dxfId="1845" priority="37" operator="equal">
      <formula>"Baja"</formula>
    </cfRule>
    <cfRule type="cellIs" dxfId="1844" priority="38" operator="equal">
      <formula>"Muy Baja"</formula>
    </cfRule>
  </conditionalFormatting>
  <conditionalFormatting sqref="AA58:AA63">
    <cfRule type="cellIs" dxfId="1843" priority="29" operator="equal">
      <formula>"Catastrófico"</formula>
    </cfRule>
    <cfRule type="cellIs" dxfId="1842" priority="30" operator="equal">
      <formula>"Mayor"</formula>
    </cfRule>
    <cfRule type="cellIs" dxfId="1841" priority="31" operator="equal">
      <formula>"Moderado"</formula>
    </cfRule>
    <cfRule type="cellIs" dxfId="1840" priority="32" operator="equal">
      <formula>"Menor"</formula>
    </cfRule>
    <cfRule type="cellIs" dxfId="1839" priority="33" operator="equal">
      <formula>"Leve"</formula>
    </cfRule>
  </conditionalFormatting>
  <conditionalFormatting sqref="AC58:AC63">
    <cfRule type="cellIs" dxfId="1838" priority="25" operator="equal">
      <formula>"Extremo"</formula>
    </cfRule>
    <cfRule type="cellIs" dxfId="1837" priority="26" operator="equal">
      <formula>"Alto"</formula>
    </cfRule>
    <cfRule type="cellIs" dxfId="1836" priority="27" operator="equal">
      <formula>"Moderado"</formula>
    </cfRule>
    <cfRule type="cellIs" dxfId="1835" priority="28" operator="equal">
      <formula>"Bajo"</formula>
    </cfRule>
  </conditionalFormatting>
  <conditionalFormatting sqref="H64">
    <cfRule type="cellIs" dxfId="1834" priority="20" operator="equal">
      <formula>"Muy Alta"</formula>
    </cfRule>
    <cfRule type="cellIs" dxfId="1833" priority="21" operator="equal">
      <formula>"Alta"</formula>
    </cfRule>
    <cfRule type="cellIs" dxfId="1832" priority="22" operator="equal">
      <formula>"Media"</formula>
    </cfRule>
    <cfRule type="cellIs" dxfId="1831" priority="23" operator="equal">
      <formula>"Baja"</formula>
    </cfRule>
    <cfRule type="cellIs" dxfId="1830" priority="24" operator="equal">
      <formula>"Muy Baja"</formula>
    </cfRule>
  </conditionalFormatting>
  <conditionalFormatting sqref="N64">
    <cfRule type="cellIs" dxfId="1829" priority="16" operator="equal">
      <formula>"Extremo"</formula>
    </cfRule>
    <cfRule type="cellIs" dxfId="1828" priority="17" operator="equal">
      <formula>"Alto"</formula>
    </cfRule>
    <cfRule type="cellIs" dxfId="1827" priority="18" operator="equal">
      <formula>"Moderado"</formula>
    </cfRule>
    <cfRule type="cellIs" dxfId="1826" priority="19" operator="equal">
      <formula>"Bajo"</formula>
    </cfRule>
  </conditionalFormatting>
  <conditionalFormatting sqref="Y64:Y69">
    <cfRule type="cellIs" dxfId="1825" priority="11" operator="equal">
      <formula>"Muy Alta"</formula>
    </cfRule>
    <cfRule type="cellIs" dxfId="1824" priority="12" operator="equal">
      <formula>"Alta"</formula>
    </cfRule>
    <cfRule type="cellIs" dxfId="1823" priority="13" operator="equal">
      <formula>"Media"</formula>
    </cfRule>
    <cfRule type="cellIs" dxfId="1822" priority="14" operator="equal">
      <formula>"Baja"</formula>
    </cfRule>
    <cfRule type="cellIs" dxfId="1821" priority="15" operator="equal">
      <formula>"Muy Baja"</formula>
    </cfRule>
  </conditionalFormatting>
  <conditionalFormatting sqref="AA64:AA69">
    <cfRule type="cellIs" dxfId="1820" priority="6" operator="equal">
      <formula>"Catastrófico"</formula>
    </cfRule>
    <cfRule type="cellIs" dxfId="1819" priority="7" operator="equal">
      <formula>"Mayor"</formula>
    </cfRule>
    <cfRule type="cellIs" dxfId="1818" priority="8" operator="equal">
      <formula>"Moderado"</formula>
    </cfRule>
    <cfRule type="cellIs" dxfId="1817" priority="9" operator="equal">
      <formula>"Menor"</formula>
    </cfRule>
    <cfRule type="cellIs" dxfId="1816" priority="10" operator="equal">
      <formula>"Leve"</formula>
    </cfRule>
  </conditionalFormatting>
  <conditionalFormatting sqref="AC64:AC69">
    <cfRule type="cellIs" dxfId="1815" priority="2" operator="equal">
      <formula>"Extremo"</formula>
    </cfRule>
    <cfRule type="cellIs" dxfId="1814" priority="3" operator="equal">
      <formula>"Alto"</formula>
    </cfRule>
    <cfRule type="cellIs" dxfId="1813" priority="4" operator="equal">
      <formula>"Moderado"</formula>
    </cfRule>
    <cfRule type="cellIs" dxfId="1812" priority="5" operator="equal">
      <formula>"Bajo"</formula>
    </cfRule>
  </conditionalFormatting>
  <conditionalFormatting sqref="K10:K69">
    <cfRule type="containsText" dxfId="1811" priority="1" operator="containsText" text="❌">
      <formula>NOT(ISERROR(SEARCH("❌",K10)))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002060"/>
  </sheetPr>
  <dimension ref="A1:BP72"/>
  <sheetViews>
    <sheetView zoomScale="70" zoomScaleNormal="70" workbookViewId="0">
      <pane xSplit="16" ySplit="2" topLeftCell="AE3" activePane="bottomRight" state="frozen"/>
      <selection pane="topRight" activeCell="Q1" sqref="Q1"/>
      <selection pane="bottomLeft" activeCell="A3" sqref="A3"/>
      <selection pane="bottomRight" activeCell="C5" sqref="C5:N5"/>
    </sheetView>
  </sheetViews>
  <sheetFormatPr baseColWidth="10" defaultColWidth="11.42578125" defaultRowHeight="16.5" x14ac:dyDescent="0.3"/>
  <cols>
    <col min="1" max="1" width="4.140625"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customWidth="1"/>
    <col min="10" max="10" width="27.140625" style="1" customWidth="1"/>
    <col min="11" max="11" width="30.5703125" style="1" customWidth="1"/>
    <col min="12" max="12" width="17.5703125" style="1" customWidth="1"/>
    <col min="13" max="13" width="7.140625" style="1" customWidth="1"/>
    <col min="14" max="14" width="16" style="1" customWidth="1"/>
    <col min="15" max="15" width="5.85546875" style="1" customWidth="1"/>
    <col min="16" max="16" width="64.85546875"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85546875" style="1" customWidth="1"/>
    <col min="23" max="23" width="7.5703125" style="1" customWidth="1"/>
    <col min="24" max="24" width="38.140625" style="1" customWidth="1"/>
    <col min="25" max="25" width="8.85546875" style="1" customWidth="1"/>
    <col min="26" max="26" width="10.42578125" style="1" customWidth="1"/>
    <col min="27" max="28" width="9.140625" style="1" customWidth="1"/>
    <col min="29" max="29" width="8.42578125" style="1" customWidth="1"/>
    <col min="30" max="30" width="7.140625" style="1" customWidth="1"/>
    <col min="31" max="31" width="51"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244" t="s">
        <v>60</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6"/>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47"/>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9"/>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9"/>
      <c r="B3" s="30"/>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39" t="s">
        <v>61</v>
      </c>
      <c r="B4" s="240"/>
      <c r="C4" s="250" t="s">
        <v>300</v>
      </c>
      <c r="D4" s="251"/>
      <c r="E4" s="251"/>
      <c r="F4" s="251"/>
      <c r="G4" s="251"/>
      <c r="H4" s="251"/>
      <c r="I4" s="251"/>
      <c r="J4" s="251"/>
      <c r="K4" s="251"/>
      <c r="L4" s="251"/>
      <c r="M4" s="251"/>
      <c r="N4" s="252"/>
      <c r="O4" s="253"/>
      <c r="P4" s="253"/>
      <c r="Q4" s="253"/>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54.75" customHeight="1" x14ac:dyDescent="0.3">
      <c r="A5" s="239" t="s">
        <v>62</v>
      </c>
      <c r="B5" s="240"/>
      <c r="C5" s="241" t="s">
        <v>301</v>
      </c>
      <c r="D5" s="251"/>
      <c r="E5" s="251"/>
      <c r="F5" s="251"/>
      <c r="G5" s="251"/>
      <c r="H5" s="251"/>
      <c r="I5" s="251"/>
      <c r="J5" s="251"/>
      <c r="K5" s="251"/>
      <c r="L5" s="251"/>
      <c r="M5" s="251"/>
      <c r="N5" s="252"/>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39" t="s">
        <v>63</v>
      </c>
      <c r="B6" s="240"/>
      <c r="C6" s="241" t="s">
        <v>302</v>
      </c>
      <c r="D6" s="242"/>
      <c r="E6" s="242"/>
      <c r="F6" s="242"/>
      <c r="G6" s="242"/>
      <c r="H6" s="242"/>
      <c r="I6" s="242"/>
      <c r="J6" s="242"/>
      <c r="K6" s="242"/>
      <c r="L6" s="242"/>
      <c r="M6" s="242"/>
      <c r="N6" s="243"/>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1" t="s">
        <v>64</v>
      </c>
      <c r="B7" s="232"/>
      <c r="C7" s="232"/>
      <c r="D7" s="232"/>
      <c r="E7" s="232"/>
      <c r="F7" s="232"/>
      <c r="G7" s="233"/>
      <c r="H7" s="231" t="s">
        <v>65</v>
      </c>
      <c r="I7" s="232"/>
      <c r="J7" s="232"/>
      <c r="K7" s="232"/>
      <c r="L7" s="232"/>
      <c r="M7" s="232"/>
      <c r="N7" s="233"/>
      <c r="O7" s="231" t="s">
        <v>66</v>
      </c>
      <c r="P7" s="232"/>
      <c r="Q7" s="232"/>
      <c r="R7" s="232"/>
      <c r="S7" s="232"/>
      <c r="T7" s="232"/>
      <c r="U7" s="232"/>
      <c r="V7" s="232"/>
      <c r="W7" s="233"/>
      <c r="X7" s="231" t="s">
        <v>67</v>
      </c>
      <c r="Y7" s="232"/>
      <c r="Z7" s="232"/>
      <c r="AA7" s="232"/>
      <c r="AB7" s="232"/>
      <c r="AC7" s="232"/>
      <c r="AD7" s="233"/>
      <c r="AE7" s="231" t="s">
        <v>68</v>
      </c>
      <c r="AF7" s="232"/>
      <c r="AG7" s="232"/>
      <c r="AH7" s="232"/>
      <c r="AI7" s="232"/>
      <c r="AJ7" s="233"/>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34" t="s">
        <v>69</v>
      </c>
      <c r="B8" s="236" t="s">
        <v>15</v>
      </c>
      <c r="C8" s="224" t="s">
        <v>17</v>
      </c>
      <c r="D8" s="224" t="s">
        <v>19</v>
      </c>
      <c r="E8" s="237" t="s">
        <v>21</v>
      </c>
      <c r="F8" s="223" t="s">
        <v>23</v>
      </c>
      <c r="G8" s="224" t="s">
        <v>70</v>
      </c>
      <c r="H8" s="238" t="s">
        <v>71</v>
      </c>
      <c r="I8" s="228" t="s">
        <v>72</v>
      </c>
      <c r="J8" s="223" t="s">
        <v>73</v>
      </c>
      <c r="K8" s="223" t="s">
        <v>74</v>
      </c>
      <c r="L8" s="226" t="s">
        <v>75</v>
      </c>
      <c r="M8" s="228" t="s">
        <v>72</v>
      </c>
      <c r="N8" s="224" t="s">
        <v>29</v>
      </c>
      <c r="O8" s="229" t="s">
        <v>76</v>
      </c>
      <c r="P8" s="225" t="s">
        <v>31</v>
      </c>
      <c r="Q8" s="223" t="s">
        <v>33</v>
      </c>
      <c r="R8" s="225" t="s">
        <v>77</v>
      </c>
      <c r="S8" s="225"/>
      <c r="T8" s="225"/>
      <c r="U8" s="225"/>
      <c r="V8" s="225"/>
      <c r="W8" s="225"/>
      <c r="X8" s="221" t="s">
        <v>78</v>
      </c>
      <c r="Y8" s="221" t="s">
        <v>79</v>
      </c>
      <c r="Z8" s="221" t="s">
        <v>72</v>
      </c>
      <c r="AA8" s="221" t="s">
        <v>80</v>
      </c>
      <c r="AB8" s="221" t="s">
        <v>72</v>
      </c>
      <c r="AC8" s="221" t="s">
        <v>81</v>
      </c>
      <c r="AD8" s="229" t="s">
        <v>49</v>
      </c>
      <c r="AE8" s="222" t="s">
        <v>68</v>
      </c>
      <c r="AF8" s="225" t="s">
        <v>82</v>
      </c>
      <c r="AG8" s="222" t="s">
        <v>327</v>
      </c>
      <c r="AH8" s="222" t="s">
        <v>328</v>
      </c>
      <c r="AI8" s="222" t="s">
        <v>325</v>
      </c>
      <c r="AJ8" s="222" t="s">
        <v>326</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35"/>
      <c r="B9" s="236"/>
      <c r="C9" s="225"/>
      <c r="D9" s="225"/>
      <c r="E9" s="236"/>
      <c r="F9" s="224"/>
      <c r="G9" s="225"/>
      <c r="H9" s="224"/>
      <c r="I9" s="227"/>
      <c r="J9" s="224"/>
      <c r="K9" s="224"/>
      <c r="L9" s="227"/>
      <c r="M9" s="227"/>
      <c r="N9" s="225"/>
      <c r="O9" s="230"/>
      <c r="P9" s="225"/>
      <c r="Q9" s="224"/>
      <c r="R9" s="142" t="s">
        <v>83</v>
      </c>
      <c r="S9" s="142" t="s">
        <v>84</v>
      </c>
      <c r="T9" s="142" t="s">
        <v>85</v>
      </c>
      <c r="U9" s="142" t="s">
        <v>86</v>
      </c>
      <c r="V9" s="142" t="s">
        <v>87</v>
      </c>
      <c r="W9" s="142" t="s">
        <v>88</v>
      </c>
      <c r="X9" s="221"/>
      <c r="Y9" s="221"/>
      <c r="Z9" s="221"/>
      <c r="AA9" s="221"/>
      <c r="AB9" s="221"/>
      <c r="AC9" s="221"/>
      <c r="AD9" s="230"/>
      <c r="AE9" s="222"/>
      <c r="AF9" s="225"/>
      <c r="AG9" s="222"/>
      <c r="AH9" s="222"/>
      <c r="AI9" s="222"/>
      <c r="AJ9" s="222"/>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26.75" customHeight="1" x14ac:dyDescent="0.25">
      <c r="A10" s="254">
        <v>1</v>
      </c>
      <c r="B10" s="215" t="s">
        <v>89</v>
      </c>
      <c r="C10" s="215" t="s">
        <v>303</v>
      </c>
      <c r="D10" s="215" t="s">
        <v>304</v>
      </c>
      <c r="E10" s="218" t="s">
        <v>305</v>
      </c>
      <c r="F10" s="215" t="s">
        <v>103</v>
      </c>
      <c r="G10" s="206">
        <v>260</v>
      </c>
      <c r="H10" s="209" t="str">
        <f>IF(G10&lt;=0,"",IF(G10&lt;=2,"Muy Baja",IF(G10&lt;=24,"Baja",IF(G10&lt;=500,"Media",IF(G10&lt;=5000,"Alta","Muy Alta")))))</f>
        <v>Media</v>
      </c>
      <c r="I10" s="200">
        <f>IF(H10="","",IF(H10="Muy Baja",0.2,IF(H10="Baja",0.4,IF(H10="Media",0.6,IF(H10="Alta",0.8,IF(H10="Muy Alta",1,))))))</f>
        <v>0.6</v>
      </c>
      <c r="J10" s="212" t="s">
        <v>101</v>
      </c>
      <c r="K10" s="200" t="str">
        <f>IF(NOT(ISERROR(MATCH(J10,'[8]Tabla Impacto'!$B$221:$B$223,0))),'[8]Tabla Impacto'!$F$223&amp;"Por favor no seleccionar los criterios de impacto(Afectación Económica o presupuestal y Pérdida Reputacional)",J10)</f>
        <v xml:space="preserve">     El riesgo afecta la imagen de la entidad a nivel nacional, con efecto publicitarios sostenible a nivel país</v>
      </c>
      <c r="L10" s="209" t="str">
        <f>IF(OR(K10='[8]Tabla Impacto'!$C$11,K10='[8]Tabla Impacto'!$D$11),"Leve",IF(OR(K10='[8]Tabla Impacto'!$C$12,K10='[8]Tabla Impacto'!$D$12),"Menor",IF(OR(K10='[8]Tabla Impacto'!$C$13,K10='[8]Tabla Impacto'!$D$13),"Moderado",IF(OR(K10='[8]Tabla Impacto'!$C$14,K10='[8]Tabla Impacto'!$D$14),"Mayor",IF(OR(K10='[8]Tabla Impacto'!$C$15,K10='[8]Tabla Impacto'!$D$15),"Catastrófico","")))))</f>
        <v>Catastrófico</v>
      </c>
      <c r="M10" s="200">
        <f>IF(L10="","",IF(L10="Leve",0.2,IF(L10="Menor",0.4,IF(L10="Moderado",0.6,IF(L10="Mayor",0.8,IF(L10="Catastrófico",1,))))))</f>
        <v>1</v>
      </c>
      <c r="N10" s="203"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Extremo</v>
      </c>
      <c r="O10" s="156">
        <v>1</v>
      </c>
      <c r="P10" s="158" t="s">
        <v>447</v>
      </c>
      <c r="Q10" s="144" t="str">
        <f t="shared" ref="Q10:Q69" si="0">IF(OR(R10="Preventivo",R10="Detectivo"),"Probabilidad",IF(R10="Correctivo","Impacto",""))</f>
        <v>Probabilidad</v>
      </c>
      <c r="R10" s="145" t="s">
        <v>92</v>
      </c>
      <c r="S10" s="145" t="s">
        <v>106</v>
      </c>
      <c r="T10" s="146" t="str">
        <f t="shared" ref="T10:T69" si="1">IF(AND(R10="Preventivo",S10="Automático"),"50%",IF(AND(R10="Preventivo",S10="Manual"),"40%",IF(AND(R10="Detectivo",S10="Automático"),"40%",IF(AND(R10="Detectivo",S10="Manual"),"30%",IF(AND(R10="Correctivo",S10="Automático"),"35%",IF(AND(R10="Correctivo",S10="Manual"),"25%",""))))))</f>
        <v>50%</v>
      </c>
      <c r="U10" s="145" t="s">
        <v>94</v>
      </c>
      <c r="V10" s="145" t="s">
        <v>100</v>
      </c>
      <c r="W10" s="145" t="s">
        <v>96</v>
      </c>
      <c r="X10" s="147">
        <f>IFERROR(IF(Q10="Probabilidad",(I10-(+I10*T10)),IF(Q10="Impacto",I10,"")),"")</f>
        <v>0.3</v>
      </c>
      <c r="Y10" s="148" t="str">
        <f>IFERROR(IF(X10="","",IF(X10&lt;=0.2,"Muy Baja",IF(X10&lt;=0.4,"Baja",IF(X10&lt;=0.6,"Media",IF(X10&lt;=0.8,"Alta","Muy Alta"))))),"")</f>
        <v>Baja</v>
      </c>
      <c r="Z10" s="149">
        <f t="shared" ref="Z10:Z69" si="2">+X10</f>
        <v>0.3</v>
      </c>
      <c r="AA10" s="148" t="str">
        <f>IFERROR(IF(AB10="","",IF(AB10&lt;=0.2,"Leve",IF(AB10&lt;=0.4,"Menor",IF(AB10&lt;=0.6,"Moderado",IF(AB10&lt;=0.8,"Mayor","Catastrófico"))))),"")</f>
        <v>Catastrófico</v>
      </c>
      <c r="AB10" s="149">
        <f>IFERROR(IF(Q10="Impacto",(M10-(+M10*T10)),IF(Q10="Probabilidad",M10,"")),"")</f>
        <v>1</v>
      </c>
      <c r="AC10" s="150" t="str">
        <f t="shared" ref="AC10:AC69" si="3">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Extremo</v>
      </c>
      <c r="AD10" s="151" t="s">
        <v>97</v>
      </c>
      <c r="AE10" s="152" t="s">
        <v>449</v>
      </c>
      <c r="AF10" s="152" t="s">
        <v>381</v>
      </c>
      <c r="AG10" s="152" t="s">
        <v>349</v>
      </c>
      <c r="AH10" s="152" t="s">
        <v>349</v>
      </c>
      <c r="AI10" s="153" t="s">
        <v>448</v>
      </c>
      <c r="AJ10" s="152" t="s">
        <v>450</v>
      </c>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3">
      <c r="A11" s="255"/>
      <c r="B11" s="216"/>
      <c r="C11" s="216"/>
      <c r="D11" s="216"/>
      <c r="E11" s="219"/>
      <c r="F11" s="216"/>
      <c r="G11" s="207"/>
      <c r="H11" s="210"/>
      <c r="I11" s="201"/>
      <c r="J11" s="213"/>
      <c r="K11" s="201">
        <f ca="1">IF(NOT(ISERROR(MATCH(J11,_xlfn.ANCHORARRAY(E22),0))),I24&amp;"Por favor no seleccionar los criterios de impacto",J11)</f>
        <v>0</v>
      </c>
      <c r="L11" s="210"/>
      <c r="M11" s="201"/>
      <c r="N11" s="204"/>
      <c r="O11" s="156">
        <v>2</v>
      </c>
      <c r="P11" s="143"/>
      <c r="Q11" s="144" t="str">
        <f t="shared" si="0"/>
        <v/>
      </c>
      <c r="R11" s="145"/>
      <c r="S11" s="145"/>
      <c r="T11" s="146" t="str">
        <f t="shared" si="1"/>
        <v/>
      </c>
      <c r="U11" s="145"/>
      <c r="V11" s="145"/>
      <c r="W11" s="145"/>
      <c r="X11" s="147" t="str">
        <f>IFERROR(IF(AND(Q10="Probabilidad",Q11="Probabilidad"),(Z10-(+Z10*T11)),IF(Q11="Probabilidad",(I10-(+I10*T11)),IF(Q11="Impacto",Z10,""))),"")</f>
        <v/>
      </c>
      <c r="Y11" s="148" t="str">
        <f t="shared" ref="Y11:Y69" si="4">IFERROR(IF(X11="","",IF(X11&lt;=0.2,"Muy Baja",IF(X11&lt;=0.4,"Baja",IF(X11&lt;=0.6,"Media",IF(X11&lt;=0.8,"Alta","Muy Alta"))))),"")</f>
        <v/>
      </c>
      <c r="Z11" s="149" t="str">
        <f t="shared" si="2"/>
        <v/>
      </c>
      <c r="AA11" s="148" t="str">
        <f t="shared" ref="AA11:AA69" si="5">IFERROR(IF(AB11="","",IF(AB11&lt;=0.2,"Leve",IF(AB11&lt;=0.4,"Menor",IF(AB11&lt;=0.6,"Moderado",IF(AB11&lt;=0.8,"Mayor","Catastrófico"))))),"")</f>
        <v/>
      </c>
      <c r="AB11" s="149" t="str">
        <f>IFERROR(IF(AND(Q10="Impacto",Q11="Impacto"),(AB10-(+AB10*T11)),IF(Q11="Impacto",($M$10-(+$M$10*T11)),IF(Q11="Probabilidad",AB10,""))),"")</f>
        <v/>
      </c>
      <c r="AC11" s="150" t="str">
        <f t="shared" si="3"/>
        <v/>
      </c>
      <c r="AD11" s="151"/>
      <c r="AE11" s="143"/>
      <c r="AF11" s="152"/>
      <c r="AG11" s="152"/>
      <c r="AH11" s="153"/>
      <c r="AI11" s="152"/>
      <c r="AJ11" s="157"/>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55"/>
      <c r="B12" s="216"/>
      <c r="C12" s="216"/>
      <c r="D12" s="216"/>
      <c r="E12" s="219"/>
      <c r="F12" s="216"/>
      <c r="G12" s="207"/>
      <c r="H12" s="210"/>
      <c r="I12" s="201"/>
      <c r="J12" s="213"/>
      <c r="K12" s="201">
        <f ca="1">IF(NOT(ISERROR(MATCH(J12,_xlfn.ANCHORARRAY(E23),0))),I25&amp;"Por favor no seleccionar los criterios de impacto",J12)</f>
        <v>0</v>
      </c>
      <c r="L12" s="210"/>
      <c r="M12" s="201"/>
      <c r="N12" s="204"/>
      <c r="O12" s="156">
        <v>3</v>
      </c>
      <c r="P12" s="143"/>
      <c r="Q12" s="144" t="str">
        <f t="shared" si="0"/>
        <v/>
      </c>
      <c r="R12" s="145"/>
      <c r="S12" s="145"/>
      <c r="T12" s="146" t="str">
        <f t="shared" si="1"/>
        <v/>
      </c>
      <c r="U12" s="145"/>
      <c r="V12" s="145"/>
      <c r="W12" s="145"/>
      <c r="X12" s="147" t="str">
        <f>IFERROR(IF(AND(Q11="Probabilidad",Q12="Probabilidad"),(Z11-(+Z11*T12)),IF(AND(Q11="Impacto",Q12="Probabilidad"),(Z10-(+Z10*T12)),IF(Q12="Impacto",Z11,""))),"")</f>
        <v/>
      </c>
      <c r="Y12" s="148" t="str">
        <f t="shared" si="4"/>
        <v/>
      </c>
      <c r="Z12" s="149" t="str">
        <f t="shared" si="2"/>
        <v/>
      </c>
      <c r="AA12" s="148" t="str">
        <f t="shared" si="5"/>
        <v/>
      </c>
      <c r="AB12" s="149" t="str">
        <f>IFERROR(IF(AND(Q11="Impacto",Q12="Impacto"),(AB11-(+AB11*T12)),IF(AND(Q11="Probabilidad",Q12="Impacto"),(AB10-(+AB10*T12)),IF(Q12="Probabilidad",AB11,""))),"")</f>
        <v/>
      </c>
      <c r="AC12" s="150" t="str">
        <f t="shared" si="3"/>
        <v/>
      </c>
      <c r="AD12" s="151"/>
      <c r="AE12" s="143"/>
      <c r="AF12" s="152"/>
      <c r="AG12" s="152"/>
      <c r="AH12" s="154"/>
      <c r="AI12" s="152"/>
      <c r="AJ12" s="157"/>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55"/>
      <c r="B13" s="216"/>
      <c r="C13" s="216"/>
      <c r="D13" s="216"/>
      <c r="E13" s="219"/>
      <c r="F13" s="216"/>
      <c r="G13" s="207"/>
      <c r="H13" s="210"/>
      <c r="I13" s="201"/>
      <c r="J13" s="213"/>
      <c r="K13" s="201">
        <f ca="1">IF(NOT(ISERROR(MATCH(J13,_xlfn.ANCHORARRAY(E24),0))),I26&amp;"Por favor no seleccionar los criterios de impacto",J13)</f>
        <v>0</v>
      </c>
      <c r="L13" s="210"/>
      <c r="M13" s="201"/>
      <c r="N13" s="204"/>
      <c r="O13" s="156">
        <v>4</v>
      </c>
      <c r="P13" s="158"/>
      <c r="Q13" s="144" t="str">
        <f t="shared" si="0"/>
        <v/>
      </c>
      <c r="R13" s="145"/>
      <c r="S13" s="145"/>
      <c r="T13" s="146" t="str">
        <f t="shared" si="1"/>
        <v/>
      </c>
      <c r="U13" s="145"/>
      <c r="V13" s="145"/>
      <c r="W13" s="145"/>
      <c r="X13" s="147" t="str">
        <f>IFERROR(IF(AND(Q12="Probabilidad",Q13="Probabilidad"),(Z12-(+Z12*T13)),IF(AND(Q12="Impacto",Q13="Probabilidad"),(Z11-(+Z11*T13)),IF(Q13="Impacto",Z12,""))),"")</f>
        <v/>
      </c>
      <c r="Y13" s="148" t="str">
        <f t="shared" si="4"/>
        <v/>
      </c>
      <c r="Z13" s="149" t="str">
        <f t="shared" si="2"/>
        <v/>
      </c>
      <c r="AA13" s="148" t="str">
        <f t="shared" si="5"/>
        <v/>
      </c>
      <c r="AB13" s="149" t="str">
        <f>IFERROR(IF(AND(Q12="Impacto",Q13="Impacto"),(AB12-(+AB12*T13)),IF(AND(Q12="Probabilidad",Q13="Impacto"),(AB11-(+AB11*T13)),IF(Q13="Probabilidad",AB12,""))),"")</f>
        <v/>
      </c>
      <c r="AC13" s="150" t="str">
        <f t="shared" si="3"/>
        <v/>
      </c>
      <c r="AD13" s="151"/>
      <c r="AE13" s="158"/>
      <c r="AF13" s="157"/>
      <c r="AG13" s="154"/>
      <c r="AH13" s="154"/>
      <c r="AI13" s="152"/>
      <c r="AJ13" s="157"/>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55"/>
      <c r="B14" s="216"/>
      <c r="C14" s="216"/>
      <c r="D14" s="216"/>
      <c r="E14" s="219"/>
      <c r="F14" s="216"/>
      <c r="G14" s="207"/>
      <c r="H14" s="210"/>
      <c r="I14" s="201"/>
      <c r="J14" s="213"/>
      <c r="K14" s="201">
        <f ca="1">IF(NOT(ISERROR(MATCH(J14,_xlfn.ANCHORARRAY(E25),0))),I27&amp;"Por favor no seleccionar los criterios de impacto",J14)</f>
        <v>0</v>
      </c>
      <c r="L14" s="210"/>
      <c r="M14" s="201"/>
      <c r="N14" s="204"/>
      <c r="O14" s="156">
        <v>5</v>
      </c>
      <c r="P14" s="158"/>
      <c r="Q14" s="144" t="str">
        <f t="shared" si="0"/>
        <v/>
      </c>
      <c r="R14" s="145"/>
      <c r="S14" s="145"/>
      <c r="T14" s="146" t="str">
        <f t="shared" si="1"/>
        <v/>
      </c>
      <c r="U14" s="145"/>
      <c r="V14" s="145"/>
      <c r="W14" s="145"/>
      <c r="X14" s="147" t="str">
        <f>IFERROR(IF(AND(Q13="Probabilidad",Q14="Probabilidad"),(Z13-(+Z13*T14)),IF(AND(Q13="Impacto",Q14="Probabilidad"),(Z12-(+Z12*T14)),IF(Q14="Impacto",Z13,""))),"")</f>
        <v/>
      </c>
      <c r="Y14" s="148" t="str">
        <f t="shared" si="4"/>
        <v/>
      </c>
      <c r="Z14" s="149" t="str">
        <f t="shared" si="2"/>
        <v/>
      </c>
      <c r="AA14" s="148" t="str">
        <f t="shared" si="5"/>
        <v/>
      </c>
      <c r="AB14" s="149" t="str">
        <f>IFERROR(IF(AND(Q13="Impacto",Q14="Impacto"),(AB13-(+AB13*T14)),IF(AND(Q13="Probabilidad",Q14="Impacto"),(AB12-(+AB12*T14)),IF(Q14="Probabilidad",AB13,""))),"")</f>
        <v/>
      </c>
      <c r="AC14" s="150" t="str">
        <f t="shared" si="3"/>
        <v/>
      </c>
      <c r="AD14" s="151"/>
      <c r="AE14" s="152"/>
      <c r="AF14" s="157"/>
      <c r="AG14" s="154"/>
      <c r="AH14" s="154"/>
      <c r="AI14" s="152"/>
      <c r="AJ14" s="157"/>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56"/>
      <c r="B15" s="217"/>
      <c r="C15" s="217"/>
      <c r="D15" s="217"/>
      <c r="E15" s="220"/>
      <c r="F15" s="217"/>
      <c r="G15" s="208"/>
      <c r="H15" s="211"/>
      <c r="I15" s="202"/>
      <c r="J15" s="214"/>
      <c r="K15" s="202">
        <f ca="1">IF(NOT(ISERROR(MATCH(J15,_xlfn.ANCHORARRAY(E26),0))),I28&amp;"Por favor no seleccionar los criterios de impacto",J15)</f>
        <v>0</v>
      </c>
      <c r="L15" s="211"/>
      <c r="M15" s="202"/>
      <c r="N15" s="205"/>
      <c r="O15" s="156">
        <v>6</v>
      </c>
      <c r="P15" s="158"/>
      <c r="Q15" s="144" t="str">
        <f t="shared" si="0"/>
        <v/>
      </c>
      <c r="R15" s="145"/>
      <c r="S15" s="145"/>
      <c r="T15" s="146" t="str">
        <f t="shared" si="1"/>
        <v/>
      </c>
      <c r="U15" s="145"/>
      <c r="V15" s="145"/>
      <c r="W15" s="145"/>
      <c r="X15" s="147" t="str">
        <f>IFERROR(IF(AND(Q14="Probabilidad",Q15="Probabilidad"),(Z14-(+Z14*T15)),IF(AND(Q14="Impacto",Q15="Probabilidad"),(Z13-(+Z13*T15)),IF(Q15="Impacto",Z14,""))),"")</f>
        <v/>
      </c>
      <c r="Y15" s="148" t="str">
        <f t="shared" si="4"/>
        <v/>
      </c>
      <c r="Z15" s="149" t="str">
        <f t="shared" si="2"/>
        <v/>
      </c>
      <c r="AA15" s="148" t="str">
        <f t="shared" si="5"/>
        <v/>
      </c>
      <c r="AB15" s="149" t="str">
        <f>IFERROR(IF(AND(Q14="Impacto",Q15="Impacto"),(AB14-(+AB14*T15)),IF(AND(Q14="Probabilidad",Q15="Impacto"),(AB13-(+AB13*T15)),IF(Q15="Probabilidad",AB14,""))),"")</f>
        <v/>
      </c>
      <c r="AC15" s="150" t="str">
        <f t="shared" si="3"/>
        <v/>
      </c>
      <c r="AD15" s="151"/>
      <c r="AE15" s="152"/>
      <c r="AF15" s="157"/>
      <c r="AG15" s="154"/>
      <c r="AH15" s="154"/>
      <c r="AI15" s="152"/>
      <c r="AJ15" s="157"/>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54">
        <v>2</v>
      </c>
      <c r="B16" s="215" t="s">
        <v>89</v>
      </c>
      <c r="C16" s="215" t="s">
        <v>366</v>
      </c>
      <c r="D16" s="215" t="s">
        <v>367</v>
      </c>
      <c r="E16" s="218" t="s">
        <v>306</v>
      </c>
      <c r="F16" s="215" t="s">
        <v>103</v>
      </c>
      <c r="G16" s="206">
        <f>12*4</f>
        <v>48</v>
      </c>
      <c r="H16" s="209" t="str">
        <f>IF(G16&lt;=0,"",IF(G16&lt;=2,"Muy Baja",IF(G16&lt;=24,"Baja",IF(G16&lt;=500,"Media",IF(G16&lt;=5000,"Alta","Muy Alta")))))</f>
        <v>Media</v>
      </c>
      <c r="I16" s="200">
        <f>IF(H16="","",IF(H16="Muy Baja",0.2,IF(H16="Baja",0.4,IF(H16="Media",0.6,IF(H16="Alta",0.8,IF(H16="Muy Alta",1,))))))</f>
        <v>0.6</v>
      </c>
      <c r="J16" s="212" t="s">
        <v>91</v>
      </c>
      <c r="K16" s="200" t="str">
        <f>IF(NOT(ISERROR(MATCH(J16,'[8]Tabla Impacto'!$B$221:$B$223,0))),'[8]Tabla Impacto'!$F$223&amp;"Por favor no seleccionar los criterios de impacto(Afectación Económica o presupuestal y Pérdida Reputacional)",J16)</f>
        <v xml:space="preserve">     El riesgo afecta la imagen de la entidad con algunos usuarios de relevancia frente al logro de los objetivos</v>
      </c>
      <c r="L16" s="209" t="str">
        <f>IF(OR(K16='[8]Tabla Impacto'!$C$11,K16='[8]Tabla Impacto'!$D$11),"Leve",IF(OR(K16='[8]Tabla Impacto'!$C$12,K16='[8]Tabla Impacto'!$D$12),"Menor",IF(OR(K16='[8]Tabla Impacto'!$C$13,K16='[8]Tabla Impacto'!$D$13),"Moderado",IF(OR(K16='[8]Tabla Impacto'!$C$14,K16='[8]Tabla Impacto'!$D$14),"Mayor",IF(OR(K16='[8]Tabla Impacto'!$C$15,K16='[8]Tabla Impacto'!$D$15),"Catastrófico","")))))</f>
        <v>Moderado</v>
      </c>
      <c r="M16" s="200">
        <f>IF(L16="","",IF(L16="Leve",0.2,IF(L16="Menor",0.4,IF(L16="Moderado",0.6,IF(L16="Mayor",0.8,IF(L16="Catastrófico",1,))))))</f>
        <v>0.6</v>
      </c>
      <c r="N16" s="203"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56">
        <v>1</v>
      </c>
      <c r="P16" s="143" t="s">
        <v>442</v>
      </c>
      <c r="Q16" s="144" t="str">
        <f t="shared" si="0"/>
        <v>Probabilidad</v>
      </c>
      <c r="R16" s="145" t="s">
        <v>98</v>
      </c>
      <c r="S16" s="145" t="s">
        <v>93</v>
      </c>
      <c r="T16" s="146" t="str">
        <f t="shared" si="1"/>
        <v>30%</v>
      </c>
      <c r="U16" s="145" t="s">
        <v>94</v>
      </c>
      <c r="V16" s="145" t="s">
        <v>95</v>
      </c>
      <c r="W16" s="145" t="s">
        <v>96</v>
      </c>
      <c r="X16" s="147">
        <f>IFERROR(IF(Q16="Probabilidad",(I16-(+I16*T16)),IF(Q16="Impacto",I16,"")),"")</f>
        <v>0.42</v>
      </c>
      <c r="Y16" s="148" t="str">
        <f>IFERROR(IF(X16="","",IF(X16&lt;=0.2,"Muy Baja",IF(X16&lt;=0.4,"Baja",IF(X16&lt;=0.6,"Media",IF(X16&lt;=0.8,"Alta","Muy Alta"))))),"")</f>
        <v>Media</v>
      </c>
      <c r="Z16" s="149">
        <f t="shared" si="2"/>
        <v>0.42</v>
      </c>
      <c r="AA16" s="148" t="str">
        <f>IFERROR(IF(AB16="","",IF(AB16&lt;=0.2,"Leve",IF(AB16&lt;=0.4,"Menor",IF(AB16&lt;=0.6,"Moderado",IF(AB16&lt;=0.8,"Mayor","Catastrófico"))))),"")</f>
        <v>Moderado</v>
      </c>
      <c r="AB16" s="149">
        <f>IFERROR(IF(Q16="Impacto",(M16-(+M16*T16)),IF(Q16="Probabilidad",M16,"")),"")</f>
        <v>0.6</v>
      </c>
      <c r="AC16" s="150" t="str">
        <f t="shared" si="3"/>
        <v>Moderado</v>
      </c>
      <c r="AD16" s="151" t="s">
        <v>97</v>
      </c>
      <c r="AE16" s="152" t="s">
        <v>333</v>
      </c>
      <c r="AF16" s="152" t="s">
        <v>347</v>
      </c>
      <c r="AG16" s="152" t="s">
        <v>349</v>
      </c>
      <c r="AH16" s="154" t="s">
        <v>333</v>
      </c>
      <c r="AI16" s="152" t="s">
        <v>348</v>
      </c>
      <c r="AJ16" s="157"/>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55"/>
      <c r="B17" s="216"/>
      <c r="C17" s="216"/>
      <c r="D17" s="216"/>
      <c r="E17" s="219"/>
      <c r="F17" s="216"/>
      <c r="G17" s="207"/>
      <c r="H17" s="210"/>
      <c r="I17" s="201"/>
      <c r="J17" s="213"/>
      <c r="K17" s="201">
        <f ca="1">IF(NOT(ISERROR(MATCH(J17,_xlfn.ANCHORARRAY(E28),0))),I30&amp;"Por favor no seleccionar los criterios de impacto",J17)</f>
        <v>0</v>
      </c>
      <c r="L17" s="210"/>
      <c r="M17" s="201"/>
      <c r="N17" s="204"/>
      <c r="O17" s="156">
        <v>2</v>
      </c>
      <c r="P17" s="158" t="s">
        <v>443</v>
      </c>
      <c r="Q17" s="144" t="str">
        <f t="shared" si="0"/>
        <v>Probabilidad</v>
      </c>
      <c r="R17" s="145" t="s">
        <v>92</v>
      </c>
      <c r="S17" s="145" t="s">
        <v>106</v>
      </c>
      <c r="T17" s="146" t="str">
        <f t="shared" si="1"/>
        <v>50%</v>
      </c>
      <c r="U17" s="145" t="s">
        <v>94</v>
      </c>
      <c r="V17" s="145" t="s">
        <v>95</v>
      </c>
      <c r="W17" s="145" t="s">
        <v>96</v>
      </c>
      <c r="X17" s="147">
        <f>IFERROR(IF(AND(Q16="Probabilidad",Q17="Probabilidad"),(Z16-(+Z16*T17)),IF(Q17="Probabilidad",(I16-(+I16*T17)),IF(Q17="Impacto",Z16,""))),"")</f>
        <v>0.21</v>
      </c>
      <c r="Y17" s="148" t="str">
        <f t="shared" si="4"/>
        <v>Baja</v>
      </c>
      <c r="Z17" s="149">
        <f t="shared" si="2"/>
        <v>0.21</v>
      </c>
      <c r="AA17" s="148" t="str">
        <f t="shared" si="5"/>
        <v>Catastrófico</v>
      </c>
      <c r="AB17" s="149">
        <f>IFERROR(IF(AND(Q16="Impacto",Q17="Impacto"),(AB10-(+AB10*T17)),IF(Q17="Impacto",($M$16-(+$M$16*T17)),IF(Q17="Probabilidad",AB10,""))),"")</f>
        <v>1</v>
      </c>
      <c r="AC17" s="150" t="str">
        <f t="shared" si="3"/>
        <v>Extremo</v>
      </c>
      <c r="AD17" s="151" t="s">
        <v>97</v>
      </c>
      <c r="AE17" s="152" t="s">
        <v>440</v>
      </c>
      <c r="AF17" s="152" t="s">
        <v>347</v>
      </c>
      <c r="AG17" s="152" t="s">
        <v>349</v>
      </c>
      <c r="AH17" s="152" t="s">
        <v>349</v>
      </c>
      <c r="AI17" s="152" t="s">
        <v>444</v>
      </c>
      <c r="AJ17" s="152" t="s">
        <v>441</v>
      </c>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55"/>
      <c r="B18" s="216"/>
      <c r="C18" s="216"/>
      <c r="D18" s="216"/>
      <c r="E18" s="219"/>
      <c r="F18" s="216"/>
      <c r="G18" s="207"/>
      <c r="H18" s="210"/>
      <c r="I18" s="201"/>
      <c r="J18" s="213"/>
      <c r="K18" s="201">
        <f ca="1">IF(NOT(ISERROR(MATCH(J18,_xlfn.ANCHORARRAY(E29),0))),I31&amp;"Por favor no seleccionar los criterios de impacto",J18)</f>
        <v>0</v>
      </c>
      <c r="L18" s="210"/>
      <c r="M18" s="201"/>
      <c r="N18" s="204"/>
      <c r="O18" s="156">
        <v>3</v>
      </c>
      <c r="P18" s="158" t="s">
        <v>445</v>
      </c>
      <c r="Q18" s="144" t="str">
        <f t="shared" si="0"/>
        <v>Probabilidad</v>
      </c>
      <c r="R18" s="145" t="s">
        <v>92</v>
      </c>
      <c r="S18" s="145" t="s">
        <v>93</v>
      </c>
      <c r="T18" s="146" t="str">
        <f t="shared" si="1"/>
        <v>40%</v>
      </c>
      <c r="U18" s="145" t="s">
        <v>94</v>
      </c>
      <c r="V18" s="145" t="s">
        <v>95</v>
      </c>
      <c r="W18" s="145" t="s">
        <v>96</v>
      </c>
      <c r="X18" s="147">
        <f>IFERROR(IF(AND(Q17="Probabilidad",Q18="Probabilidad"),(Z17-(+Z17*T18)),IF(AND(Q17="Impacto",Q18="Probabilidad"),(Z16-(+Z16*T18)),IF(Q18="Impacto",Z17,""))),"")</f>
        <v>0.126</v>
      </c>
      <c r="Y18" s="148" t="str">
        <f t="shared" si="4"/>
        <v>Muy Baja</v>
      </c>
      <c r="Z18" s="149">
        <f t="shared" si="2"/>
        <v>0.126</v>
      </c>
      <c r="AA18" s="148" t="str">
        <f t="shared" si="5"/>
        <v>Catastrófico</v>
      </c>
      <c r="AB18" s="149">
        <f>IFERROR(IF(AND(Q17="Impacto",Q18="Impacto"),(AB17-(+AB17*T18)),IF(AND(Q17="Probabilidad",Q18="Impacto"),(AB16-(+AB16*T18)),IF(Q18="Probabilidad",AB17,""))),"")</f>
        <v>1</v>
      </c>
      <c r="AC18" s="150" t="str">
        <f t="shared" si="3"/>
        <v>Extremo</v>
      </c>
      <c r="AD18" s="151" t="s">
        <v>97</v>
      </c>
      <c r="AE18" s="152" t="s">
        <v>333</v>
      </c>
      <c r="AF18" s="152" t="s">
        <v>347</v>
      </c>
      <c r="AG18" s="152" t="s">
        <v>446</v>
      </c>
      <c r="AH18" s="154" t="s">
        <v>333</v>
      </c>
      <c r="AI18" s="152" t="s">
        <v>396</v>
      </c>
      <c r="AJ18" s="157"/>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55"/>
      <c r="B19" s="216"/>
      <c r="C19" s="216"/>
      <c r="D19" s="216"/>
      <c r="E19" s="219"/>
      <c r="F19" s="216"/>
      <c r="G19" s="207"/>
      <c r="H19" s="210"/>
      <c r="I19" s="201"/>
      <c r="J19" s="213"/>
      <c r="K19" s="201">
        <f ca="1">IF(NOT(ISERROR(MATCH(J19,_xlfn.ANCHORARRAY(E30),0))),I32&amp;"Por favor no seleccionar los criterios de impacto",J19)</f>
        <v>0</v>
      </c>
      <c r="L19" s="210"/>
      <c r="M19" s="201"/>
      <c r="N19" s="204"/>
      <c r="O19" s="156">
        <v>4</v>
      </c>
      <c r="P19" s="158"/>
      <c r="Q19" s="144" t="str">
        <f t="shared" si="0"/>
        <v/>
      </c>
      <c r="R19" s="145"/>
      <c r="S19" s="145"/>
      <c r="T19" s="146" t="str">
        <f t="shared" si="1"/>
        <v/>
      </c>
      <c r="U19" s="145"/>
      <c r="V19" s="145"/>
      <c r="W19" s="145"/>
      <c r="X19" s="147" t="str">
        <f>IFERROR(IF(AND(Q18="Probabilidad",Q19="Probabilidad"),(Z18-(+Z18*T19)),IF(AND(Q18="Impacto",Q19="Probabilidad"),(Z17-(+Z17*T19)),IF(Q19="Impacto",Z18,""))),"")</f>
        <v/>
      </c>
      <c r="Y19" s="148" t="str">
        <f t="shared" si="4"/>
        <v/>
      </c>
      <c r="Z19" s="149" t="str">
        <f t="shared" si="2"/>
        <v/>
      </c>
      <c r="AA19" s="148" t="str">
        <f t="shared" si="5"/>
        <v/>
      </c>
      <c r="AB19" s="149" t="str">
        <f>IFERROR(IF(AND(Q18="Impacto",Q19="Impacto"),(AB18-(+AB18*T19)),IF(AND(Q18="Probabilidad",Q19="Impacto"),(AB17-(+AB17*T19)),IF(Q19="Probabilidad",AB18,""))),"")</f>
        <v/>
      </c>
      <c r="AC19" s="150" t="str">
        <f t="shared" si="3"/>
        <v/>
      </c>
      <c r="AD19" s="151"/>
      <c r="AE19" s="152"/>
      <c r="AF19" s="38"/>
      <c r="AG19" s="49"/>
      <c r="AH19" s="49"/>
      <c r="AI19" s="48"/>
      <c r="AJ19" s="3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55"/>
      <c r="B20" s="216"/>
      <c r="C20" s="216"/>
      <c r="D20" s="216"/>
      <c r="E20" s="219"/>
      <c r="F20" s="216"/>
      <c r="G20" s="207"/>
      <c r="H20" s="210"/>
      <c r="I20" s="201"/>
      <c r="J20" s="213"/>
      <c r="K20" s="201">
        <f ca="1">IF(NOT(ISERROR(MATCH(J20,_xlfn.ANCHORARRAY(E31),0))),I33&amp;"Por favor no seleccionar los criterios de impacto",J20)</f>
        <v>0</v>
      </c>
      <c r="L20" s="210"/>
      <c r="M20" s="201"/>
      <c r="N20" s="204"/>
      <c r="O20" s="156">
        <v>5</v>
      </c>
      <c r="P20" s="158"/>
      <c r="Q20" s="144" t="str">
        <f t="shared" si="0"/>
        <v/>
      </c>
      <c r="R20" s="145"/>
      <c r="S20" s="145"/>
      <c r="T20" s="146" t="str">
        <f t="shared" si="1"/>
        <v/>
      </c>
      <c r="U20" s="145"/>
      <c r="V20" s="145"/>
      <c r="W20" s="145"/>
      <c r="X20" s="147" t="str">
        <f>IFERROR(IF(AND(Q19="Probabilidad",Q20="Probabilidad"),(Z19-(+Z19*T20)),IF(AND(Q19="Impacto",Q20="Probabilidad"),(Z18-(+Z18*T20)),IF(Q20="Impacto",Z19,""))),"")</f>
        <v/>
      </c>
      <c r="Y20" s="148" t="str">
        <f t="shared" si="4"/>
        <v/>
      </c>
      <c r="Z20" s="149" t="str">
        <f t="shared" si="2"/>
        <v/>
      </c>
      <c r="AA20" s="148" t="str">
        <f t="shared" si="5"/>
        <v/>
      </c>
      <c r="AB20" s="149" t="str">
        <f>IFERROR(IF(AND(Q19="Impacto",Q20="Impacto"),(AB19-(+AB19*T20)),IF(AND(Q19="Probabilidad",Q20="Impacto"),(AB18-(+AB18*T20)),IF(Q20="Probabilidad",AB19,""))),"")</f>
        <v/>
      </c>
      <c r="AC20" s="150" t="str">
        <f t="shared" si="3"/>
        <v/>
      </c>
      <c r="AD20" s="151"/>
      <c r="AE20" s="152"/>
      <c r="AF20" s="38"/>
      <c r="AG20" s="49"/>
      <c r="AH20" s="49"/>
      <c r="AI20" s="48"/>
      <c r="AJ20" s="3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56"/>
      <c r="B21" s="217"/>
      <c r="C21" s="217"/>
      <c r="D21" s="217"/>
      <c r="E21" s="220"/>
      <c r="F21" s="217"/>
      <c r="G21" s="208"/>
      <c r="H21" s="211"/>
      <c r="I21" s="202"/>
      <c r="J21" s="214"/>
      <c r="K21" s="202">
        <f ca="1">IF(NOT(ISERROR(MATCH(J21,_xlfn.ANCHORARRAY(E32),0))),I34&amp;"Por favor no seleccionar los criterios de impacto",J21)</f>
        <v>0</v>
      </c>
      <c r="L21" s="211"/>
      <c r="M21" s="202"/>
      <c r="N21" s="205"/>
      <c r="O21" s="156">
        <v>6</v>
      </c>
      <c r="P21" s="158"/>
      <c r="Q21" s="144" t="str">
        <f t="shared" si="0"/>
        <v/>
      </c>
      <c r="R21" s="145"/>
      <c r="S21" s="145"/>
      <c r="T21" s="146" t="str">
        <f t="shared" si="1"/>
        <v/>
      </c>
      <c r="U21" s="145"/>
      <c r="V21" s="145"/>
      <c r="W21" s="145"/>
      <c r="X21" s="147" t="str">
        <f>IFERROR(IF(AND(Q20="Probabilidad",Q21="Probabilidad"),(Z20-(+Z20*T21)),IF(AND(Q20="Impacto",Q21="Probabilidad"),(Z19-(+Z19*T21)),IF(Q21="Impacto",Z20,""))),"")</f>
        <v/>
      </c>
      <c r="Y21" s="148" t="str">
        <f t="shared" si="4"/>
        <v/>
      </c>
      <c r="Z21" s="149" t="str">
        <f t="shared" si="2"/>
        <v/>
      </c>
      <c r="AA21" s="148" t="str">
        <f t="shared" si="5"/>
        <v/>
      </c>
      <c r="AB21" s="149" t="str">
        <f>IFERROR(IF(AND(Q20="Impacto",Q21="Impacto"),(AB20-(+AB20*T21)),IF(AND(Q20="Probabilidad",Q21="Impacto"),(AB19-(+AB19*T21)),IF(Q21="Probabilidad",AB20,""))),"")</f>
        <v/>
      </c>
      <c r="AC21" s="150" t="str">
        <f t="shared" si="3"/>
        <v/>
      </c>
      <c r="AD21" s="151"/>
      <c r="AE21" s="152"/>
      <c r="AF21" s="38"/>
      <c r="AG21" s="49"/>
      <c r="AH21" s="49"/>
      <c r="AI21" s="48"/>
      <c r="AJ21" s="3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8">
        <v>3</v>
      </c>
      <c r="B22" s="191"/>
      <c r="C22" s="191"/>
      <c r="D22" s="191"/>
      <c r="E22" s="194"/>
      <c r="F22" s="191"/>
      <c r="G22" s="197"/>
      <c r="H22" s="182" t="str">
        <f>IF(G22&lt;=0,"",IF(G22&lt;=2,"Muy Baja",IF(G22&lt;=24,"Baja",IF(G22&lt;=500,"Media",IF(G22&lt;=5000,"Alta","Muy Alta")))))</f>
        <v/>
      </c>
      <c r="I22" s="176" t="str">
        <f>IF(H22="","",IF(H22="Muy Baja",0.2,IF(H22="Baja",0.4,IF(H22="Media",0.6,IF(H22="Alta",0.8,IF(H22="Muy Alta",1,))))))</f>
        <v/>
      </c>
      <c r="J22" s="179"/>
      <c r="K22" s="176">
        <f>IF(NOT(ISERROR(MATCH(J22,'[8]Tabla Impacto'!$B$221:$B$223,0))),'[8]Tabla Impacto'!$F$223&amp;"Por favor no seleccionar los criterios de impacto(Afectación Económica o presupuestal y Pérdida Reputacional)",J22)</f>
        <v>0</v>
      </c>
      <c r="L22" s="182" t="str">
        <f>IF(OR(K22='[8]Tabla Impacto'!$C$11,K22='[8]Tabla Impacto'!$D$11),"Leve",IF(OR(K22='[8]Tabla Impacto'!$C$12,K22='[8]Tabla Impacto'!$D$12),"Menor",IF(OR(K22='[8]Tabla Impacto'!$C$13,K22='[8]Tabla Impacto'!$D$13),"Moderado",IF(OR(K22='[8]Tabla Impacto'!$C$14,K22='[8]Tabla Impacto'!$D$14),"Mayor",IF(OR(K22='[8]Tabla Impacto'!$C$15,K22='[8]Tabla Impacto'!$D$15),"Catastrófico","")))))</f>
        <v/>
      </c>
      <c r="M22" s="176" t="str">
        <f>IF(L22="","",IF(L22="Leve",0.2,IF(L22="Menor",0.4,IF(L22="Moderado",0.6,IF(L22="Mayor",0.8,IF(L22="Catastrófico",1,))))))</f>
        <v/>
      </c>
      <c r="N22" s="185"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6">
        <v>1</v>
      </c>
      <c r="P22" s="48"/>
      <c r="Q22" s="41" t="str">
        <f t="shared" si="0"/>
        <v/>
      </c>
      <c r="R22" s="42"/>
      <c r="S22" s="42"/>
      <c r="T22" s="43" t="str">
        <f t="shared" si="1"/>
        <v/>
      </c>
      <c r="U22" s="42"/>
      <c r="V22" s="42"/>
      <c r="W22" s="42"/>
      <c r="X22" s="24" t="str">
        <f>IFERROR(IF(Q22="Probabilidad",(I22-(+I22*T22)),IF(Q22="Impacto",I22,"")),"")</f>
        <v/>
      </c>
      <c r="Y22" s="44" t="str">
        <f>IFERROR(IF(X22="","",IF(X22&lt;=0.2,"Muy Baja",IF(X22&lt;=0.4,"Baja",IF(X22&lt;=0.6,"Media",IF(X22&lt;=0.8,"Alta","Muy Alta"))))),"")</f>
        <v/>
      </c>
      <c r="Z22" s="45" t="str">
        <f t="shared" si="2"/>
        <v/>
      </c>
      <c r="AA22" s="44" t="str">
        <f>IFERROR(IF(AB22="","",IF(AB22&lt;=0.2,"Leve",IF(AB22&lt;=0.4,"Menor",IF(AB22&lt;=0.6,"Moderado",IF(AB22&lt;=0.8,"Mayor","Catastrófico"))))),"")</f>
        <v/>
      </c>
      <c r="AB22" s="45" t="str">
        <f>IFERROR(IF(Q22="Impacto",(M22-(+M22*T22)),IF(Q22="Probabilidad",M22,"")),"")</f>
        <v/>
      </c>
      <c r="AC22" s="46" t="str">
        <f t="shared" si="3"/>
        <v/>
      </c>
      <c r="AD22" s="47"/>
      <c r="AE22" s="48"/>
      <c r="AF22" s="48"/>
      <c r="AG22" s="48"/>
      <c r="AH22" s="49"/>
      <c r="AI22" s="48"/>
      <c r="AJ22" s="3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9"/>
      <c r="B23" s="192"/>
      <c r="C23" s="192"/>
      <c r="D23" s="192"/>
      <c r="E23" s="195"/>
      <c r="F23" s="192"/>
      <c r="G23" s="198"/>
      <c r="H23" s="183"/>
      <c r="I23" s="177"/>
      <c r="J23" s="180"/>
      <c r="K23" s="177">
        <f ca="1">IF(NOT(ISERROR(MATCH(J23,_xlfn.ANCHORARRAY(E34),0))),I36&amp;"Por favor no seleccionar los criterios de impacto",J23)</f>
        <v>0</v>
      </c>
      <c r="L23" s="183"/>
      <c r="M23" s="177"/>
      <c r="N23" s="186"/>
      <c r="O23" s="6">
        <v>2</v>
      </c>
      <c r="P23" s="48"/>
      <c r="Q23" s="41" t="str">
        <f t="shared" si="0"/>
        <v/>
      </c>
      <c r="R23" s="42"/>
      <c r="S23" s="42"/>
      <c r="T23" s="43" t="str">
        <f t="shared" si="1"/>
        <v/>
      </c>
      <c r="U23" s="42"/>
      <c r="V23" s="42"/>
      <c r="W23" s="42"/>
      <c r="X23" s="31" t="str">
        <f>IFERROR(IF(AND(Q22="Probabilidad",Q23="Probabilidad"),(Z22-(+Z22*T23)),IF(Q23="Probabilidad",(I22-(+I22*T23)),IF(Q23="Impacto",Z22,""))),"")</f>
        <v/>
      </c>
      <c r="Y23" s="44" t="str">
        <f t="shared" si="4"/>
        <v/>
      </c>
      <c r="Z23" s="45" t="str">
        <f t="shared" si="2"/>
        <v/>
      </c>
      <c r="AA23" s="44" t="str">
        <f t="shared" si="5"/>
        <v/>
      </c>
      <c r="AB23" s="45" t="str">
        <f>IFERROR(IF(AND(Q22="Impacto",Q23="Impacto"),(AB16-(+AB16*T23)),IF(Q23="Impacto",($M$22-(+$M$22*T23)),IF(Q23="Probabilidad",AB16,""))),"")</f>
        <v/>
      </c>
      <c r="AC23" s="46" t="str">
        <f t="shared" si="3"/>
        <v/>
      </c>
      <c r="AD23" s="47"/>
      <c r="AE23" s="48"/>
      <c r="AF23" s="48"/>
      <c r="AG23" s="48"/>
      <c r="AH23" s="49"/>
      <c r="AI23" s="48"/>
      <c r="AJ23" s="3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9"/>
      <c r="B24" s="192"/>
      <c r="C24" s="192"/>
      <c r="D24" s="192"/>
      <c r="E24" s="195"/>
      <c r="F24" s="192"/>
      <c r="G24" s="198"/>
      <c r="H24" s="183"/>
      <c r="I24" s="177"/>
      <c r="J24" s="180"/>
      <c r="K24" s="177">
        <f ca="1">IF(NOT(ISERROR(MATCH(J24,_xlfn.ANCHORARRAY(E35),0))),I37&amp;"Por favor no seleccionar los criterios de impacto",J24)</f>
        <v>0</v>
      </c>
      <c r="L24" s="183"/>
      <c r="M24" s="177"/>
      <c r="N24" s="186"/>
      <c r="O24" s="6">
        <v>3</v>
      </c>
      <c r="P24" s="40"/>
      <c r="Q24" s="41" t="str">
        <f t="shared" si="0"/>
        <v/>
      </c>
      <c r="R24" s="42"/>
      <c r="S24" s="42"/>
      <c r="T24" s="43" t="str">
        <f t="shared" si="1"/>
        <v/>
      </c>
      <c r="U24" s="42"/>
      <c r="V24" s="42"/>
      <c r="W24" s="42"/>
      <c r="X24" s="24" t="str">
        <f>IFERROR(IF(AND(Q23="Probabilidad",Q24="Probabilidad"),(Z23-(+Z23*T24)),IF(AND(Q23="Impacto",Q24="Probabilidad"),(Z22-(+Z22*T24)),IF(Q24="Impacto",Z23,""))),"")</f>
        <v/>
      </c>
      <c r="Y24" s="44" t="str">
        <f t="shared" si="4"/>
        <v/>
      </c>
      <c r="Z24" s="45" t="str">
        <f t="shared" si="2"/>
        <v/>
      </c>
      <c r="AA24" s="44" t="str">
        <f t="shared" si="5"/>
        <v/>
      </c>
      <c r="AB24" s="45" t="str">
        <f>IFERROR(IF(AND(Q23="Impacto",Q24="Impacto"),(AB23-(+AB23*T24)),IF(AND(Q23="Probabilidad",Q24="Impacto"),(AB22-(+AB22*T24)),IF(Q24="Probabilidad",AB23,""))),"")</f>
        <v/>
      </c>
      <c r="AC24" s="46" t="str">
        <f t="shared" si="3"/>
        <v/>
      </c>
      <c r="AD24" s="47"/>
      <c r="AE24" s="48"/>
      <c r="AF24" s="38"/>
      <c r="AG24" s="49"/>
      <c r="AH24" s="49"/>
      <c r="AI24" s="48"/>
      <c r="AJ24" s="3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9"/>
      <c r="B25" s="192"/>
      <c r="C25" s="192"/>
      <c r="D25" s="192"/>
      <c r="E25" s="195"/>
      <c r="F25" s="192"/>
      <c r="G25" s="198"/>
      <c r="H25" s="183"/>
      <c r="I25" s="177"/>
      <c r="J25" s="180"/>
      <c r="K25" s="177">
        <f ca="1">IF(NOT(ISERROR(MATCH(J25,_xlfn.ANCHORARRAY(E36),0))),I38&amp;"Por favor no seleccionar los criterios de impacto",J25)</f>
        <v>0</v>
      </c>
      <c r="L25" s="183"/>
      <c r="M25" s="177"/>
      <c r="N25" s="186"/>
      <c r="O25" s="6">
        <v>4</v>
      </c>
      <c r="P25" s="40"/>
      <c r="Q25" s="41" t="str">
        <f t="shared" si="0"/>
        <v/>
      </c>
      <c r="R25" s="42"/>
      <c r="S25" s="42"/>
      <c r="T25" s="43" t="str">
        <f t="shared" si="1"/>
        <v/>
      </c>
      <c r="U25" s="42"/>
      <c r="V25" s="42"/>
      <c r="W25" s="42"/>
      <c r="X25" s="24" t="str">
        <f>IFERROR(IF(AND(Q24="Probabilidad",Q25="Probabilidad"),(Z24-(+Z24*T25)),IF(AND(Q24="Impacto",Q25="Probabilidad"),(Z23-(+Z23*T25)),IF(Q25="Impacto",Z24,""))),"")</f>
        <v/>
      </c>
      <c r="Y25" s="44" t="str">
        <f t="shared" si="4"/>
        <v/>
      </c>
      <c r="Z25" s="45" t="str">
        <f t="shared" si="2"/>
        <v/>
      </c>
      <c r="AA25" s="44" t="str">
        <f t="shared" si="5"/>
        <v/>
      </c>
      <c r="AB25" s="45" t="str">
        <f>IFERROR(IF(AND(Q24="Impacto",Q25="Impacto"),(AB24-(+AB24*T25)),IF(AND(Q24="Probabilidad",Q25="Impacto"),(AB23-(+AB23*T25)),IF(Q25="Probabilidad",AB24,""))),"")</f>
        <v/>
      </c>
      <c r="AC25" s="46" t="str">
        <f t="shared" si="3"/>
        <v/>
      </c>
      <c r="AD25" s="47"/>
      <c r="AE25" s="48"/>
      <c r="AF25" s="38"/>
      <c r="AG25" s="49"/>
      <c r="AH25" s="49"/>
      <c r="AI25" s="48"/>
      <c r="AJ25" s="3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9"/>
      <c r="B26" s="192"/>
      <c r="C26" s="192"/>
      <c r="D26" s="192"/>
      <c r="E26" s="195"/>
      <c r="F26" s="192"/>
      <c r="G26" s="198"/>
      <c r="H26" s="183"/>
      <c r="I26" s="177"/>
      <c r="J26" s="180"/>
      <c r="K26" s="177">
        <f ca="1">IF(NOT(ISERROR(MATCH(J26,_xlfn.ANCHORARRAY(E37),0))),I39&amp;"Por favor no seleccionar los criterios de impacto",J26)</f>
        <v>0</v>
      </c>
      <c r="L26" s="183"/>
      <c r="M26" s="177"/>
      <c r="N26" s="186"/>
      <c r="O26" s="6">
        <v>5</v>
      </c>
      <c r="P26" s="39"/>
      <c r="Q26" s="41" t="str">
        <f t="shared" si="0"/>
        <v/>
      </c>
      <c r="R26" s="42"/>
      <c r="S26" s="42"/>
      <c r="T26" s="43" t="str">
        <f t="shared" si="1"/>
        <v/>
      </c>
      <c r="U26" s="42"/>
      <c r="V26" s="42"/>
      <c r="W26" s="42"/>
      <c r="X26" s="24" t="str">
        <f>IFERROR(IF(AND(Q25="Probabilidad",Q26="Probabilidad"),(Z25-(+Z25*T26)),IF(AND(Q25="Impacto",Q26="Probabilidad"),(Z24-(+Z24*T26)),IF(Q26="Impacto",Z25,""))),"")</f>
        <v/>
      </c>
      <c r="Y26" s="44" t="str">
        <f t="shared" si="4"/>
        <v/>
      </c>
      <c r="Z26" s="45" t="str">
        <f t="shared" si="2"/>
        <v/>
      </c>
      <c r="AA26" s="44" t="str">
        <f t="shared" si="5"/>
        <v/>
      </c>
      <c r="AB26" s="45" t="str">
        <f>IFERROR(IF(AND(Q25="Impacto",Q26="Impacto"),(AB25-(+AB25*T26)),IF(AND(Q25="Probabilidad",Q26="Impacto"),(AB24-(+AB24*T26)),IF(Q26="Probabilidad",AB25,""))),"")</f>
        <v/>
      </c>
      <c r="AC26" s="46" t="str">
        <f t="shared" si="3"/>
        <v/>
      </c>
      <c r="AD26" s="47"/>
      <c r="AE26" s="48"/>
      <c r="AF26" s="38"/>
      <c r="AG26" s="49"/>
      <c r="AH26" s="49"/>
      <c r="AI26" s="48"/>
      <c r="AJ26" s="3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90"/>
      <c r="B27" s="193"/>
      <c r="C27" s="193"/>
      <c r="D27" s="193"/>
      <c r="E27" s="196"/>
      <c r="F27" s="193"/>
      <c r="G27" s="199"/>
      <c r="H27" s="184"/>
      <c r="I27" s="178"/>
      <c r="J27" s="181"/>
      <c r="K27" s="178">
        <f ca="1">IF(NOT(ISERROR(MATCH(J27,_xlfn.ANCHORARRAY(E38),0))),I40&amp;"Por favor no seleccionar los criterios de impacto",J27)</f>
        <v>0</v>
      </c>
      <c r="L27" s="184"/>
      <c r="M27" s="178"/>
      <c r="N27" s="187"/>
      <c r="O27" s="6">
        <v>6</v>
      </c>
      <c r="P27" s="39"/>
      <c r="Q27" s="41" t="str">
        <f t="shared" si="0"/>
        <v/>
      </c>
      <c r="R27" s="42"/>
      <c r="S27" s="42"/>
      <c r="T27" s="43" t="str">
        <f t="shared" si="1"/>
        <v/>
      </c>
      <c r="U27" s="42"/>
      <c r="V27" s="42"/>
      <c r="W27" s="42"/>
      <c r="X27" s="24" t="str">
        <f>IFERROR(IF(AND(Q26="Probabilidad",Q27="Probabilidad"),(Z26-(+Z26*T27)),IF(AND(Q26="Impacto",Q27="Probabilidad"),(Z25-(+Z25*T27)),IF(Q27="Impacto",Z26,""))),"")</f>
        <v/>
      </c>
      <c r="Y27" s="44" t="str">
        <f t="shared" si="4"/>
        <v/>
      </c>
      <c r="Z27" s="45" t="str">
        <f t="shared" si="2"/>
        <v/>
      </c>
      <c r="AA27" s="44" t="str">
        <f t="shared" si="5"/>
        <v/>
      </c>
      <c r="AB27" s="45" t="str">
        <f>IFERROR(IF(AND(Q26="Impacto",Q27="Impacto"),(AB26-(+AB26*T27)),IF(AND(Q26="Probabilidad",Q27="Impacto"),(AB25-(+AB25*T27)),IF(Q27="Probabilidad",AB26,""))),"")</f>
        <v/>
      </c>
      <c r="AC27" s="46" t="str">
        <f t="shared" si="3"/>
        <v/>
      </c>
      <c r="AD27" s="47"/>
      <c r="AE27" s="48"/>
      <c r="AF27" s="38"/>
      <c r="AG27" s="49"/>
      <c r="AH27" s="49"/>
      <c r="AI27" s="48"/>
      <c r="AJ27" s="3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8">
        <v>4</v>
      </c>
      <c r="B28" s="191"/>
      <c r="C28" s="191"/>
      <c r="D28" s="191"/>
      <c r="E28" s="194"/>
      <c r="F28" s="191"/>
      <c r="G28" s="197"/>
      <c r="H28" s="182" t="str">
        <f>IF(G28&lt;=0,"",IF(G28&lt;=2,"Muy Baja",IF(G28&lt;=24,"Baja",IF(G28&lt;=500,"Media",IF(G28&lt;=5000,"Alta","Muy Alta")))))</f>
        <v/>
      </c>
      <c r="I28" s="176" t="str">
        <f>IF(H28="","",IF(H28="Muy Baja",0.2,IF(H28="Baja",0.4,IF(H28="Media",0.6,IF(H28="Alta",0.8,IF(H28="Muy Alta",1,))))))</f>
        <v/>
      </c>
      <c r="J28" s="179"/>
      <c r="K28" s="176">
        <f>IF(NOT(ISERROR(MATCH(J28,'[8]Tabla Impacto'!$B$221:$B$223,0))),'[8]Tabla Impacto'!$F$223&amp;"Por favor no seleccionar los criterios de impacto(Afectación Económica o presupuestal y Pérdida Reputacional)",J28)</f>
        <v>0</v>
      </c>
      <c r="L28" s="182" t="str">
        <f>IF(OR(K28='[8]Tabla Impacto'!$C$11,K28='[8]Tabla Impacto'!$D$11),"Leve",IF(OR(K28='[8]Tabla Impacto'!$C$12,K28='[8]Tabla Impacto'!$D$12),"Menor",IF(OR(K28='[8]Tabla Impacto'!$C$13,K28='[8]Tabla Impacto'!$D$13),"Moderado",IF(OR(K28='[8]Tabla Impacto'!$C$14,K28='[8]Tabla Impacto'!$D$14),"Mayor",IF(OR(K28='[8]Tabla Impacto'!$C$15,K28='[8]Tabla Impacto'!$D$15),"Catastrófico","")))))</f>
        <v/>
      </c>
      <c r="M28" s="176" t="str">
        <f>IF(L28="","",IF(L28="Leve",0.2,IF(L28="Menor",0.4,IF(L28="Moderado",0.6,IF(L28="Mayor",0.8,IF(L28="Catastrófico",1,))))))</f>
        <v/>
      </c>
      <c r="N28" s="185"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6">
        <v>1</v>
      </c>
      <c r="P28" s="40"/>
      <c r="Q28" s="41" t="str">
        <f t="shared" si="0"/>
        <v/>
      </c>
      <c r="R28" s="42"/>
      <c r="S28" s="42"/>
      <c r="T28" s="43" t="str">
        <f t="shared" si="1"/>
        <v/>
      </c>
      <c r="U28" s="42"/>
      <c r="V28" s="42"/>
      <c r="W28" s="42"/>
      <c r="X28" s="24" t="str">
        <f>IFERROR(IF(Q28="Probabilidad",(I28-(+I28*T28)),IF(Q28="Impacto",I28,"")),"")</f>
        <v/>
      </c>
      <c r="Y28" s="44" t="str">
        <f>IFERROR(IF(X28="","",IF(X28&lt;=0.2,"Muy Baja",IF(X28&lt;=0.4,"Baja",IF(X28&lt;=0.6,"Media",IF(X28&lt;=0.8,"Alta","Muy Alta"))))),"")</f>
        <v/>
      </c>
      <c r="Z28" s="45" t="str">
        <f t="shared" si="2"/>
        <v/>
      </c>
      <c r="AA28" s="44" t="str">
        <f>IFERROR(IF(AB28="","",IF(AB28&lt;=0.2,"Leve",IF(AB28&lt;=0.4,"Menor",IF(AB28&lt;=0.6,"Moderado",IF(AB28&lt;=0.8,"Mayor","Catastrófico"))))),"")</f>
        <v/>
      </c>
      <c r="AB28" s="45" t="str">
        <f>IFERROR(IF(Q28="Impacto",(M28-(+M28*T28)),IF(Q28="Probabilidad",M28,"")),"")</f>
        <v/>
      </c>
      <c r="AC28" s="46" t="str">
        <f t="shared" si="3"/>
        <v/>
      </c>
      <c r="AD28" s="47"/>
      <c r="AE28" s="48"/>
      <c r="AF28" s="48"/>
      <c r="AG28" s="48"/>
      <c r="AH28" s="49"/>
      <c r="AI28" s="48"/>
      <c r="AJ28" s="3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9"/>
      <c r="B29" s="192"/>
      <c r="C29" s="192"/>
      <c r="D29" s="192"/>
      <c r="E29" s="195"/>
      <c r="F29" s="192"/>
      <c r="G29" s="198"/>
      <c r="H29" s="183"/>
      <c r="I29" s="177"/>
      <c r="J29" s="180"/>
      <c r="K29" s="177">
        <f ca="1">IF(NOT(ISERROR(MATCH(J29,_xlfn.ANCHORARRAY(E40),0))),I42&amp;"Por favor no seleccionar los criterios de impacto",J29)</f>
        <v>0</v>
      </c>
      <c r="L29" s="183"/>
      <c r="M29" s="177"/>
      <c r="N29" s="186"/>
      <c r="O29" s="6">
        <v>2</v>
      </c>
      <c r="P29" s="40"/>
      <c r="Q29" s="41" t="str">
        <f t="shared" si="0"/>
        <v/>
      </c>
      <c r="R29" s="42"/>
      <c r="S29" s="42"/>
      <c r="T29" s="43" t="str">
        <f t="shared" si="1"/>
        <v/>
      </c>
      <c r="U29" s="42"/>
      <c r="V29" s="42"/>
      <c r="W29" s="42"/>
      <c r="X29" s="24" t="str">
        <f>IFERROR(IF(AND(Q28="Probabilidad",Q29="Probabilidad"),(Z28-(+Z28*T29)),IF(Q29="Probabilidad",(I28-(+I28*T29)),IF(Q29="Impacto",Z28,""))),"")</f>
        <v/>
      </c>
      <c r="Y29" s="44" t="str">
        <f t="shared" si="4"/>
        <v/>
      </c>
      <c r="Z29" s="45" t="str">
        <f t="shared" si="2"/>
        <v/>
      </c>
      <c r="AA29" s="44" t="str">
        <f t="shared" si="5"/>
        <v/>
      </c>
      <c r="AB29" s="45" t="str">
        <f>IFERROR(IF(AND(Q28="Impacto",Q29="Impacto"),(AB22-(+AB22*T29)),IF(Q29="Impacto",($M$28-(+$M$28*T29)),IF(Q29="Probabilidad",AB22,""))),"")</f>
        <v/>
      </c>
      <c r="AC29" s="46" t="str">
        <f t="shared" si="3"/>
        <v/>
      </c>
      <c r="AD29" s="47"/>
      <c r="AE29" s="48"/>
      <c r="AF29" s="48"/>
      <c r="AG29" s="48"/>
      <c r="AH29" s="49"/>
      <c r="AI29" s="48"/>
      <c r="AJ29" s="3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9"/>
      <c r="B30" s="192"/>
      <c r="C30" s="192"/>
      <c r="D30" s="192"/>
      <c r="E30" s="195"/>
      <c r="F30" s="192"/>
      <c r="G30" s="198"/>
      <c r="H30" s="183"/>
      <c r="I30" s="177"/>
      <c r="J30" s="180"/>
      <c r="K30" s="177">
        <f ca="1">IF(NOT(ISERROR(MATCH(J30,_xlfn.ANCHORARRAY(E41),0))),I43&amp;"Por favor no seleccionar los criterios de impacto",J30)</f>
        <v>0</v>
      </c>
      <c r="L30" s="183"/>
      <c r="M30" s="177"/>
      <c r="N30" s="186"/>
      <c r="O30" s="6">
        <v>3</v>
      </c>
      <c r="P30" s="40"/>
      <c r="Q30" s="41" t="str">
        <f t="shared" si="0"/>
        <v/>
      </c>
      <c r="R30" s="42"/>
      <c r="S30" s="42"/>
      <c r="T30" s="43" t="str">
        <f t="shared" si="1"/>
        <v/>
      </c>
      <c r="U30" s="42"/>
      <c r="V30" s="42"/>
      <c r="W30" s="42"/>
      <c r="X30" s="24" t="str">
        <f>IFERROR(IF(AND(Q29="Probabilidad",Q30="Probabilidad"),(Z29-(+Z29*T30)),IF(AND(Q29="Impacto",Q30="Probabilidad"),(Z28-(+Z28*T30)),IF(Q30="Impacto",Z29,""))),"")</f>
        <v/>
      </c>
      <c r="Y30" s="44" t="str">
        <f t="shared" si="4"/>
        <v/>
      </c>
      <c r="Z30" s="45" t="str">
        <f t="shared" si="2"/>
        <v/>
      </c>
      <c r="AA30" s="44" t="str">
        <f t="shared" si="5"/>
        <v/>
      </c>
      <c r="AB30" s="45" t="str">
        <f>IFERROR(IF(AND(Q29="Impacto",Q30="Impacto"),(AB29-(+AB29*T30)),IF(AND(Q29="Probabilidad",Q30="Impacto"),(AB28-(+AB28*T30)),IF(Q30="Probabilidad",AB29,""))),"")</f>
        <v/>
      </c>
      <c r="AC30" s="46" t="str">
        <f t="shared" si="3"/>
        <v/>
      </c>
      <c r="AD30" s="47"/>
      <c r="AE30" s="48"/>
      <c r="AF30" s="38"/>
      <c r="AG30" s="49"/>
      <c r="AH30" s="49"/>
      <c r="AI30" s="48"/>
      <c r="AJ30" s="3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9"/>
      <c r="B31" s="192"/>
      <c r="C31" s="192"/>
      <c r="D31" s="192"/>
      <c r="E31" s="195"/>
      <c r="F31" s="192"/>
      <c r="G31" s="198"/>
      <c r="H31" s="183"/>
      <c r="I31" s="177"/>
      <c r="J31" s="180"/>
      <c r="K31" s="177">
        <f ca="1">IF(NOT(ISERROR(MATCH(J31,_xlfn.ANCHORARRAY(E42),0))),I44&amp;"Por favor no seleccionar los criterios de impacto",J31)</f>
        <v>0</v>
      </c>
      <c r="L31" s="183"/>
      <c r="M31" s="177"/>
      <c r="N31" s="186"/>
      <c r="O31" s="6">
        <v>4</v>
      </c>
      <c r="P31" s="39"/>
      <c r="Q31" s="41" t="str">
        <f t="shared" si="0"/>
        <v/>
      </c>
      <c r="R31" s="42"/>
      <c r="S31" s="42"/>
      <c r="T31" s="43" t="str">
        <f t="shared" si="1"/>
        <v/>
      </c>
      <c r="U31" s="42"/>
      <c r="V31" s="42"/>
      <c r="W31" s="42"/>
      <c r="X31" s="24" t="str">
        <f>IFERROR(IF(AND(Q30="Probabilidad",Q31="Probabilidad"),(Z30-(+Z30*T31)),IF(AND(Q30="Impacto",Q31="Probabilidad"),(Z29-(+Z29*T31)),IF(Q31="Impacto",Z30,""))),"")</f>
        <v/>
      </c>
      <c r="Y31" s="44" t="str">
        <f t="shared" si="4"/>
        <v/>
      </c>
      <c r="Z31" s="45" t="str">
        <f t="shared" si="2"/>
        <v/>
      </c>
      <c r="AA31" s="44" t="str">
        <f t="shared" si="5"/>
        <v/>
      </c>
      <c r="AB31" s="45" t="str">
        <f>IFERROR(IF(AND(Q30="Impacto",Q31="Impacto"),(AB30-(+AB30*T31)),IF(AND(Q30="Probabilidad",Q31="Impacto"),(AB29-(+AB29*T31)),IF(Q31="Probabilidad",AB30,""))),"")</f>
        <v/>
      </c>
      <c r="AC31" s="46" t="str">
        <f t="shared" si="3"/>
        <v/>
      </c>
      <c r="AD31" s="47"/>
      <c r="AE31" s="48"/>
      <c r="AF31" s="38"/>
      <c r="AG31" s="49"/>
      <c r="AH31" s="49"/>
      <c r="AI31" s="48"/>
      <c r="AJ31" s="3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9"/>
      <c r="B32" s="192"/>
      <c r="C32" s="192"/>
      <c r="D32" s="192"/>
      <c r="E32" s="195"/>
      <c r="F32" s="192"/>
      <c r="G32" s="198"/>
      <c r="H32" s="183"/>
      <c r="I32" s="177"/>
      <c r="J32" s="180"/>
      <c r="K32" s="177">
        <f ca="1">IF(NOT(ISERROR(MATCH(J32,_xlfn.ANCHORARRAY(E43),0))),I45&amp;"Por favor no seleccionar los criterios de impacto",J32)</f>
        <v>0</v>
      </c>
      <c r="L32" s="183"/>
      <c r="M32" s="177"/>
      <c r="N32" s="186"/>
      <c r="O32" s="6">
        <v>5</v>
      </c>
      <c r="P32" s="39"/>
      <c r="Q32" s="41" t="str">
        <f t="shared" si="0"/>
        <v/>
      </c>
      <c r="R32" s="42"/>
      <c r="S32" s="42"/>
      <c r="T32" s="43" t="str">
        <f t="shared" si="1"/>
        <v/>
      </c>
      <c r="U32" s="42"/>
      <c r="V32" s="42"/>
      <c r="W32" s="42"/>
      <c r="X32" s="31" t="str">
        <f>IFERROR(IF(AND(Q31="Probabilidad",Q32="Probabilidad"),(Z31-(+Z31*T32)),IF(AND(Q31="Impacto",Q32="Probabilidad"),(Z30-(+Z30*T32)),IF(Q32="Impacto",Z31,""))),"")</f>
        <v/>
      </c>
      <c r="Y32" s="44" t="str">
        <f>IFERROR(IF(X32="","",IF(X32&lt;=0.2,"Muy Baja",IF(X32&lt;=0.4,"Baja",IF(X32&lt;=0.6,"Media",IF(X32&lt;=0.8,"Alta","Muy Alta"))))),"")</f>
        <v/>
      </c>
      <c r="Z32" s="45" t="str">
        <f t="shared" si="2"/>
        <v/>
      </c>
      <c r="AA32" s="44" t="str">
        <f t="shared" si="5"/>
        <v/>
      </c>
      <c r="AB32" s="45" t="str">
        <f>IFERROR(IF(AND(Q31="Impacto",Q32="Impacto"),(AB31-(+AB31*T32)),IF(AND(Q31="Probabilidad",Q32="Impacto"),(AB30-(+AB30*T32)),IF(Q32="Probabilidad",AB31,""))),"")</f>
        <v/>
      </c>
      <c r="AC32" s="46" t="str">
        <f t="shared" si="3"/>
        <v/>
      </c>
      <c r="AD32" s="47"/>
      <c r="AE32" s="48"/>
      <c r="AF32" s="38"/>
      <c r="AG32" s="49"/>
      <c r="AH32" s="49"/>
      <c r="AI32" s="48"/>
      <c r="AJ32" s="3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90"/>
      <c r="B33" s="193"/>
      <c r="C33" s="193"/>
      <c r="D33" s="193"/>
      <c r="E33" s="196"/>
      <c r="F33" s="193"/>
      <c r="G33" s="199"/>
      <c r="H33" s="184"/>
      <c r="I33" s="178"/>
      <c r="J33" s="181"/>
      <c r="K33" s="178">
        <f ca="1">IF(NOT(ISERROR(MATCH(J33,_xlfn.ANCHORARRAY(E44),0))),I46&amp;"Por favor no seleccionar los criterios de impacto",J33)</f>
        <v>0</v>
      </c>
      <c r="L33" s="184"/>
      <c r="M33" s="178"/>
      <c r="N33" s="187"/>
      <c r="O33" s="6">
        <v>6</v>
      </c>
      <c r="P33" s="39"/>
      <c r="Q33" s="41" t="str">
        <f t="shared" si="0"/>
        <v/>
      </c>
      <c r="R33" s="42"/>
      <c r="S33" s="42"/>
      <c r="T33" s="43" t="str">
        <f t="shared" si="1"/>
        <v/>
      </c>
      <c r="U33" s="42"/>
      <c r="V33" s="42"/>
      <c r="W33" s="42"/>
      <c r="X33" s="24" t="str">
        <f>IFERROR(IF(AND(Q32="Probabilidad",Q33="Probabilidad"),(Z32-(+Z32*T33)),IF(AND(Q32="Impacto",Q33="Probabilidad"),(Z31-(+Z31*T33)),IF(Q33="Impacto",Z32,""))),"")</f>
        <v/>
      </c>
      <c r="Y33" s="44" t="str">
        <f t="shared" si="4"/>
        <v/>
      </c>
      <c r="Z33" s="45" t="str">
        <f t="shared" si="2"/>
        <v/>
      </c>
      <c r="AA33" s="44" t="str">
        <f t="shared" si="5"/>
        <v/>
      </c>
      <c r="AB33" s="45" t="str">
        <f>IFERROR(IF(AND(Q32="Impacto",Q33="Impacto"),(AB32-(+AB32*T33)),IF(AND(Q32="Probabilidad",Q33="Impacto"),(AB31-(+AB31*T33)),IF(Q33="Probabilidad",AB32,""))),"")</f>
        <v/>
      </c>
      <c r="AC33" s="46" t="str">
        <f t="shared" si="3"/>
        <v/>
      </c>
      <c r="AD33" s="47"/>
      <c r="AE33" s="48"/>
      <c r="AF33" s="38"/>
      <c r="AG33" s="49"/>
      <c r="AH33" s="49"/>
      <c r="AI33" s="48"/>
      <c r="AJ33" s="3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8">
        <v>5</v>
      </c>
      <c r="B34" s="191"/>
      <c r="C34" s="191"/>
      <c r="D34" s="191"/>
      <c r="E34" s="194"/>
      <c r="F34" s="191"/>
      <c r="G34" s="197"/>
      <c r="H34" s="182" t="str">
        <f>IF(G34&lt;=0,"",IF(G34&lt;=2,"Muy Baja",IF(G34&lt;=24,"Baja",IF(G34&lt;=500,"Media",IF(G34&lt;=5000,"Alta","Muy Alta")))))</f>
        <v/>
      </c>
      <c r="I34" s="176" t="str">
        <f>IF(H34="","",IF(H34="Muy Baja",0.2,IF(H34="Baja",0.4,IF(H34="Media",0.6,IF(H34="Alta",0.8,IF(H34="Muy Alta",1,))))))</f>
        <v/>
      </c>
      <c r="J34" s="179"/>
      <c r="K34" s="176">
        <f>IF(NOT(ISERROR(MATCH(J34,'[8]Tabla Impacto'!$B$221:$B$223,0))),'[8]Tabla Impacto'!$F$223&amp;"Por favor no seleccionar los criterios de impacto(Afectación Económica o presupuestal y Pérdida Reputacional)",J34)</f>
        <v>0</v>
      </c>
      <c r="L34" s="182" t="str">
        <f>IF(OR(K34='[8]Tabla Impacto'!$C$11,K34='[8]Tabla Impacto'!$D$11),"Leve",IF(OR(K34='[8]Tabla Impacto'!$C$12,K34='[8]Tabla Impacto'!$D$12),"Menor",IF(OR(K34='[8]Tabla Impacto'!$C$13,K34='[8]Tabla Impacto'!$D$13),"Moderado",IF(OR(K34='[8]Tabla Impacto'!$C$14,K34='[8]Tabla Impacto'!$D$14),"Mayor",IF(OR(K34='[8]Tabla Impacto'!$C$15,K34='[8]Tabla Impacto'!$D$15),"Catastrófico","")))))</f>
        <v/>
      </c>
      <c r="M34" s="176" t="str">
        <f>IF(L34="","",IF(L34="Leve",0.2,IF(L34="Menor",0.4,IF(L34="Moderado",0.6,IF(L34="Mayor",0.8,IF(L34="Catastrófico",1,))))))</f>
        <v/>
      </c>
      <c r="N34" s="185"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6">
        <v>1</v>
      </c>
      <c r="P34" s="39"/>
      <c r="Q34" s="41" t="str">
        <f t="shared" si="0"/>
        <v/>
      </c>
      <c r="R34" s="42"/>
      <c r="S34" s="42"/>
      <c r="T34" s="43" t="str">
        <f t="shared" si="1"/>
        <v/>
      </c>
      <c r="U34" s="42"/>
      <c r="V34" s="42"/>
      <c r="W34" s="42"/>
      <c r="X34" s="24" t="str">
        <f>IFERROR(IF(Q34="Probabilidad",(I34-(+I34*T34)),IF(Q34="Impacto",I34,"")),"")</f>
        <v/>
      </c>
      <c r="Y34" s="44" t="str">
        <f>IFERROR(IF(X34="","",IF(X34&lt;=0.2,"Muy Baja",IF(X34&lt;=0.4,"Baja",IF(X34&lt;=0.6,"Media",IF(X34&lt;=0.8,"Alta","Muy Alta"))))),"")</f>
        <v/>
      </c>
      <c r="Z34" s="45" t="str">
        <f t="shared" si="2"/>
        <v/>
      </c>
      <c r="AA34" s="44" t="str">
        <f>IFERROR(IF(AB34="","",IF(AB34&lt;=0.2,"Leve",IF(AB34&lt;=0.4,"Menor",IF(AB34&lt;=0.6,"Moderado",IF(AB34&lt;=0.8,"Mayor","Catastrófico"))))),"")</f>
        <v/>
      </c>
      <c r="AB34" s="45" t="str">
        <f>IFERROR(IF(Q34="Impacto",(M34-(+M34*T34)),IF(Q34="Probabilidad",M34,"")),"")</f>
        <v/>
      </c>
      <c r="AC34" s="46" t="str">
        <f t="shared" si="3"/>
        <v/>
      </c>
      <c r="AD34" s="47"/>
      <c r="AE34" s="48"/>
      <c r="AF34" s="48"/>
      <c r="AG34" s="48"/>
      <c r="AH34" s="49"/>
      <c r="AI34" s="48"/>
      <c r="AJ34" s="3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9"/>
      <c r="B35" s="192"/>
      <c r="C35" s="192"/>
      <c r="D35" s="192"/>
      <c r="E35" s="195"/>
      <c r="F35" s="192"/>
      <c r="G35" s="198"/>
      <c r="H35" s="183"/>
      <c r="I35" s="177"/>
      <c r="J35" s="180"/>
      <c r="K35" s="177">
        <f ca="1">IF(NOT(ISERROR(MATCH(J35,_xlfn.ANCHORARRAY(E46),0))),I48&amp;"Por favor no seleccionar los criterios de impacto",J35)</f>
        <v>0</v>
      </c>
      <c r="L35" s="183"/>
      <c r="M35" s="177"/>
      <c r="N35" s="186"/>
      <c r="O35" s="6">
        <v>2</v>
      </c>
      <c r="P35" s="40"/>
      <c r="Q35" s="41" t="str">
        <f t="shared" si="0"/>
        <v/>
      </c>
      <c r="R35" s="42"/>
      <c r="S35" s="42"/>
      <c r="T35" s="43" t="str">
        <f t="shared" si="1"/>
        <v/>
      </c>
      <c r="U35" s="42"/>
      <c r="V35" s="42"/>
      <c r="W35" s="42"/>
      <c r="X35" s="24" t="str">
        <f>IFERROR(IF(AND(Q34="Probabilidad",Q35="Probabilidad"),(Z34-(+Z34*T35)),IF(Q35="Probabilidad",(I34-(+I34*T35)),IF(Q35="Impacto",Z34,""))),"")</f>
        <v/>
      </c>
      <c r="Y35" s="44" t="str">
        <f t="shared" si="4"/>
        <v/>
      </c>
      <c r="Z35" s="45" t="str">
        <f t="shared" si="2"/>
        <v/>
      </c>
      <c r="AA35" s="44" t="str">
        <f t="shared" si="5"/>
        <v/>
      </c>
      <c r="AB35" s="45" t="str">
        <f>IFERROR(IF(AND(Q34="Impacto",Q35="Impacto"),(AB28-(+AB28*T35)),IF(Q35="Impacto",($M$34-(+$M$34*T35)),IF(Q35="Probabilidad",AB28,""))),"")</f>
        <v/>
      </c>
      <c r="AC35" s="46" t="str">
        <f t="shared" si="3"/>
        <v/>
      </c>
      <c r="AD35" s="47"/>
      <c r="AE35" s="48"/>
      <c r="AF35" s="38"/>
      <c r="AG35" s="49"/>
      <c r="AH35" s="49"/>
      <c r="AI35" s="48"/>
      <c r="AJ35" s="3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9"/>
      <c r="B36" s="192"/>
      <c r="C36" s="192"/>
      <c r="D36" s="192"/>
      <c r="E36" s="195"/>
      <c r="F36" s="192"/>
      <c r="G36" s="198"/>
      <c r="H36" s="183"/>
      <c r="I36" s="177"/>
      <c r="J36" s="180"/>
      <c r="K36" s="177">
        <f ca="1">IF(NOT(ISERROR(MATCH(J36,_xlfn.ANCHORARRAY(E47),0))),I49&amp;"Por favor no seleccionar los criterios de impacto",J36)</f>
        <v>0</v>
      </c>
      <c r="L36" s="183"/>
      <c r="M36" s="177"/>
      <c r="N36" s="186"/>
      <c r="O36" s="6">
        <v>3</v>
      </c>
      <c r="P36" s="39"/>
      <c r="Q36" s="41" t="str">
        <f t="shared" si="0"/>
        <v/>
      </c>
      <c r="R36" s="42"/>
      <c r="S36" s="42"/>
      <c r="T36" s="43" t="str">
        <f t="shared" si="1"/>
        <v/>
      </c>
      <c r="U36" s="42"/>
      <c r="V36" s="42"/>
      <c r="W36" s="42"/>
      <c r="X36" s="24" t="str">
        <f>IFERROR(IF(AND(Q35="Probabilidad",Q36="Probabilidad"),(Z35-(+Z35*T36)),IF(AND(Q35="Impacto",Q36="Probabilidad"),(Z34-(+Z34*T36)),IF(Q36="Impacto",Z35,""))),"")</f>
        <v/>
      </c>
      <c r="Y36" s="44" t="str">
        <f t="shared" si="4"/>
        <v/>
      </c>
      <c r="Z36" s="45" t="str">
        <f t="shared" si="2"/>
        <v/>
      </c>
      <c r="AA36" s="44" t="str">
        <f t="shared" si="5"/>
        <v/>
      </c>
      <c r="AB36" s="45" t="str">
        <f>IFERROR(IF(AND(Q35="Impacto",Q36="Impacto"),(AB35-(+AB35*T36)),IF(AND(Q35="Probabilidad",Q36="Impacto"),(AB34-(+AB34*T36)),IF(Q36="Probabilidad",AB35,""))),"")</f>
        <v/>
      </c>
      <c r="AC36" s="46" t="str">
        <f t="shared" si="3"/>
        <v/>
      </c>
      <c r="AD36" s="47"/>
      <c r="AE36" s="48"/>
      <c r="AF36" s="38"/>
      <c r="AG36" s="49"/>
      <c r="AH36" s="49"/>
      <c r="AI36" s="48"/>
      <c r="AJ36" s="3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9"/>
      <c r="B37" s="192"/>
      <c r="C37" s="192"/>
      <c r="D37" s="192"/>
      <c r="E37" s="195"/>
      <c r="F37" s="192"/>
      <c r="G37" s="198"/>
      <c r="H37" s="183"/>
      <c r="I37" s="177"/>
      <c r="J37" s="180"/>
      <c r="K37" s="177">
        <f ca="1">IF(NOT(ISERROR(MATCH(J37,_xlfn.ANCHORARRAY(E48),0))),I50&amp;"Por favor no seleccionar los criterios de impacto",J37)</f>
        <v>0</v>
      </c>
      <c r="L37" s="183"/>
      <c r="M37" s="177"/>
      <c r="N37" s="186"/>
      <c r="O37" s="6">
        <v>4</v>
      </c>
      <c r="P37" s="39"/>
      <c r="Q37" s="41" t="str">
        <f t="shared" si="0"/>
        <v/>
      </c>
      <c r="R37" s="42"/>
      <c r="S37" s="42"/>
      <c r="T37" s="43" t="str">
        <f t="shared" si="1"/>
        <v/>
      </c>
      <c r="U37" s="42"/>
      <c r="V37" s="42"/>
      <c r="W37" s="42"/>
      <c r="X37" s="24" t="str">
        <f>IFERROR(IF(AND(Q36="Probabilidad",Q37="Probabilidad"),(Z36-(+Z36*T37)),IF(AND(Q36="Impacto",Q37="Probabilidad"),(Z35-(+Z35*T37)),IF(Q37="Impacto",Z36,""))),"")</f>
        <v/>
      </c>
      <c r="Y37" s="44" t="str">
        <f t="shared" si="4"/>
        <v/>
      </c>
      <c r="Z37" s="45" t="str">
        <f t="shared" si="2"/>
        <v/>
      </c>
      <c r="AA37" s="44" t="str">
        <f t="shared" si="5"/>
        <v/>
      </c>
      <c r="AB37" s="45" t="str">
        <f>IFERROR(IF(AND(Q36="Impacto",Q37="Impacto"),(AB36-(+AB36*T37)),IF(AND(Q36="Probabilidad",Q37="Impacto"),(AB35-(+AB35*T37)),IF(Q37="Probabilidad",AB36,""))),"")</f>
        <v/>
      </c>
      <c r="AC37" s="46" t="str">
        <f t="shared" si="3"/>
        <v/>
      </c>
      <c r="AD37" s="47"/>
      <c r="AE37" s="48"/>
      <c r="AF37" s="38"/>
      <c r="AG37" s="49"/>
      <c r="AH37" s="49"/>
      <c r="AI37" s="48"/>
      <c r="AJ37" s="3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9"/>
      <c r="B38" s="192"/>
      <c r="C38" s="192"/>
      <c r="D38" s="192"/>
      <c r="E38" s="195"/>
      <c r="F38" s="192"/>
      <c r="G38" s="198"/>
      <c r="H38" s="183"/>
      <c r="I38" s="177"/>
      <c r="J38" s="180"/>
      <c r="K38" s="177">
        <f ca="1">IF(NOT(ISERROR(MATCH(J38,_xlfn.ANCHORARRAY(E49),0))),I51&amp;"Por favor no seleccionar los criterios de impacto",J38)</f>
        <v>0</v>
      </c>
      <c r="L38" s="183"/>
      <c r="M38" s="177"/>
      <c r="N38" s="186"/>
      <c r="O38" s="6">
        <v>5</v>
      </c>
      <c r="P38" s="39"/>
      <c r="Q38" s="41" t="str">
        <f t="shared" si="0"/>
        <v/>
      </c>
      <c r="R38" s="42"/>
      <c r="S38" s="42"/>
      <c r="T38" s="43" t="str">
        <f t="shared" si="1"/>
        <v/>
      </c>
      <c r="U38" s="42"/>
      <c r="V38" s="42"/>
      <c r="W38" s="42"/>
      <c r="X38" s="24" t="str">
        <f>IFERROR(IF(AND(Q37="Probabilidad",Q38="Probabilidad"),(Z37-(+Z37*T38)),IF(AND(Q37="Impacto",Q38="Probabilidad"),(Z36-(+Z36*T38)),IF(Q38="Impacto",Z37,""))),"")</f>
        <v/>
      </c>
      <c r="Y38" s="44" t="str">
        <f t="shared" si="4"/>
        <v/>
      </c>
      <c r="Z38" s="45" t="str">
        <f t="shared" si="2"/>
        <v/>
      </c>
      <c r="AA38" s="44" t="str">
        <f t="shared" si="5"/>
        <v/>
      </c>
      <c r="AB38" s="45" t="str">
        <f>IFERROR(IF(AND(Q37="Impacto",Q38="Impacto"),(AB37-(+AB37*T38)),IF(AND(Q37="Probabilidad",Q38="Impacto"),(AB36-(+AB36*T38)),IF(Q38="Probabilidad",AB37,""))),"")</f>
        <v/>
      </c>
      <c r="AC38" s="46" t="str">
        <f t="shared" si="3"/>
        <v/>
      </c>
      <c r="AD38" s="47"/>
      <c r="AE38" s="48"/>
      <c r="AF38" s="38"/>
      <c r="AG38" s="49"/>
      <c r="AH38" s="49"/>
      <c r="AI38" s="48"/>
      <c r="AJ38" s="3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90"/>
      <c r="B39" s="193"/>
      <c r="C39" s="193"/>
      <c r="D39" s="193"/>
      <c r="E39" s="196"/>
      <c r="F39" s="193"/>
      <c r="G39" s="199"/>
      <c r="H39" s="184"/>
      <c r="I39" s="178"/>
      <c r="J39" s="181"/>
      <c r="K39" s="178">
        <f ca="1">IF(NOT(ISERROR(MATCH(J39,_xlfn.ANCHORARRAY(E50),0))),I52&amp;"Por favor no seleccionar los criterios de impacto",J39)</f>
        <v>0</v>
      </c>
      <c r="L39" s="184"/>
      <c r="M39" s="178"/>
      <c r="N39" s="187"/>
      <c r="O39" s="6">
        <v>6</v>
      </c>
      <c r="P39" s="39"/>
      <c r="Q39" s="41" t="str">
        <f t="shared" si="0"/>
        <v/>
      </c>
      <c r="R39" s="42"/>
      <c r="S39" s="42"/>
      <c r="T39" s="43" t="str">
        <f t="shared" si="1"/>
        <v/>
      </c>
      <c r="U39" s="42"/>
      <c r="V39" s="42"/>
      <c r="W39" s="42"/>
      <c r="X39" s="24" t="str">
        <f>IFERROR(IF(AND(Q38="Probabilidad",Q39="Probabilidad"),(Z38-(+Z38*T39)),IF(AND(Q38="Impacto",Q39="Probabilidad"),(Z37-(+Z37*T39)),IF(Q39="Impacto",Z38,""))),"")</f>
        <v/>
      </c>
      <c r="Y39" s="44" t="str">
        <f t="shared" si="4"/>
        <v/>
      </c>
      <c r="Z39" s="45" t="str">
        <f t="shared" si="2"/>
        <v/>
      </c>
      <c r="AA39" s="44" t="str">
        <f t="shared" si="5"/>
        <v/>
      </c>
      <c r="AB39" s="45" t="str">
        <f>IFERROR(IF(AND(Q38="Impacto",Q39="Impacto"),(AB38-(+AB38*T39)),IF(AND(Q38="Probabilidad",Q39="Impacto"),(AB37-(+AB37*T39)),IF(Q39="Probabilidad",AB38,""))),"")</f>
        <v/>
      </c>
      <c r="AC39" s="46" t="str">
        <f t="shared" si="3"/>
        <v/>
      </c>
      <c r="AD39" s="47"/>
      <c r="AE39" s="48"/>
      <c r="AF39" s="38"/>
      <c r="AG39" s="49"/>
      <c r="AH39" s="49"/>
      <c r="AI39" s="48"/>
      <c r="AJ39" s="3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8">
        <v>6</v>
      </c>
      <c r="B40" s="191"/>
      <c r="C40" s="191"/>
      <c r="D40" s="191"/>
      <c r="E40" s="194"/>
      <c r="F40" s="191"/>
      <c r="G40" s="197"/>
      <c r="H40" s="182" t="str">
        <f>IF(G40&lt;=0,"",IF(G40&lt;=2,"Muy Baja",IF(G40&lt;=24,"Baja",IF(G40&lt;=500,"Media",IF(G40&lt;=5000,"Alta","Muy Alta")))))</f>
        <v/>
      </c>
      <c r="I40" s="176" t="str">
        <f>IF(H40="","",IF(H40="Muy Baja",0.2,IF(H40="Baja",0.4,IF(H40="Media",0.6,IF(H40="Alta",0.8,IF(H40="Muy Alta",1,))))))</f>
        <v/>
      </c>
      <c r="J40" s="179"/>
      <c r="K40" s="176">
        <f>IF(NOT(ISERROR(MATCH(J40,'[8]Tabla Impacto'!$B$221:$B$223,0))),'[8]Tabla Impacto'!$F$223&amp;"Por favor no seleccionar los criterios de impacto(Afectación Económica o presupuestal y Pérdida Reputacional)",J40)</f>
        <v>0</v>
      </c>
      <c r="L40" s="182" t="str">
        <f>IF(OR(K40='[8]Tabla Impacto'!$C$11,K40='[8]Tabla Impacto'!$D$11),"Leve",IF(OR(K40='[8]Tabla Impacto'!$C$12,K40='[8]Tabla Impacto'!$D$12),"Menor",IF(OR(K40='[8]Tabla Impacto'!$C$13,K40='[8]Tabla Impacto'!$D$13),"Moderado",IF(OR(K40='[8]Tabla Impacto'!$C$14,K40='[8]Tabla Impacto'!$D$14),"Mayor",IF(OR(K40='[8]Tabla Impacto'!$C$15,K40='[8]Tabla Impacto'!$D$15),"Catastrófico","")))))</f>
        <v/>
      </c>
      <c r="M40" s="176" t="str">
        <f>IF(L40="","",IF(L40="Leve",0.2,IF(L40="Menor",0.4,IF(L40="Moderado",0.6,IF(L40="Mayor",0.8,IF(L40="Catastrófico",1,))))))</f>
        <v/>
      </c>
      <c r="N40" s="185"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6">
        <v>1</v>
      </c>
      <c r="P40" s="126"/>
      <c r="Q40" s="41" t="str">
        <f t="shared" si="0"/>
        <v/>
      </c>
      <c r="R40" s="42"/>
      <c r="S40" s="42"/>
      <c r="T40" s="43" t="str">
        <f t="shared" si="1"/>
        <v/>
      </c>
      <c r="U40" s="42"/>
      <c r="V40" s="42"/>
      <c r="W40" s="42"/>
      <c r="X40" s="24" t="str">
        <f>IFERROR(IF(Q40="Probabilidad",(I40-(+I40*T40)),IF(Q40="Impacto",I40,"")),"")</f>
        <v/>
      </c>
      <c r="Y40" s="44" t="str">
        <f>IFERROR(IF(X40="","",IF(X40&lt;=0.2,"Muy Baja",IF(X40&lt;=0.4,"Baja",IF(X40&lt;=0.6,"Media",IF(X40&lt;=0.8,"Alta","Muy Alta"))))),"")</f>
        <v/>
      </c>
      <c r="Z40" s="45" t="str">
        <f t="shared" si="2"/>
        <v/>
      </c>
      <c r="AA40" s="44" t="str">
        <f>IFERROR(IF(AB40="","",IF(AB40&lt;=0.2,"Leve",IF(AB40&lt;=0.4,"Menor",IF(AB40&lt;=0.6,"Moderado",IF(AB40&lt;=0.8,"Mayor","Catastrófico"))))),"")</f>
        <v/>
      </c>
      <c r="AB40" s="45" t="str">
        <f>IFERROR(IF(Q40="Impacto",(M40-(+M40*T40)),IF(Q40="Probabilidad",M40,"")),"")</f>
        <v/>
      </c>
      <c r="AC40" s="46" t="str">
        <f t="shared" si="3"/>
        <v/>
      </c>
      <c r="AD40" s="47"/>
      <c r="AE40" s="48"/>
      <c r="AF40" s="48"/>
      <c r="AG40" s="48"/>
      <c r="AH40" s="49"/>
      <c r="AI40" s="48"/>
      <c r="AJ40" s="3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9"/>
      <c r="B41" s="192"/>
      <c r="C41" s="192"/>
      <c r="D41" s="192"/>
      <c r="E41" s="195"/>
      <c r="F41" s="192"/>
      <c r="G41" s="198"/>
      <c r="H41" s="183"/>
      <c r="I41" s="177"/>
      <c r="J41" s="180"/>
      <c r="K41" s="177">
        <f ca="1">IF(NOT(ISERROR(MATCH(J41,_xlfn.ANCHORARRAY(E52),0))),I54&amp;"Por favor no seleccionar los criterios de impacto",J41)</f>
        <v>0</v>
      </c>
      <c r="L41" s="183"/>
      <c r="M41" s="177"/>
      <c r="N41" s="186"/>
      <c r="O41" s="6">
        <v>2</v>
      </c>
      <c r="P41" s="127"/>
      <c r="Q41" s="41" t="str">
        <f t="shared" si="0"/>
        <v/>
      </c>
      <c r="R41" s="42"/>
      <c r="S41" s="42"/>
      <c r="T41" s="43" t="str">
        <f t="shared" si="1"/>
        <v/>
      </c>
      <c r="U41" s="42"/>
      <c r="V41" s="42"/>
      <c r="W41" s="42"/>
      <c r="X41" s="24" t="str">
        <f>IFERROR(IF(AND(Q40="Probabilidad",Q41="Probabilidad"),(Z40-(+Z40*T41)),IF(Q41="Probabilidad",(I40-(+I40*T41)),IF(Q41="Impacto",Z40,""))),"")</f>
        <v/>
      </c>
      <c r="Y41" s="44" t="str">
        <f t="shared" si="4"/>
        <v/>
      </c>
      <c r="Z41" s="45" t="str">
        <f t="shared" si="2"/>
        <v/>
      </c>
      <c r="AA41" s="44" t="str">
        <f t="shared" si="5"/>
        <v/>
      </c>
      <c r="AB41" s="45" t="str">
        <f>IFERROR(IF(AND(Q40="Impacto",Q41="Impacto"),(AB34-(+AB34*T41)),IF(Q41="Impacto",($M$40-(+$M$40*T41)),IF(Q41="Probabilidad",AB34,""))),"")</f>
        <v/>
      </c>
      <c r="AC41" s="46" t="str">
        <f t="shared" si="3"/>
        <v/>
      </c>
      <c r="AD41" s="47"/>
      <c r="AE41" s="48"/>
      <c r="AF41" s="48"/>
      <c r="AG41" s="48"/>
      <c r="AH41" s="49"/>
      <c r="AI41" s="48"/>
      <c r="AJ41" s="3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9"/>
      <c r="B42" s="192"/>
      <c r="C42" s="192"/>
      <c r="D42" s="192"/>
      <c r="E42" s="195"/>
      <c r="F42" s="192"/>
      <c r="G42" s="198"/>
      <c r="H42" s="183"/>
      <c r="I42" s="177"/>
      <c r="J42" s="180"/>
      <c r="K42" s="177">
        <f ca="1">IF(NOT(ISERROR(MATCH(J42,_xlfn.ANCHORARRAY(E53),0))),I55&amp;"Por favor no seleccionar los criterios de impacto",J42)</f>
        <v>0</v>
      </c>
      <c r="L42" s="183"/>
      <c r="M42" s="177"/>
      <c r="N42" s="186"/>
      <c r="O42" s="6">
        <v>3</v>
      </c>
      <c r="P42" s="127"/>
      <c r="Q42" s="41" t="str">
        <f t="shared" si="0"/>
        <v/>
      </c>
      <c r="R42" s="42"/>
      <c r="S42" s="42"/>
      <c r="T42" s="43" t="str">
        <f t="shared" si="1"/>
        <v/>
      </c>
      <c r="U42" s="42"/>
      <c r="V42" s="42"/>
      <c r="W42" s="42"/>
      <c r="X42" s="24" t="str">
        <f>IFERROR(IF(AND(Q41="Probabilidad",Q42="Probabilidad"),(Z41-(+Z41*T42)),IF(AND(Q41="Impacto",Q42="Probabilidad"),(Z40-(+Z40*T42)),IF(Q42="Impacto",Z41,""))),"")</f>
        <v/>
      </c>
      <c r="Y42" s="44" t="str">
        <f t="shared" si="4"/>
        <v/>
      </c>
      <c r="Z42" s="45" t="str">
        <f t="shared" si="2"/>
        <v/>
      </c>
      <c r="AA42" s="44" t="str">
        <f t="shared" si="5"/>
        <v/>
      </c>
      <c r="AB42" s="45" t="str">
        <f>IFERROR(IF(AND(Q41="Impacto",Q42="Impacto"),(AB41-(+AB41*T42)),IF(AND(Q41="Probabilidad",Q42="Impacto"),(AB40-(+AB40*T42)),IF(Q42="Probabilidad",AB41,""))),"")</f>
        <v/>
      </c>
      <c r="AC42" s="46" t="str">
        <f t="shared" si="3"/>
        <v/>
      </c>
      <c r="AD42" s="47"/>
      <c r="AE42" s="48"/>
      <c r="AF42" s="48"/>
      <c r="AG42" s="48"/>
      <c r="AH42" s="49"/>
      <c r="AI42" s="48"/>
      <c r="AJ42" s="3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9"/>
      <c r="B43" s="192"/>
      <c r="C43" s="192"/>
      <c r="D43" s="192"/>
      <c r="E43" s="195"/>
      <c r="F43" s="192"/>
      <c r="G43" s="198"/>
      <c r="H43" s="183"/>
      <c r="I43" s="177"/>
      <c r="J43" s="180"/>
      <c r="K43" s="177">
        <f ca="1">IF(NOT(ISERROR(MATCH(J43,_xlfn.ANCHORARRAY(E54),0))),I56&amp;"Por favor no seleccionar los criterios de impacto",J43)</f>
        <v>0</v>
      </c>
      <c r="L43" s="183"/>
      <c r="M43" s="177"/>
      <c r="N43" s="186"/>
      <c r="O43" s="6">
        <v>4</v>
      </c>
      <c r="P43" s="127"/>
      <c r="Q43" s="41" t="str">
        <f t="shared" si="0"/>
        <v/>
      </c>
      <c r="R43" s="42"/>
      <c r="S43" s="42"/>
      <c r="T43" s="43" t="str">
        <f t="shared" si="1"/>
        <v/>
      </c>
      <c r="U43" s="42"/>
      <c r="V43" s="42"/>
      <c r="W43" s="42"/>
      <c r="X43" s="24" t="str">
        <f>IFERROR(IF(AND(Q42="Probabilidad",Q43="Probabilidad"),(Z42-(+Z42*T43)),IF(AND(Q42="Impacto",Q43="Probabilidad"),(Z41-(+Z41*T43)),IF(Q43="Impacto",Z42,""))),"")</f>
        <v/>
      </c>
      <c r="Y43" s="44" t="str">
        <f t="shared" si="4"/>
        <v/>
      </c>
      <c r="Z43" s="45" t="str">
        <f t="shared" si="2"/>
        <v/>
      </c>
      <c r="AA43" s="44" t="str">
        <f t="shared" si="5"/>
        <v/>
      </c>
      <c r="AB43" s="45" t="str">
        <f>IFERROR(IF(AND(Q42="Impacto",Q43="Impacto"),(AB42-(+AB42*T43)),IF(AND(Q42="Probabilidad",Q43="Impacto"),(AB41-(+AB41*T43)),IF(Q43="Probabilidad",AB42,""))),"")</f>
        <v/>
      </c>
      <c r="AC43" s="46" t="str">
        <f t="shared" si="3"/>
        <v/>
      </c>
      <c r="AD43" s="47"/>
      <c r="AE43" s="48"/>
      <c r="AF43" s="48"/>
      <c r="AG43" s="49"/>
      <c r="AH43" s="49"/>
      <c r="AI43" s="48"/>
      <c r="AJ43" s="3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9"/>
      <c r="B44" s="192"/>
      <c r="C44" s="192"/>
      <c r="D44" s="192"/>
      <c r="E44" s="195"/>
      <c r="F44" s="192"/>
      <c r="G44" s="198"/>
      <c r="H44" s="183"/>
      <c r="I44" s="177"/>
      <c r="J44" s="180"/>
      <c r="K44" s="177">
        <f ca="1">IF(NOT(ISERROR(MATCH(J44,_xlfn.ANCHORARRAY(E55),0))),I57&amp;"Por favor no seleccionar los criterios de impacto",J44)</f>
        <v>0</v>
      </c>
      <c r="L44" s="183"/>
      <c r="M44" s="177"/>
      <c r="N44" s="186"/>
      <c r="O44" s="6">
        <v>5</v>
      </c>
      <c r="P44" s="39"/>
      <c r="Q44" s="41" t="str">
        <f t="shared" si="0"/>
        <v/>
      </c>
      <c r="R44" s="42"/>
      <c r="S44" s="42"/>
      <c r="T44" s="43" t="str">
        <f t="shared" si="1"/>
        <v/>
      </c>
      <c r="U44" s="42"/>
      <c r="V44" s="42"/>
      <c r="W44" s="42"/>
      <c r="X44" s="24" t="str">
        <f>IFERROR(IF(AND(Q43="Probabilidad",Q44="Probabilidad"),(Z43-(+Z43*T44)),IF(AND(Q43="Impacto",Q44="Probabilidad"),(Z42-(+Z42*T44)),IF(Q44="Impacto",Z43,""))),"")</f>
        <v/>
      </c>
      <c r="Y44" s="44" t="str">
        <f t="shared" si="4"/>
        <v/>
      </c>
      <c r="Z44" s="45" t="str">
        <f t="shared" si="2"/>
        <v/>
      </c>
      <c r="AA44" s="44" t="str">
        <f t="shared" si="5"/>
        <v/>
      </c>
      <c r="AB44" s="45" t="str">
        <f>IFERROR(IF(AND(Q43="Impacto",Q44="Impacto"),(AB43-(+AB43*T44)),IF(AND(Q43="Probabilidad",Q44="Impacto"),(AB42-(+AB42*T44)),IF(Q44="Probabilidad",AB43,""))),"")</f>
        <v/>
      </c>
      <c r="AC44" s="46" t="str">
        <f t="shared" si="3"/>
        <v/>
      </c>
      <c r="AD44" s="47"/>
      <c r="AE44" s="48"/>
      <c r="AF44" s="38"/>
      <c r="AG44" s="49"/>
      <c r="AH44" s="49"/>
      <c r="AI44" s="48"/>
      <c r="AJ44" s="3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90"/>
      <c r="B45" s="193"/>
      <c r="C45" s="193"/>
      <c r="D45" s="193"/>
      <c r="E45" s="196"/>
      <c r="F45" s="193"/>
      <c r="G45" s="199"/>
      <c r="H45" s="184"/>
      <c r="I45" s="178"/>
      <c r="J45" s="181"/>
      <c r="K45" s="178">
        <f ca="1">IF(NOT(ISERROR(MATCH(J45,_xlfn.ANCHORARRAY(E56),0))),I58&amp;"Por favor no seleccionar los criterios de impacto",J45)</f>
        <v>0</v>
      </c>
      <c r="L45" s="184"/>
      <c r="M45" s="178"/>
      <c r="N45" s="187"/>
      <c r="O45" s="6">
        <v>6</v>
      </c>
      <c r="P45" s="39"/>
      <c r="Q45" s="41" t="str">
        <f t="shared" si="0"/>
        <v/>
      </c>
      <c r="R45" s="42"/>
      <c r="S45" s="42"/>
      <c r="T45" s="43" t="str">
        <f t="shared" si="1"/>
        <v/>
      </c>
      <c r="U45" s="42"/>
      <c r="V45" s="42"/>
      <c r="W45" s="42"/>
      <c r="X45" s="24" t="str">
        <f>IFERROR(IF(AND(Q44="Probabilidad",Q45="Probabilidad"),(Z44-(+Z44*T45)),IF(AND(Q44="Impacto",Q45="Probabilidad"),(Z43-(+Z43*T45)),IF(Q45="Impacto",Z44,""))),"")</f>
        <v/>
      </c>
      <c r="Y45" s="44" t="str">
        <f t="shared" si="4"/>
        <v/>
      </c>
      <c r="Z45" s="45" t="str">
        <f t="shared" si="2"/>
        <v/>
      </c>
      <c r="AA45" s="44" t="str">
        <f>IFERROR(IF(AB45="","",IF(AB45&lt;=0.2,"Leve",IF(AB45&lt;=0.4,"Menor",IF(AB45&lt;=0.6,"Moderado",IF(AB45&lt;=0.8,"Mayor","Catastrófico"))))),"")</f>
        <v/>
      </c>
      <c r="AB45" s="45" t="str">
        <f>IFERROR(IF(AND(Q44="Impacto",Q45="Impacto"),(AB44-(+AB44*T45)),IF(AND(Q44="Probabilidad",Q45="Impacto"),(AB43-(+AB43*T45)),IF(Q45="Probabilidad",AB44,""))),"")</f>
        <v/>
      </c>
      <c r="AC45" s="46" t="str">
        <f t="shared" si="3"/>
        <v/>
      </c>
      <c r="AD45" s="47"/>
      <c r="AE45" s="48"/>
      <c r="AF45" s="38"/>
      <c r="AG45" s="49"/>
      <c r="AH45" s="49"/>
      <c r="AI45" s="48"/>
      <c r="AJ45" s="3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8">
        <v>7</v>
      </c>
      <c r="B46" s="191"/>
      <c r="C46" s="191"/>
      <c r="D46" s="191"/>
      <c r="E46" s="194"/>
      <c r="F46" s="191"/>
      <c r="G46" s="197"/>
      <c r="H46" s="182" t="str">
        <f>IF(G46&lt;=0,"",IF(G46&lt;=2,"Muy Baja",IF(G46&lt;=24,"Baja",IF(G46&lt;=500,"Media",IF(G46&lt;=5000,"Alta","Muy Alta")))))</f>
        <v/>
      </c>
      <c r="I46" s="176" t="str">
        <f>IF(H46="","",IF(H46="Muy Baja",0.2,IF(H46="Baja",0.4,IF(H46="Media",0.6,IF(H46="Alta",0.8,IF(H46="Muy Alta",1,))))))</f>
        <v/>
      </c>
      <c r="J46" s="179"/>
      <c r="K46" s="176">
        <f>IF(NOT(ISERROR(MATCH(J46,'[8]Tabla Impacto'!$B$221:$B$223,0))),'[8]Tabla Impacto'!$F$223&amp;"Por favor no seleccionar los criterios de impacto(Afectación Económica o presupuestal y Pérdida Reputacional)",J46)</f>
        <v>0</v>
      </c>
      <c r="L46" s="182" t="str">
        <f>IF(OR(K46='[8]Tabla Impacto'!$C$11,K46='[8]Tabla Impacto'!$D$11),"Leve",IF(OR(K46='[8]Tabla Impacto'!$C$12,K46='[8]Tabla Impacto'!$D$12),"Menor",IF(OR(K46='[8]Tabla Impacto'!$C$13,K46='[8]Tabla Impacto'!$D$13),"Moderado",IF(OR(K46='[8]Tabla Impacto'!$C$14,K46='[8]Tabla Impacto'!$D$14),"Mayor",IF(OR(K46='[8]Tabla Impacto'!$C$15,K46='[8]Tabla Impacto'!$D$15),"Catastrófico","")))))</f>
        <v/>
      </c>
      <c r="M46" s="176" t="str">
        <f>IF(L46="","",IF(L46="Leve",0.2,IF(L46="Menor",0.4,IF(L46="Moderado",0.6,IF(L46="Mayor",0.8,IF(L46="Catastrófico",1,))))))</f>
        <v/>
      </c>
      <c r="N46" s="185"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6">
        <v>1</v>
      </c>
      <c r="P46" s="128" t="s">
        <v>368</v>
      </c>
      <c r="Q46" s="41" t="str">
        <f t="shared" si="0"/>
        <v/>
      </c>
      <c r="R46" s="42"/>
      <c r="S46" s="42"/>
      <c r="T46" s="43" t="str">
        <f t="shared" si="1"/>
        <v/>
      </c>
      <c r="U46" s="42"/>
      <c r="V46" s="42"/>
      <c r="W46" s="42"/>
      <c r="X46" s="24" t="str">
        <f>IFERROR(IF(Q46="Probabilidad",(I46-(+I46*T46)),IF(Q46="Impacto",I46,"")),"")</f>
        <v/>
      </c>
      <c r="Y46" s="44" t="str">
        <f>IFERROR(IF(X46="","",IF(X46&lt;=0.2,"Muy Baja",IF(X46&lt;=0.4,"Baja",IF(X46&lt;=0.6,"Media",IF(X46&lt;=0.8,"Alta","Muy Alta"))))),"")</f>
        <v/>
      </c>
      <c r="Z46" s="45" t="str">
        <f t="shared" si="2"/>
        <v/>
      </c>
      <c r="AA46" s="44" t="str">
        <f>IFERROR(IF(AB46="","",IF(AB46&lt;=0.2,"Leve",IF(AB46&lt;=0.4,"Menor",IF(AB46&lt;=0.6,"Moderado",IF(AB46&lt;=0.8,"Mayor","Catastrófico"))))),"")</f>
        <v/>
      </c>
      <c r="AB46" s="45" t="str">
        <f>IFERROR(IF(Q46="Impacto",(M46-(+M46*T46)),IF(Q46="Probabilidad",M46,"")),"")</f>
        <v/>
      </c>
      <c r="AC46" s="46" t="str">
        <f t="shared" si="3"/>
        <v/>
      </c>
      <c r="AD46" s="47"/>
      <c r="AE46" s="128"/>
      <c r="AF46" s="38"/>
      <c r="AG46" s="49"/>
      <c r="AH46" s="49"/>
      <c r="AI46" s="48"/>
      <c r="AJ46" s="3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9"/>
      <c r="B47" s="192"/>
      <c r="C47" s="192"/>
      <c r="D47" s="192"/>
      <c r="E47" s="195"/>
      <c r="F47" s="192"/>
      <c r="G47" s="198"/>
      <c r="H47" s="183"/>
      <c r="I47" s="177"/>
      <c r="J47" s="180"/>
      <c r="K47" s="177">
        <f ca="1">IF(NOT(ISERROR(MATCH(J47,_xlfn.ANCHORARRAY(E58),0))),I60&amp;"Por favor no seleccionar los criterios de impacto",J47)</f>
        <v>0</v>
      </c>
      <c r="L47" s="183"/>
      <c r="M47" s="177"/>
      <c r="N47" s="186"/>
      <c r="O47" s="6">
        <v>2</v>
      </c>
      <c r="P47" s="128" t="s">
        <v>369</v>
      </c>
      <c r="Q47" s="41" t="str">
        <f t="shared" si="0"/>
        <v/>
      </c>
      <c r="R47" s="42"/>
      <c r="S47" s="42"/>
      <c r="T47" s="43" t="str">
        <f t="shared" si="1"/>
        <v/>
      </c>
      <c r="U47" s="42"/>
      <c r="V47" s="42"/>
      <c r="W47" s="42"/>
      <c r="X47" s="24" t="str">
        <f>IFERROR(IF(AND(Q46="Probabilidad",Q47="Probabilidad"),(Z46-(+Z46*T47)),IF(Q47="Probabilidad",(I46-(+I46*T47)),IF(Q47="Impacto",Z46,""))),"")</f>
        <v/>
      </c>
      <c r="Y47" s="44" t="str">
        <f t="shared" si="4"/>
        <v/>
      </c>
      <c r="Z47" s="45" t="str">
        <f t="shared" si="2"/>
        <v/>
      </c>
      <c r="AA47" s="44" t="str">
        <f t="shared" si="5"/>
        <v/>
      </c>
      <c r="AB47" s="45" t="str">
        <f>IFERROR(IF(AND(Q46="Impacto",Q47="Impacto"),(AB40-(+AB40*T47)),IF(Q47="Impacto",($M$46-(+$M$46*T47)),IF(Q47="Probabilidad",AB40,""))),"")</f>
        <v/>
      </c>
      <c r="AC47" s="46" t="str">
        <f t="shared" si="3"/>
        <v/>
      </c>
      <c r="AD47" s="47"/>
      <c r="AE47" s="128"/>
      <c r="AF47" s="38"/>
      <c r="AG47" s="49"/>
      <c r="AH47" s="49"/>
      <c r="AI47" s="48"/>
      <c r="AJ47" s="3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9"/>
      <c r="B48" s="192"/>
      <c r="C48" s="192"/>
      <c r="D48" s="192"/>
      <c r="E48" s="195"/>
      <c r="F48" s="192"/>
      <c r="G48" s="198"/>
      <c r="H48" s="183"/>
      <c r="I48" s="177"/>
      <c r="J48" s="180"/>
      <c r="K48" s="177">
        <f ca="1">IF(NOT(ISERROR(MATCH(J48,_xlfn.ANCHORARRAY(E59),0))),I61&amp;"Por favor no seleccionar los criterios de impacto",J48)</f>
        <v>0</v>
      </c>
      <c r="L48" s="183"/>
      <c r="M48" s="177"/>
      <c r="N48" s="186"/>
      <c r="O48" s="6">
        <v>3</v>
      </c>
      <c r="P48" s="128" t="s">
        <v>274</v>
      </c>
      <c r="Q48" s="41" t="str">
        <f t="shared" si="0"/>
        <v/>
      </c>
      <c r="R48" s="42"/>
      <c r="S48" s="42"/>
      <c r="T48" s="43" t="str">
        <f t="shared" si="1"/>
        <v/>
      </c>
      <c r="U48" s="42"/>
      <c r="V48" s="42"/>
      <c r="W48" s="42"/>
      <c r="X48" s="24" t="str">
        <f>IFERROR(IF(AND(Q47="Probabilidad",Q48="Probabilidad"),(Z47-(+Z47*T48)),IF(AND(Q47="Impacto",Q48="Probabilidad"),(Z46-(+Z46*T48)),IF(Q48="Impacto",Z47,""))),"")</f>
        <v/>
      </c>
      <c r="Y48" s="44" t="str">
        <f t="shared" si="4"/>
        <v/>
      </c>
      <c r="Z48" s="45" t="str">
        <f t="shared" si="2"/>
        <v/>
      </c>
      <c r="AA48" s="44" t="str">
        <f t="shared" si="5"/>
        <v/>
      </c>
      <c r="AB48" s="45" t="str">
        <f>IFERROR(IF(AND(Q47="Impacto",Q48="Impacto"),(AB47-(+AB47*T48)),IF(AND(Q47="Probabilidad",Q48="Impacto"),(AB46-(+AB46*T48)),IF(Q48="Probabilidad",AB47,""))),"")</f>
        <v/>
      </c>
      <c r="AC48" s="46" t="str">
        <f t="shared" si="3"/>
        <v/>
      </c>
      <c r="AD48" s="47"/>
      <c r="AE48" s="128"/>
      <c r="AF48" s="38"/>
      <c r="AG48" s="49"/>
      <c r="AH48" s="49"/>
      <c r="AI48" s="48"/>
      <c r="AJ48" s="3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9"/>
      <c r="B49" s="192"/>
      <c r="C49" s="192"/>
      <c r="D49" s="192"/>
      <c r="E49" s="195"/>
      <c r="F49" s="192"/>
      <c r="G49" s="198"/>
      <c r="H49" s="183"/>
      <c r="I49" s="177"/>
      <c r="J49" s="180"/>
      <c r="K49" s="177">
        <f ca="1">IF(NOT(ISERROR(MATCH(J49,_xlfn.ANCHORARRAY(E60),0))),I62&amp;"Por favor no seleccionar los criterios de impacto",J49)</f>
        <v>0</v>
      </c>
      <c r="L49" s="183"/>
      <c r="M49" s="177"/>
      <c r="N49" s="186"/>
      <c r="O49" s="6">
        <v>4</v>
      </c>
      <c r="P49" s="128"/>
      <c r="Q49" s="41" t="str">
        <f t="shared" si="0"/>
        <v/>
      </c>
      <c r="R49" s="42"/>
      <c r="S49" s="42"/>
      <c r="T49" s="43" t="str">
        <f t="shared" si="1"/>
        <v/>
      </c>
      <c r="U49" s="42"/>
      <c r="V49" s="42"/>
      <c r="W49" s="42"/>
      <c r="X49" s="24" t="str">
        <f>IFERROR(IF(AND(Q48="Probabilidad",Q49="Probabilidad"),(Z48-(+Z48*T49)),IF(AND(Q48="Impacto",Q49="Probabilidad"),(Z47-(+Z47*T49)),IF(Q49="Impacto",Z48,""))),"")</f>
        <v/>
      </c>
      <c r="Y49" s="44" t="str">
        <f t="shared" si="4"/>
        <v/>
      </c>
      <c r="Z49" s="45" t="str">
        <f t="shared" si="2"/>
        <v/>
      </c>
      <c r="AA49" s="44" t="str">
        <f t="shared" si="5"/>
        <v/>
      </c>
      <c r="AB49" s="45" t="str">
        <f>IFERROR(IF(AND(Q48="Impacto",Q49="Impacto"),(AB48-(+AB48*T49)),IF(AND(Q48="Probabilidad",Q49="Impacto"),(AB47-(+AB47*T49)),IF(Q49="Probabilidad",AB48,""))),"")</f>
        <v/>
      </c>
      <c r="AC49" s="46" t="str">
        <f t="shared" si="3"/>
        <v/>
      </c>
      <c r="AD49" s="47"/>
      <c r="AE49" s="128"/>
      <c r="AF49" s="38"/>
      <c r="AG49" s="49"/>
      <c r="AH49" s="49"/>
      <c r="AI49" s="48"/>
      <c r="AJ49" s="3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9"/>
      <c r="B50" s="192"/>
      <c r="C50" s="192"/>
      <c r="D50" s="192"/>
      <c r="E50" s="195"/>
      <c r="F50" s="192"/>
      <c r="G50" s="198"/>
      <c r="H50" s="183"/>
      <c r="I50" s="177"/>
      <c r="J50" s="180"/>
      <c r="K50" s="177">
        <f ca="1">IF(NOT(ISERROR(MATCH(J50,_xlfn.ANCHORARRAY(E61),0))),I63&amp;"Por favor no seleccionar los criterios de impacto",J50)</f>
        <v>0</v>
      </c>
      <c r="L50" s="183"/>
      <c r="M50" s="177"/>
      <c r="N50" s="186"/>
      <c r="O50" s="6">
        <v>5</v>
      </c>
      <c r="P50" s="39"/>
      <c r="Q50" s="41" t="str">
        <f t="shared" si="0"/>
        <v/>
      </c>
      <c r="R50" s="42"/>
      <c r="S50" s="42"/>
      <c r="T50" s="43" t="str">
        <f t="shared" si="1"/>
        <v/>
      </c>
      <c r="U50" s="42"/>
      <c r="V50" s="42"/>
      <c r="W50" s="42"/>
      <c r="X50" s="24" t="str">
        <f>IFERROR(IF(AND(Q49="Probabilidad",Q50="Probabilidad"),(Z49-(+Z49*T50)),IF(AND(Q49="Impacto",Q50="Probabilidad"),(Z48-(+Z48*T50)),IF(Q50="Impacto",Z49,""))),"")</f>
        <v/>
      </c>
      <c r="Y50" s="44" t="str">
        <f t="shared" si="4"/>
        <v/>
      </c>
      <c r="Z50" s="45" t="str">
        <f t="shared" si="2"/>
        <v/>
      </c>
      <c r="AA50" s="44" t="str">
        <f t="shared" si="5"/>
        <v/>
      </c>
      <c r="AB50" s="45" t="str">
        <f>IFERROR(IF(AND(Q49="Impacto",Q50="Impacto"),(AB49-(+AB49*T50)),IF(AND(Q49="Probabilidad",Q50="Impacto"),(AB48-(+AB48*T50)),IF(Q50="Probabilidad",AB49,""))),"")</f>
        <v/>
      </c>
      <c r="AC50" s="46" t="str">
        <f t="shared" si="3"/>
        <v/>
      </c>
      <c r="AD50" s="47"/>
      <c r="AE50" s="48"/>
      <c r="AF50" s="38"/>
      <c r="AG50" s="49"/>
      <c r="AH50" s="49"/>
      <c r="AI50" s="48"/>
      <c r="AJ50" s="3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90"/>
      <c r="B51" s="193"/>
      <c r="C51" s="193"/>
      <c r="D51" s="193"/>
      <c r="E51" s="196"/>
      <c r="F51" s="193"/>
      <c r="G51" s="199"/>
      <c r="H51" s="184"/>
      <c r="I51" s="178"/>
      <c r="J51" s="181"/>
      <c r="K51" s="178">
        <f ca="1">IF(NOT(ISERROR(MATCH(J51,_xlfn.ANCHORARRAY(E62),0))),I64&amp;"Por favor no seleccionar los criterios de impacto",J51)</f>
        <v>0</v>
      </c>
      <c r="L51" s="184"/>
      <c r="M51" s="178"/>
      <c r="N51" s="187"/>
      <c r="O51" s="6">
        <v>6</v>
      </c>
      <c r="P51" s="39"/>
      <c r="Q51" s="41" t="str">
        <f t="shared" si="0"/>
        <v/>
      </c>
      <c r="R51" s="42"/>
      <c r="S51" s="42"/>
      <c r="T51" s="43" t="str">
        <f t="shared" si="1"/>
        <v/>
      </c>
      <c r="U51" s="42"/>
      <c r="V51" s="42"/>
      <c r="W51" s="42"/>
      <c r="X51" s="24" t="str">
        <f>IFERROR(IF(AND(Q50="Probabilidad",Q51="Probabilidad"),(Z50-(+Z50*T51)),IF(AND(Q50="Impacto",Q51="Probabilidad"),(Z49-(+Z49*T51)),IF(Q51="Impacto",Z50,""))),"")</f>
        <v/>
      </c>
      <c r="Y51" s="44" t="str">
        <f t="shared" si="4"/>
        <v/>
      </c>
      <c r="Z51" s="45" t="str">
        <f t="shared" si="2"/>
        <v/>
      </c>
      <c r="AA51" s="44" t="str">
        <f t="shared" si="5"/>
        <v/>
      </c>
      <c r="AB51" s="45" t="str">
        <f>IFERROR(IF(AND(Q50="Impacto",Q51="Impacto"),(AB50-(+AB50*T51)),IF(AND(Q50="Probabilidad",Q51="Impacto"),(AB49-(+AB49*T51)),IF(Q51="Probabilidad",AB50,""))),"")</f>
        <v/>
      </c>
      <c r="AC51" s="46" t="str">
        <f t="shared" si="3"/>
        <v/>
      </c>
      <c r="AD51" s="47"/>
      <c r="AE51" s="48"/>
      <c r="AF51" s="38"/>
      <c r="AG51" s="49"/>
      <c r="AH51" s="49"/>
      <c r="AI51" s="48"/>
      <c r="AJ51" s="3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8">
        <v>8</v>
      </c>
      <c r="B52" s="191"/>
      <c r="C52" s="191"/>
      <c r="D52" s="191"/>
      <c r="E52" s="194"/>
      <c r="F52" s="191"/>
      <c r="G52" s="197"/>
      <c r="H52" s="182" t="str">
        <f>IF(G52&lt;=0,"",IF(G52&lt;=2,"Muy Baja",IF(G52&lt;=24,"Baja",IF(G52&lt;=500,"Media",IF(G52&lt;=5000,"Alta","Muy Alta")))))</f>
        <v/>
      </c>
      <c r="I52" s="176" t="str">
        <f>IF(H52="","",IF(H52="Muy Baja",0.2,IF(H52="Baja",0.4,IF(H52="Media",0.6,IF(H52="Alta",0.8,IF(H52="Muy Alta",1,))))))</f>
        <v/>
      </c>
      <c r="J52" s="179"/>
      <c r="K52" s="176">
        <f>IF(NOT(ISERROR(MATCH(J52,'[8]Tabla Impacto'!$B$221:$B$223,0))),'[8]Tabla Impacto'!$F$223&amp;"Por favor no seleccionar los criterios de impacto(Afectación Económica o presupuestal y Pérdida Reputacional)",J52)</f>
        <v>0</v>
      </c>
      <c r="L52" s="182" t="str">
        <f>IF(OR(K52='[8]Tabla Impacto'!$C$11,K52='[8]Tabla Impacto'!$D$11),"Leve",IF(OR(K52='[8]Tabla Impacto'!$C$12,K52='[8]Tabla Impacto'!$D$12),"Menor",IF(OR(K52='[8]Tabla Impacto'!$C$13,K52='[8]Tabla Impacto'!$D$13),"Moderado",IF(OR(K52='[8]Tabla Impacto'!$C$14,K52='[8]Tabla Impacto'!$D$14),"Mayor",IF(OR(K52='[8]Tabla Impacto'!$C$15,K52='[8]Tabla Impacto'!$D$15),"Catastrófico","")))))</f>
        <v/>
      </c>
      <c r="M52" s="176" t="str">
        <f>IF(L52="","",IF(L52="Leve",0.2,IF(L52="Menor",0.4,IF(L52="Moderado",0.6,IF(L52="Mayor",0.8,IF(L52="Catastrófico",1,))))))</f>
        <v/>
      </c>
      <c r="N52" s="185"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6">
        <v>1</v>
      </c>
      <c r="P52" s="128"/>
      <c r="Q52" s="41" t="str">
        <f t="shared" si="0"/>
        <v/>
      </c>
      <c r="R52" s="42"/>
      <c r="S52" s="42"/>
      <c r="T52" s="43" t="str">
        <f t="shared" si="1"/>
        <v/>
      </c>
      <c r="U52" s="42"/>
      <c r="V52" s="42"/>
      <c r="W52" s="42"/>
      <c r="X52" s="24" t="str">
        <f>IFERROR(IF(Q52="Probabilidad",(I52-(+I52*T52)),IF(Q52="Impacto",I52,"")),"")</f>
        <v/>
      </c>
      <c r="Y52" s="44" t="str">
        <f>IFERROR(IF(X52="","",IF(X52&lt;=0.2,"Muy Baja",IF(X52&lt;=0.4,"Baja",IF(X52&lt;=0.6,"Media",IF(X52&lt;=0.8,"Alta","Muy Alta"))))),"")</f>
        <v/>
      </c>
      <c r="Z52" s="45" t="str">
        <f t="shared" si="2"/>
        <v/>
      </c>
      <c r="AA52" s="44" t="str">
        <f>IFERROR(IF(AB52="","",IF(AB52&lt;=0.2,"Leve",IF(AB52&lt;=0.4,"Menor",IF(AB52&lt;=0.6,"Moderado",IF(AB52&lt;=0.8,"Mayor","Catastrófico"))))),"")</f>
        <v/>
      </c>
      <c r="AB52" s="45" t="str">
        <f>IFERROR(IF(Q52="Impacto",(M52-(+M52*T52)),IF(Q52="Probabilidad",M52,"")),"")</f>
        <v/>
      </c>
      <c r="AC52" s="46" t="str">
        <f t="shared" si="3"/>
        <v/>
      </c>
      <c r="AD52" s="47"/>
      <c r="AE52" s="48"/>
      <c r="AF52" s="38"/>
      <c r="AG52" s="49"/>
      <c r="AH52" s="49"/>
      <c r="AI52" s="48"/>
      <c r="AJ52" s="3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9"/>
      <c r="B53" s="192"/>
      <c r="C53" s="192"/>
      <c r="D53" s="192"/>
      <c r="E53" s="195"/>
      <c r="F53" s="192"/>
      <c r="G53" s="198"/>
      <c r="H53" s="183"/>
      <c r="I53" s="177"/>
      <c r="J53" s="180"/>
      <c r="K53" s="177">
        <f ca="1">IF(NOT(ISERROR(MATCH(J53,_xlfn.ANCHORARRAY(E64),0))),I66&amp;"Por favor no seleccionar los criterios de impacto",J53)</f>
        <v>0</v>
      </c>
      <c r="L53" s="183"/>
      <c r="M53" s="177"/>
      <c r="N53" s="186"/>
      <c r="O53" s="6">
        <v>2</v>
      </c>
      <c r="P53" s="128"/>
      <c r="Q53" s="41" t="str">
        <f t="shared" si="0"/>
        <v/>
      </c>
      <c r="R53" s="42"/>
      <c r="S53" s="42"/>
      <c r="T53" s="43" t="str">
        <f t="shared" si="1"/>
        <v/>
      </c>
      <c r="U53" s="42"/>
      <c r="V53" s="42"/>
      <c r="W53" s="42"/>
      <c r="X53" s="24" t="str">
        <f>IFERROR(IF(AND(Q52="Probabilidad",Q53="Probabilidad"),(Z52-(+Z52*T53)),IF(Q53="Probabilidad",(I52-(+I52*T53)),IF(Q53="Impacto",Z52,""))),"")</f>
        <v/>
      </c>
      <c r="Y53" s="44" t="str">
        <f t="shared" si="4"/>
        <v/>
      </c>
      <c r="Z53" s="45" t="str">
        <f t="shared" si="2"/>
        <v/>
      </c>
      <c r="AA53" s="44" t="str">
        <f t="shared" si="5"/>
        <v/>
      </c>
      <c r="AB53" s="45" t="str">
        <f>IFERROR(IF(AND(Q52="Impacto",Q53="Impacto"),(AB46-(+AB46*T53)),IF(Q53="Impacto",($M$52-(+$M$52*T53)),IF(Q53="Probabilidad",AB46,""))),"")</f>
        <v/>
      </c>
      <c r="AC53" s="46" t="str">
        <f t="shared" si="3"/>
        <v/>
      </c>
      <c r="AD53" s="47"/>
      <c r="AE53" s="48"/>
      <c r="AF53" s="38"/>
      <c r="AG53" s="49"/>
      <c r="AH53" s="49"/>
      <c r="AI53" s="48"/>
      <c r="AJ53" s="3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9"/>
      <c r="B54" s="192"/>
      <c r="C54" s="192"/>
      <c r="D54" s="192"/>
      <c r="E54" s="195"/>
      <c r="F54" s="192"/>
      <c r="G54" s="198"/>
      <c r="H54" s="183"/>
      <c r="I54" s="177"/>
      <c r="J54" s="180"/>
      <c r="K54" s="177">
        <f ca="1">IF(NOT(ISERROR(MATCH(J54,_xlfn.ANCHORARRAY(E65),0))),I67&amp;"Por favor no seleccionar los criterios de impacto",J54)</f>
        <v>0</v>
      </c>
      <c r="L54" s="183"/>
      <c r="M54" s="177"/>
      <c r="N54" s="186"/>
      <c r="O54" s="6">
        <v>3</v>
      </c>
      <c r="P54" s="128"/>
      <c r="Q54" s="41" t="str">
        <f t="shared" si="0"/>
        <v/>
      </c>
      <c r="R54" s="42"/>
      <c r="S54" s="42"/>
      <c r="T54" s="43" t="str">
        <f t="shared" si="1"/>
        <v/>
      </c>
      <c r="U54" s="42"/>
      <c r="V54" s="42"/>
      <c r="W54" s="42"/>
      <c r="X54" s="24" t="str">
        <f>IFERROR(IF(AND(Q53="Probabilidad",Q54="Probabilidad"),(Z53-(+Z53*T54)),IF(AND(Q53="Impacto",Q54="Probabilidad"),(Z52-(+Z52*T54)),IF(Q54="Impacto",Z53,""))),"")</f>
        <v/>
      </c>
      <c r="Y54" s="44" t="str">
        <f t="shared" si="4"/>
        <v/>
      </c>
      <c r="Z54" s="45" t="str">
        <f t="shared" si="2"/>
        <v/>
      </c>
      <c r="AA54" s="44" t="str">
        <f t="shared" si="5"/>
        <v/>
      </c>
      <c r="AB54" s="45" t="str">
        <f>IFERROR(IF(AND(Q53="Impacto",Q54="Impacto"),(AB53-(+AB53*T54)),IF(AND(Q53="Probabilidad",Q54="Impacto"),(AB52-(+AB52*T54)),IF(Q54="Probabilidad",AB53,""))),"")</f>
        <v/>
      </c>
      <c r="AC54" s="46" t="str">
        <f t="shared" si="3"/>
        <v/>
      </c>
      <c r="AD54" s="47"/>
      <c r="AE54" s="48"/>
      <c r="AF54" s="38"/>
      <c r="AG54" s="49"/>
      <c r="AH54" s="49"/>
      <c r="AI54" s="48"/>
      <c r="AJ54" s="3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9"/>
      <c r="B55" s="192"/>
      <c r="C55" s="192"/>
      <c r="D55" s="192"/>
      <c r="E55" s="195"/>
      <c r="F55" s="192"/>
      <c r="G55" s="198"/>
      <c r="H55" s="183"/>
      <c r="I55" s="177"/>
      <c r="J55" s="180"/>
      <c r="K55" s="177">
        <f ca="1">IF(NOT(ISERROR(MATCH(J55,_xlfn.ANCHORARRAY(E66),0))),I68&amp;"Por favor no seleccionar los criterios de impacto",J55)</f>
        <v>0</v>
      </c>
      <c r="L55" s="183"/>
      <c r="M55" s="177"/>
      <c r="N55" s="186"/>
      <c r="O55" s="6">
        <v>4</v>
      </c>
      <c r="P55" s="39"/>
      <c r="Q55" s="41" t="str">
        <f t="shared" si="0"/>
        <v/>
      </c>
      <c r="R55" s="42"/>
      <c r="S55" s="42"/>
      <c r="T55" s="43" t="str">
        <f t="shared" si="1"/>
        <v/>
      </c>
      <c r="U55" s="42"/>
      <c r="V55" s="42"/>
      <c r="W55" s="42"/>
      <c r="X55" s="24" t="str">
        <f>IFERROR(IF(AND(Q54="Probabilidad",Q55="Probabilidad"),(Z54-(+Z54*T55)),IF(AND(Q54="Impacto",Q55="Probabilidad"),(Z53-(+Z53*T55)),IF(Q55="Impacto",Z54,""))),"")</f>
        <v/>
      </c>
      <c r="Y55" s="44" t="str">
        <f t="shared" si="4"/>
        <v/>
      </c>
      <c r="Z55" s="45" t="str">
        <f t="shared" si="2"/>
        <v/>
      </c>
      <c r="AA55" s="44" t="str">
        <f t="shared" si="5"/>
        <v/>
      </c>
      <c r="AB55" s="45" t="str">
        <f>IFERROR(IF(AND(Q54="Impacto",Q55="Impacto"),(AB54-(+AB54*T55)),IF(AND(Q54="Probabilidad",Q55="Impacto"),(AB53-(+AB53*T55)),IF(Q55="Probabilidad",AB54,""))),"")</f>
        <v/>
      </c>
      <c r="AC55" s="46" t="str">
        <f t="shared" si="3"/>
        <v/>
      </c>
      <c r="AD55" s="47"/>
      <c r="AE55" s="48"/>
      <c r="AF55" s="38"/>
      <c r="AG55" s="49"/>
      <c r="AH55" s="49"/>
      <c r="AI55" s="48"/>
      <c r="AJ55" s="3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9"/>
      <c r="B56" s="192"/>
      <c r="C56" s="192"/>
      <c r="D56" s="192"/>
      <c r="E56" s="195"/>
      <c r="F56" s="192"/>
      <c r="G56" s="198"/>
      <c r="H56" s="183"/>
      <c r="I56" s="177"/>
      <c r="J56" s="180"/>
      <c r="K56" s="177">
        <f ca="1">IF(NOT(ISERROR(MATCH(J56,_xlfn.ANCHORARRAY(E67),0))),I69&amp;"Por favor no seleccionar los criterios de impacto",J56)</f>
        <v>0</v>
      </c>
      <c r="L56" s="183"/>
      <c r="M56" s="177"/>
      <c r="N56" s="186"/>
      <c r="O56" s="6">
        <v>5</v>
      </c>
      <c r="P56" s="39"/>
      <c r="Q56" s="41" t="str">
        <f t="shared" si="0"/>
        <v/>
      </c>
      <c r="R56" s="42"/>
      <c r="S56" s="42"/>
      <c r="T56" s="43" t="str">
        <f t="shared" si="1"/>
        <v/>
      </c>
      <c r="U56" s="42"/>
      <c r="V56" s="42"/>
      <c r="W56" s="42"/>
      <c r="X56" s="24" t="str">
        <f>IFERROR(IF(AND(Q55="Probabilidad",Q56="Probabilidad"),(Z55-(+Z55*T56)),IF(AND(Q55="Impacto",Q56="Probabilidad"),(Z54-(+Z54*T56)),IF(Q56="Impacto",Z55,""))),"")</f>
        <v/>
      </c>
      <c r="Y56" s="44" t="str">
        <f t="shared" si="4"/>
        <v/>
      </c>
      <c r="Z56" s="45" t="str">
        <f t="shared" si="2"/>
        <v/>
      </c>
      <c r="AA56" s="44" t="str">
        <f t="shared" si="5"/>
        <v/>
      </c>
      <c r="AB56" s="45" t="str">
        <f>IFERROR(IF(AND(Q55="Impacto",Q56="Impacto"),(AB55-(+AB55*T56)),IF(AND(Q55="Probabilidad",Q56="Impacto"),(AB54-(+AB54*T56)),IF(Q56="Probabilidad",AB55,""))),"")</f>
        <v/>
      </c>
      <c r="AC56" s="46" t="str">
        <f t="shared" si="3"/>
        <v/>
      </c>
      <c r="AD56" s="47"/>
      <c r="AE56" s="48"/>
      <c r="AF56" s="38"/>
      <c r="AG56" s="49"/>
      <c r="AH56" s="49"/>
      <c r="AI56" s="48"/>
      <c r="AJ56" s="3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90"/>
      <c r="B57" s="193"/>
      <c r="C57" s="193"/>
      <c r="D57" s="193"/>
      <c r="E57" s="196"/>
      <c r="F57" s="193"/>
      <c r="G57" s="199"/>
      <c r="H57" s="184"/>
      <c r="I57" s="178"/>
      <c r="J57" s="181"/>
      <c r="K57" s="178">
        <f ca="1">IF(NOT(ISERROR(MATCH(J57,_xlfn.ANCHORARRAY(E68),0))),I70&amp;"Por favor no seleccionar los criterios de impacto",J57)</f>
        <v>0</v>
      </c>
      <c r="L57" s="184"/>
      <c r="M57" s="178"/>
      <c r="N57" s="187"/>
      <c r="O57" s="6">
        <v>6</v>
      </c>
      <c r="P57" s="39"/>
      <c r="Q57" s="41" t="str">
        <f t="shared" si="0"/>
        <v/>
      </c>
      <c r="R57" s="42"/>
      <c r="S57" s="42"/>
      <c r="T57" s="43" t="str">
        <f t="shared" si="1"/>
        <v/>
      </c>
      <c r="U57" s="42"/>
      <c r="V57" s="42"/>
      <c r="W57" s="42"/>
      <c r="X57" s="24" t="str">
        <f>IFERROR(IF(AND(Q56="Probabilidad",Q57="Probabilidad"),(Z56-(+Z56*T57)),IF(AND(Q56="Impacto",Q57="Probabilidad"),(Z55-(+Z55*T57)),IF(Q57="Impacto",Z56,""))),"")</f>
        <v/>
      </c>
      <c r="Y57" s="44" t="str">
        <f t="shared" si="4"/>
        <v/>
      </c>
      <c r="Z57" s="45" t="str">
        <f t="shared" si="2"/>
        <v/>
      </c>
      <c r="AA57" s="44" t="str">
        <f t="shared" si="5"/>
        <v/>
      </c>
      <c r="AB57" s="45" t="str">
        <f>IFERROR(IF(AND(Q56="Impacto",Q57="Impacto"),(AB56-(+AB56*T57)),IF(AND(Q56="Probabilidad",Q57="Impacto"),(AB55-(+AB55*T57)),IF(Q57="Probabilidad",AB56,""))),"")</f>
        <v/>
      </c>
      <c r="AC57" s="46" t="str">
        <f t="shared" si="3"/>
        <v/>
      </c>
      <c r="AD57" s="47"/>
      <c r="AE57" s="48"/>
      <c r="AF57" s="38"/>
      <c r="AG57" s="49"/>
      <c r="AH57" s="49"/>
      <c r="AI57" s="48"/>
      <c r="AJ57" s="3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8">
        <v>9</v>
      </c>
      <c r="B58" s="191"/>
      <c r="C58" s="191"/>
      <c r="D58" s="191"/>
      <c r="E58" s="194"/>
      <c r="F58" s="191"/>
      <c r="G58" s="197"/>
      <c r="H58" s="182" t="str">
        <f>IF(G58&lt;=0,"",IF(G58&lt;=2,"Muy Baja",IF(G58&lt;=24,"Baja",IF(G58&lt;=500,"Media",IF(G58&lt;=5000,"Alta","Muy Alta")))))</f>
        <v/>
      </c>
      <c r="I58" s="176" t="str">
        <f>IF(H58="","",IF(H58="Muy Baja",0.2,IF(H58="Baja",0.4,IF(H58="Media",0.6,IF(H58="Alta",0.8,IF(H58="Muy Alta",1,))))))</f>
        <v/>
      </c>
      <c r="J58" s="179"/>
      <c r="K58" s="176">
        <f>IF(NOT(ISERROR(MATCH(J58,'[8]Tabla Impacto'!$B$221:$B$223,0))),'[8]Tabla Impacto'!$F$223&amp;"Por favor no seleccionar los criterios de impacto(Afectación Económica o presupuestal y Pérdida Reputacional)",J58)</f>
        <v>0</v>
      </c>
      <c r="L58" s="182" t="str">
        <f>IF(OR(K58='[8]Tabla Impacto'!$C$11,K58='[8]Tabla Impacto'!$D$11),"Leve",IF(OR(K58='[8]Tabla Impacto'!$C$12,K58='[8]Tabla Impacto'!$D$12),"Menor",IF(OR(K58='[8]Tabla Impacto'!$C$13,K58='[8]Tabla Impacto'!$D$13),"Moderado",IF(OR(K58='[8]Tabla Impacto'!$C$14,K58='[8]Tabla Impacto'!$D$14),"Mayor",IF(OR(K58='[8]Tabla Impacto'!$C$15,K58='[8]Tabla Impacto'!$D$15),"Catastrófico","")))))</f>
        <v/>
      </c>
      <c r="M58" s="176" t="str">
        <f>IF(L58="","",IF(L58="Leve",0.2,IF(L58="Menor",0.4,IF(L58="Moderado",0.6,IF(L58="Mayor",0.8,IF(L58="Catastrófico",1,))))))</f>
        <v/>
      </c>
      <c r="N58" s="185"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6">
        <v>1</v>
      </c>
      <c r="P58" s="128"/>
      <c r="Q58" s="41" t="str">
        <f t="shared" si="0"/>
        <v/>
      </c>
      <c r="R58" s="42"/>
      <c r="S58" s="42"/>
      <c r="T58" s="43" t="str">
        <f t="shared" si="1"/>
        <v/>
      </c>
      <c r="U58" s="42"/>
      <c r="V58" s="42"/>
      <c r="W58" s="42"/>
      <c r="X58" s="24" t="str">
        <f>IFERROR(IF(Q58="Probabilidad",(I58-(+I58*T58)),IF(Q58="Impacto",I58,"")),"")</f>
        <v/>
      </c>
      <c r="Y58" s="44" t="str">
        <f>IFERROR(IF(X58="","",IF(X58&lt;=0.2,"Muy Baja",IF(X58&lt;=0.4,"Baja",IF(X58&lt;=0.6,"Media",IF(X58&lt;=0.8,"Alta","Muy Alta"))))),"")</f>
        <v/>
      </c>
      <c r="Z58" s="45" t="str">
        <f t="shared" si="2"/>
        <v/>
      </c>
      <c r="AA58" s="44" t="str">
        <f>IFERROR(IF(AB58="","",IF(AB58&lt;=0.2,"Leve",IF(AB58&lt;=0.4,"Menor",IF(AB58&lt;=0.6,"Moderado",IF(AB58&lt;=0.8,"Mayor","Catastrófico"))))),"")</f>
        <v/>
      </c>
      <c r="AB58" s="45" t="str">
        <f>IFERROR(IF(Q58="Impacto",(M58-(+M58*T58)),IF(Q58="Probabilidad",M58,"")),"")</f>
        <v/>
      </c>
      <c r="AC58" s="46" t="str">
        <f t="shared" si="3"/>
        <v/>
      </c>
      <c r="AD58" s="47"/>
      <c r="AE58" s="48"/>
      <c r="AF58" s="38"/>
      <c r="AG58" s="49"/>
      <c r="AH58" s="49"/>
      <c r="AI58" s="48"/>
      <c r="AJ58" s="3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9"/>
      <c r="B59" s="192"/>
      <c r="C59" s="192"/>
      <c r="D59" s="192"/>
      <c r="E59" s="195"/>
      <c r="F59" s="192"/>
      <c r="G59" s="198"/>
      <c r="H59" s="183"/>
      <c r="I59" s="177"/>
      <c r="J59" s="180"/>
      <c r="K59" s="177">
        <f ca="1">IF(NOT(ISERROR(MATCH(J59,_xlfn.ANCHORARRAY(E70),0))),I72&amp;"Por favor no seleccionar los criterios de impacto",J59)</f>
        <v>0</v>
      </c>
      <c r="L59" s="183"/>
      <c r="M59" s="177"/>
      <c r="N59" s="186"/>
      <c r="O59" s="6">
        <v>2</v>
      </c>
      <c r="P59" s="128"/>
      <c r="Q59" s="41" t="str">
        <f t="shared" si="0"/>
        <v/>
      </c>
      <c r="R59" s="42"/>
      <c r="S59" s="42"/>
      <c r="T59" s="43" t="str">
        <f t="shared" si="1"/>
        <v/>
      </c>
      <c r="U59" s="42"/>
      <c r="V59" s="42"/>
      <c r="W59" s="42"/>
      <c r="X59" s="24" t="str">
        <f>IFERROR(IF(AND(Q58="Probabilidad",Q59="Probabilidad"),(Z58-(+Z58*T59)),IF(Q59="Probabilidad",(I58-(+I58*T59)),IF(Q59="Impacto",Z58,""))),"")</f>
        <v/>
      </c>
      <c r="Y59" s="44" t="str">
        <f t="shared" si="4"/>
        <v/>
      </c>
      <c r="Z59" s="45" t="str">
        <f t="shared" si="2"/>
        <v/>
      </c>
      <c r="AA59" s="44" t="str">
        <f t="shared" si="5"/>
        <v/>
      </c>
      <c r="AB59" s="45" t="str">
        <f>IFERROR(IF(AND(Q58="Impacto",Q59="Impacto"),(AB52-(+AB52*T59)),IF(Q59="Impacto",($M$58-(+$M$58*T59)),IF(Q59="Probabilidad",AB52,""))),"")</f>
        <v/>
      </c>
      <c r="AC59" s="46" t="str">
        <f t="shared" si="3"/>
        <v/>
      </c>
      <c r="AD59" s="47"/>
      <c r="AE59" s="48"/>
      <c r="AF59" s="38"/>
      <c r="AG59" s="49"/>
      <c r="AH59" s="49"/>
      <c r="AI59" s="48"/>
      <c r="AJ59" s="3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9"/>
      <c r="B60" s="192"/>
      <c r="C60" s="192"/>
      <c r="D60" s="192"/>
      <c r="E60" s="195"/>
      <c r="F60" s="192"/>
      <c r="G60" s="198"/>
      <c r="H60" s="183"/>
      <c r="I60" s="177"/>
      <c r="J60" s="180"/>
      <c r="K60" s="177">
        <f ca="1">IF(NOT(ISERROR(MATCH(J60,_xlfn.ANCHORARRAY(E71),0))),I73&amp;"Por favor no seleccionar los criterios de impacto",J60)</f>
        <v>0</v>
      </c>
      <c r="L60" s="183"/>
      <c r="M60" s="177"/>
      <c r="N60" s="186"/>
      <c r="O60" s="6">
        <v>3</v>
      </c>
      <c r="P60" s="40"/>
      <c r="Q60" s="41" t="str">
        <f t="shared" si="0"/>
        <v/>
      </c>
      <c r="R60" s="42"/>
      <c r="S60" s="42"/>
      <c r="T60" s="43" t="str">
        <f t="shared" si="1"/>
        <v/>
      </c>
      <c r="U60" s="42"/>
      <c r="V60" s="42"/>
      <c r="W60" s="42"/>
      <c r="X60" s="24" t="str">
        <f>IFERROR(IF(AND(Q59="Probabilidad",Q60="Probabilidad"),(Z59-(+Z59*T60)),IF(AND(Q59="Impacto",Q60="Probabilidad"),(Z58-(+Z58*T60)),IF(Q60="Impacto",Z59,""))),"")</f>
        <v/>
      </c>
      <c r="Y60" s="44" t="str">
        <f t="shared" si="4"/>
        <v/>
      </c>
      <c r="Z60" s="45" t="str">
        <f t="shared" si="2"/>
        <v/>
      </c>
      <c r="AA60" s="44" t="str">
        <f t="shared" si="5"/>
        <v/>
      </c>
      <c r="AB60" s="45" t="str">
        <f>IFERROR(IF(AND(Q59="Impacto",Q60="Impacto"),(AB59-(+AB59*T60)),IF(AND(Q59="Probabilidad",Q60="Impacto"),(AB58-(+AB58*T60)),IF(Q60="Probabilidad",AB59,""))),"")</f>
        <v/>
      </c>
      <c r="AC60" s="46" t="str">
        <f t="shared" si="3"/>
        <v/>
      </c>
      <c r="AD60" s="47"/>
      <c r="AE60" s="48"/>
      <c r="AF60" s="38"/>
      <c r="AG60" s="49"/>
      <c r="AH60" s="49"/>
      <c r="AI60" s="48"/>
      <c r="AJ60" s="3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9"/>
      <c r="B61" s="192"/>
      <c r="C61" s="192"/>
      <c r="D61" s="192"/>
      <c r="E61" s="195"/>
      <c r="F61" s="192"/>
      <c r="G61" s="198"/>
      <c r="H61" s="183"/>
      <c r="I61" s="177"/>
      <c r="J61" s="180"/>
      <c r="K61" s="177">
        <f ca="1">IF(NOT(ISERROR(MATCH(J61,_xlfn.ANCHORARRAY(E72),0))),I74&amp;"Por favor no seleccionar los criterios de impacto",J61)</f>
        <v>0</v>
      </c>
      <c r="L61" s="183"/>
      <c r="M61" s="177"/>
      <c r="N61" s="186"/>
      <c r="O61" s="6">
        <v>4</v>
      </c>
      <c r="P61" s="39"/>
      <c r="Q61" s="41" t="str">
        <f t="shared" si="0"/>
        <v/>
      </c>
      <c r="R61" s="42"/>
      <c r="S61" s="42"/>
      <c r="T61" s="43" t="str">
        <f t="shared" si="1"/>
        <v/>
      </c>
      <c r="U61" s="42"/>
      <c r="V61" s="42"/>
      <c r="W61" s="42"/>
      <c r="X61" s="24" t="str">
        <f>IFERROR(IF(AND(Q60="Probabilidad",Q61="Probabilidad"),(Z60-(+Z60*T61)),IF(AND(Q60="Impacto",Q61="Probabilidad"),(Z59-(+Z59*T61)),IF(Q61="Impacto",Z60,""))),"")</f>
        <v/>
      </c>
      <c r="Y61" s="44" t="str">
        <f t="shared" si="4"/>
        <v/>
      </c>
      <c r="Z61" s="45" t="str">
        <f t="shared" si="2"/>
        <v/>
      </c>
      <c r="AA61" s="44" t="str">
        <f t="shared" si="5"/>
        <v/>
      </c>
      <c r="AB61" s="45" t="str">
        <f>IFERROR(IF(AND(Q60="Impacto",Q61="Impacto"),(AB60-(+AB60*T61)),IF(AND(Q60="Probabilidad",Q61="Impacto"),(AB59-(+AB59*T61)),IF(Q61="Probabilidad",AB60,""))),"")</f>
        <v/>
      </c>
      <c r="AC61" s="46" t="str">
        <f t="shared" si="3"/>
        <v/>
      </c>
      <c r="AD61" s="47"/>
      <c r="AE61" s="48"/>
      <c r="AF61" s="38"/>
      <c r="AG61" s="49"/>
      <c r="AH61" s="49"/>
      <c r="AI61" s="48"/>
      <c r="AJ61" s="3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9"/>
      <c r="B62" s="192"/>
      <c r="C62" s="192"/>
      <c r="D62" s="192"/>
      <c r="E62" s="195"/>
      <c r="F62" s="192"/>
      <c r="G62" s="198"/>
      <c r="H62" s="183"/>
      <c r="I62" s="177"/>
      <c r="J62" s="180"/>
      <c r="K62" s="177">
        <f ca="1">IF(NOT(ISERROR(MATCH(J62,_xlfn.ANCHORARRAY(E73),0))),I75&amp;"Por favor no seleccionar los criterios de impacto",J62)</f>
        <v>0</v>
      </c>
      <c r="L62" s="183"/>
      <c r="M62" s="177"/>
      <c r="N62" s="186"/>
      <c r="O62" s="6">
        <v>5</v>
      </c>
      <c r="P62" s="39"/>
      <c r="Q62" s="41" t="str">
        <f t="shared" si="0"/>
        <v/>
      </c>
      <c r="R62" s="42"/>
      <c r="S62" s="42"/>
      <c r="T62" s="43" t="str">
        <f t="shared" si="1"/>
        <v/>
      </c>
      <c r="U62" s="42"/>
      <c r="V62" s="42"/>
      <c r="W62" s="42"/>
      <c r="X62" s="24" t="str">
        <f>IFERROR(IF(AND(Q61="Probabilidad",Q62="Probabilidad"),(Z61-(+Z61*T62)),IF(AND(Q61="Impacto",Q62="Probabilidad"),(Z60-(+Z60*T62)),IF(Q62="Impacto",Z61,""))),"")</f>
        <v/>
      </c>
      <c r="Y62" s="44" t="str">
        <f t="shared" si="4"/>
        <v/>
      </c>
      <c r="Z62" s="45" t="str">
        <f t="shared" si="2"/>
        <v/>
      </c>
      <c r="AA62" s="44" t="str">
        <f t="shared" si="5"/>
        <v/>
      </c>
      <c r="AB62" s="45" t="str">
        <f>IFERROR(IF(AND(Q61="Impacto",Q62="Impacto"),(AB61-(+AB61*T62)),IF(AND(Q61="Probabilidad",Q62="Impacto"),(AB60-(+AB60*T62)),IF(Q62="Probabilidad",AB61,""))),"")</f>
        <v/>
      </c>
      <c r="AC62" s="46" t="str">
        <f t="shared" si="3"/>
        <v/>
      </c>
      <c r="AD62" s="47"/>
      <c r="AE62" s="48"/>
      <c r="AF62" s="38"/>
      <c r="AG62" s="49"/>
      <c r="AH62" s="49"/>
      <c r="AI62" s="48"/>
      <c r="AJ62" s="3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90"/>
      <c r="B63" s="193"/>
      <c r="C63" s="193"/>
      <c r="D63" s="193"/>
      <c r="E63" s="196"/>
      <c r="F63" s="193"/>
      <c r="G63" s="199"/>
      <c r="H63" s="184"/>
      <c r="I63" s="178"/>
      <c r="J63" s="181"/>
      <c r="K63" s="178">
        <f ca="1">IF(NOT(ISERROR(MATCH(J63,_xlfn.ANCHORARRAY(E74),0))),I76&amp;"Por favor no seleccionar los criterios de impacto",J63)</f>
        <v>0</v>
      </c>
      <c r="L63" s="184"/>
      <c r="M63" s="178"/>
      <c r="N63" s="187"/>
      <c r="O63" s="6">
        <v>6</v>
      </c>
      <c r="P63" s="39"/>
      <c r="Q63" s="41" t="str">
        <f t="shared" si="0"/>
        <v/>
      </c>
      <c r="R63" s="42"/>
      <c r="S63" s="42"/>
      <c r="T63" s="43" t="str">
        <f t="shared" si="1"/>
        <v/>
      </c>
      <c r="U63" s="42"/>
      <c r="V63" s="42"/>
      <c r="W63" s="42"/>
      <c r="X63" s="24" t="str">
        <f>IFERROR(IF(AND(Q62="Probabilidad",Q63="Probabilidad"),(Z62-(+Z62*T63)),IF(AND(Q62="Impacto",Q63="Probabilidad"),(Z61-(+Z61*T63)),IF(Q63="Impacto",Z62,""))),"")</f>
        <v/>
      </c>
      <c r="Y63" s="44" t="str">
        <f t="shared" si="4"/>
        <v/>
      </c>
      <c r="Z63" s="45" t="str">
        <f t="shared" si="2"/>
        <v/>
      </c>
      <c r="AA63" s="44" t="str">
        <f t="shared" si="5"/>
        <v/>
      </c>
      <c r="AB63" s="45" t="str">
        <f>IFERROR(IF(AND(Q62="Impacto",Q63="Impacto"),(AB62-(+AB62*T63)),IF(AND(Q62="Probabilidad",Q63="Impacto"),(AB61-(+AB61*T63)),IF(Q63="Probabilidad",AB62,""))),"")</f>
        <v/>
      </c>
      <c r="AC63" s="46" t="str">
        <f t="shared" si="3"/>
        <v/>
      </c>
      <c r="AD63" s="47"/>
      <c r="AE63" s="48"/>
      <c r="AF63" s="38"/>
      <c r="AG63" s="49"/>
      <c r="AH63" s="49"/>
      <c r="AI63" s="48"/>
      <c r="AJ63" s="3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8">
        <v>10</v>
      </c>
      <c r="B64" s="191"/>
      <c r="C64" s="191"/>
      <c r="D64" s="191"/>
      <c r="E64" s="194"/>
      <c r="F64" s="191"/>
      <c r="G64" s="197"/>
      <c r="H64" s="182" t="str">
        <f>IF(G64&lt;=0,"",IF(G64&lt;=2,"Muy Baja",IF(G64&lt;=24,"Baja",IF(G64&lt;=500,"Media",IF(G64&lt;=5000,"Alta","Muy Alta")))))</f>
        <v/>
      </c>
      <c r="I64" s="176" t="str">
        <f>IF(H64="","",IF(H64="Muy Baja",0.2,IF(H64="Baja",0.4,IF(H64="Media",0.6,IF(H64="Alta",0.8,IF(H64="Muy Alta",1,))))))</f>
        <v/>
      </c>
      <c r="J64" s="179"/>
      <c r="K64" s="176">
        <f>IF(NOT(ISERROR(MATCH(J64,'[8]Tabla Impacto'!$B$221:$B$223,0))),'[8]Tabla Impacto'!$F$223&amp;"Por favor no seleccionar los criterios de impacto(Afectación Económica o presupuestal y Pérdida Reputacional)",J64)</f>
        <v>0</v>
      </c>
      <c r="L64" s="182" t="str">
        <f>IF(OR(K64='[8]Tabla Impacto'!$C$11,K64='[8]Tabla Impacto'!$D$11),"Leve",IF(OR(K64='[8]Tabla Impacto'!$C$12,K64='[8]Tabla Impacto'!$D$12),"Menor",IF(OR(K64='[8]Tabla Impacto'!$C$13,K64='[8]Tabla Impacto'!$D$13),"Moderado",IF(OR(K64='[8]Tabla Impacto'!$C$14,K64='[8]Tabla Impacto'!$D$14),"Mayor",IF(OR(K64='[8]Tabla Impacto'!$C$15,K64='[8]Tabla Impacto'!$D$15),"Catastrófico","")))))</f>
        <v/>
      </c>
      <c r="M64" s="176" t="str">
        <f>IF(L64="","",IF(L64="Leve",0.2,IF(L64="Menor",0.4,IF(L64="Moderado",0.6,IF(L64="Mayor",0.8,IF(L64="Catastrófico",1,))))))</f>
        <v/>
      </c>
      <c r="N64" s="185"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6">
        <v>1</v>
      </c>
      <c r="P64" s="128"/>
      <c r="Q64" s="41" t="str">
        <f t="shared" si="0"/>
        <v/>
      </c>
      <c r="R64" s="42"/>
      <c r="S64" s="42"/>
      <c r="T64" s="43" t="str">
        <f t="shared" si="1"/>
        <v/>
      </c>
      <c r="U64" s="42"/>
      <c r="V64" s="42"/>
      <c r="W64" s="42"/>
      <c r="X64" s="24" t="str">
        <f>IFERROR(IF(Q64="Probabilidad",(I64-(+I64*T64)),IF(Q64="Impacto",I64,"")),"")</f>
        <v/>
      </c>
      <c r="Y64" s="44" t="str">
        <f>IFERROR(IF(X64="","",IF(X64&lt;=0.2,"Muy Baja",IF(X64&lt;=0.4,"Baja",IF(X64&lt;=0.6,"Media",IF(X64&lt;=0.8,"Alta","Muy Alta"))))),"")</f>
        <v/>
      </c>
      <c r="Z64" s="45" t="str">
        <f t="shared" si="2"/>
        <v/>
      </c>
      <c r="AA64" s="44" t="str">
        <f>IFERROR(IF(AB64="","",IF(AB64&lt;=0.2,"Leve",IF(AB64&lt;=0.4,"Menor",IF(AB64&lt;=0.6,"Moderado",IF(AB64&lt;=0.8,"Mayor","Catastrófico"))))),"")</f>
        <v/>
      </c>
      <c r="AB64" s="45" t="str">
        <f>IFERROR(IF(Q64="Impacto",(M64-(+M64*T64)),IF(Q64="Probabilidad",M64,"")),"")</f>
        <v/>
      </c>
      <c r="AC64" s="46" t="str">
        <f t="shared" si="3"/>
        <v/>
      </c>
      <c r="AD64" s="47"/>
      <c r="AE64" s="48"/>
      <c r="AF64" s="38"/>
      <c r="AG64" s="49"/>
      <c r="AH64" s="49"/>
      <c r="AI64" s="48"/>
      <c r="AJ64" s="3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9"/>
      <c r="B65" s="192"/>
      <c r="C65" s="192"/>
      <c r="D65" s="192"/>
      <c r="E65" s="195"/>
      <c r="F65" s="192"/>
      <c r="G65" s="198"/>
      <c r="H65" s="183"/>
      <c r="I65" s="177"/>
      <c r="J65" s="180"/>
      <c r="K65" s="177">
        <f ca="1">IF(NOT(ISERROR(MATCH(J65,_xlfn.ANCHORARRAY(E76),0))),I78&amp;"Por favor no seleccionar los criterios de impacto",J65)</f>
        <v>0</v>
      </c>
      <c r="L65" s="183"/>
      <c r="M65" s="177"/>
      <c r="N65" s="186"/>
      <c r="O65" s="6">
        <v>2</v>
      </c>
      <c r="P65" s="128"/>
      <c r="Q65" s="41" t="str">
        <f t="shared" si="0"/>
        <v/>
      </c>
      <c r="R65" s="42"/>
      <c r="S65" s="42"/>
      <c r="T65" s="43" t="str">
        <f t="shared" si="1"/>
        <v/>
      </c>
      <c r="U65" s="42"/>
      <c r="V65" s="42"/>
      <c r="W65" s="42"/>
      <c r="X65" s="24" t="str">
        <f>IFERROR(IF(AND(Q64="Probabilidad",Q65="Probabilidad"),(Z64-(+Z64*T65)),IF(Q65="Probabilidad",(I64-(+I64*T65)),IF(Q65="Impacto",Z64,""))),"")</f>
        <v/>
      </c>
      <c r="Y65" s="44" t="str">
        <f t="shared" si="4"/>
        <v/>
      </c>
      <c r="Z65" s="45" t="str">
        <f t="shared" si="2"/>
        <v/>
      </c>
      <c r="AA65" s="44" t="str">
        <f t="shared" si="5"/>
        <v/>
      </c>
      <c r="AB65" s="45" t="str">
        <f>IFERROR(IF(AND(Q64="Impacto",Q65="Impacto"),(AB58-(+AB58*T65)),IF(Q65="Impacto",($M$64-(+$M$64*T65)),IF(Q65="Probabilidad",AB58,""))),"")</f>
        <v/>
      </c>
      <c r="AC65" s="46" t="str">
        <f t="shared" si="3"/>
        <v/>
      </c>
      <c r="AD65" s="47"/>
      <c r="AE65" s="48"/>
      <c r="AF65" s="38"/>
      <c r="AG65" s="49"/>
      <c r="AH65" s="49"/>
      <c r="AI65" s="48"/>
      <c r="AJ65" s="38"/>
    </row>
    <row r="66" spans="1:36" ht="151.5" customHeight="1" x14ac:dyDescent="0.3">
      <c r="A66" s="189"/>
      <c r="B66" s="192"/>
      <c r="C66" s="192"/>
      <c r="D66" s="192"/>
      <c r="E66" s="195"/>
      <c r="F66" s="192"/>
      <c r="G66" s="198"/>
      <c r="H66" s="183"/>
      <c r="I66" s="177"/>
      <c r="J66" s="180"/>
      <c r="K66" s="177">
        <f ca="1">IF(NOT(ISERROR(MATCH(J66,_xlfn.ANCHORARRAY(E77),0))),I79&amp;"Por favor no seleccionar los criterios de impacto",J66)</f>
        <v>0</v>
      </c>
      <c r="L66" s="183"/>
      <c r="M66" s="177"/>
      <c r="N66" s="186"/>
      <c r="O66" s="6">
        <v>3</v>
      </c>
      <c r="P66" s="128"/>
      <c r="Q66" s="41" t="str">
        <f t="shared" si="0"/>
        <v/>
      </c>
      <c r="R66" s="42"/>
      <c r="S66" s="42"/>
      <c r="T66" s="43" t="str">
        <f t="shared" si="1"/>
        <v/>
      </c>
      <c r="U66" s="42"/>
      <c r="V66" s="42"/>
      <c r="W66" s="42"/>
      <c r="X66" s="24" t="str">
        <f>IFERROR(IF(AND(Q65="Probabilidad",Q66="Probabilidad"),(Z65-(+Z65*T66)),IF(AND(Q65="Impacto",Q66="Probabilidad"),(Z64-(+Z64*T66)),IF(Q66="Impacto",Z65,""))),"")</f>
        <v/>
      </c>
      <c r="Y66" s="44" t="str">
        <f t="shared" si="4"/>
        <v/>
      </c>
      <c r="Z66" s="45" t="str">
        <f t="shared" si="2"/>
        <v/>
      </c>
      <c r="AA66" s="44" t="str">
        <f t="shared" si="5"/>
        <v/>
      </c>
      <c r="AB66" s="45" t="str">
        <f>IFERROR(IF(AND(Q65="Impacto",Q66="Impacto"),(AB65-(+AB65*T66)),IF(AND(Q65="Probabilidad",Q66="Impacto"),(AB64-(+AB64*T66)),IF(Q66="Probabilidad",AB65,""))),"")</f>
        <v/>
      </c>
      <c r="AC66" s="46" t="str">
        <f t="shared" si="3"/>
        <v/>
      </c>
      <c r="AD66" s="47"/>
      <c r="AE66" s="48"/>
      <c r="AF66" s="38"/>
      <c r="AG66" s="49"/>
      <c r="AH66" s="49"/>
      <c r="AI66" s="48"/>
      <c r="AJ66" s="38"/>
    </row>
    <row r="67" spans="1:36" ht="151.5" customHeight="1" x14ac:dyDescent="0.3">
      <c r="A67" s="189"/>
      <c r="B67" s="192"/>
      <c r="C67" s="192"/>
      <c r="D67" s="192"/>
      <c r="E67" s="195"/>
      <c r="F67" s="192"/>
      <c r="G67" s="198"/>
      <c r="H67" s="183"/>
      <c r="I67" s="177"/>
      <c r="J67" s="180"/>
      <c r="K67" s="177">
        <f ca="1">IF(NOT(ISERROR(MATCH(J67,_xlfn.ANCHORARRAY(E78),0))),I80&amp;"Por favor no seleccionar los criterios de impacto",J67)</f>
        <v>0</v>
      </c>
      <c r="L67" s="183"/>
      <c r="M67" s="177"/>
      <c r="N67" s="186"/>
      <c r="O67" s="6">
        <v>4</v>
      </c>
      <c r="P67" s="128"/>
      <c r="Q67" s="41" t="str">
        <f t="shared" si="0"/>
        <v/>
      </c>
      <c r="R67" s="42"/>
      <c r="S67" s="42"/>
      <c r="T67" s="43" t="str">
        <f t="shared" si="1"/>
        <v/>
      </c>
      <c r="U67" s="42"/>
      <c r="V67" s="42"/>
      <c r="W67" s="42"/>
      <c r="X67" s="24" t="str">
        <f>IFERROR(IF(AND(Q66="Probabilidad",Q67="Probabilidad"),(Z66-(+Z66*T67)),IF(AND(Q66="Impacto",Q67="Probabilidad"),(Z65-(+Z65*T67)),IF(Q67="Impacto",Z66,""))),"")</f>
        <v/>
      </c>
      <c r="Y67" s="44" t="str">
        <f t="shared" si="4"/>
        <v/>
      </c>
      <c r="Z67" s="45" t="str">
        <f t="shared" si="2"/>
        <v/>
      </c>
      <c r="AA67" s="44" t="str">
        <f t="shared" si="5"/>
        <v/>
      </c>
      <c r="AB67" s="45" t="str">
        <f>IFERROR(IF(AND(Q66="Impacto",Q67="Impacto"),(AB66-(+AB66*T67)),IF(AND(Q66="Probabilidad",Q67="Impacto"),(AB65-(+AB65*T67)),IF(Q67="Probabilidad",AB66,""))),"")</f>
        <v/>
      </c>
      <c r="AC67" s="46" t="str">
        <f t="shared" si="3"/>
        <v/>
      </c>
      <c r="AD67" s="47"/>
      <c r="AE67" s="48"/>
      <c r="AF67" s="38"/>
      <c r="AG67" s="49"/>
      <c r="AH67" s="49"/>
      <c r="AI67" s="48"/>
      <c r="AJ67" s="38"/>
    </row>
    <row r="68" spans="1:36" ht="151.5" customHeight="1" x14ac:dyDescent="0.3">
      <c r="A68" s="189"/>
      <c r="B68" s="192"/>
      <c r="C68" s="192"/>
      <c r="D68" s="192"/>
      <c r="E68" s="195"/>
      <c r="F68" s="192"/>
      <c r="G68" s="198"/>
      <c r="H68" s="183"/>
      <c r="I68" s="177"/>
      <c r="J68" s="180"/>
      <c r="K68" s="177">
        <f ca="1">IF(NOT(ISERROR(MATCH(J68,_xlfn.ANCHORARRAY(E79),0))),I81&amp;"Por favor no seleccionar los criterios de impacto",J68)</f>
        <v>0</v>
      </c>
      <c r="L68" s="183"/>
      <c r="M68" s="177"/>
      <c r="N68" s="186"/>
      <c r="O68" s="6">
        <v>5</v>
      </c>
      <c r="P68" s="39"/>
      <c r="Q68" s="41" t="str">
        <f t="shared" si="0"/>
        <v/>
      </c>
      <c r="R68" s="42"/>
      <c r="S68" s="42"/>
      <c r="T68" s="43" t="str">
        <f t="shared" si="1"/>
        <v/>
      </c>
      <c r="U68" s="42"/>
      <c r="V68" s="42"/>
      <c r="W68" s="42"/>
      <c r="X68" s="24" t="str">
        <f>IFERROR(IF(AND(Q67="Probabilidad",Q68="Probabilidad"),(Z67-(+Z67*T68)),IF(AND(Q67="Impacto",Q68="Probabilidad"),(Z66-(+Z66*T68)),IF(Q68="Impacto",Z67,""))),"")</f>
        <v/>
      </c>
      <c r="Y68" s="44" t="str">
        <f t="shared" si="4"/>
        <v/>
      </c>
      <c r="Z68" s="45" t="str">
        <f t="shared" si="2"/>
        <v/>
      </c>
      <c r="AA68" s="44" t="str">
        <f t="shared" si="5"/>
        <v/>
      </c>
      <c r="AB68" s="45" t="str">
        <f>IFERROR(IF(AND(Q67="Impacto",Q68="Impacto"),(AB67-(+AB67*T68)),IF(AND(Q67="Probabilidad",Q68="Impacto"),(AB66-(+AB66*T68)),IF(Q68="Probabilidad",AB67,""))),"")</f>
        <v/>
      </c>
      <c r="AC68" s="46" t="str">
        <f t="shared" si="3"/>
        <v/>
      </c>
      <c r="AD68" s="47"/>
      <c r="AE68" s="48"/>
      <c r="AF68" s="38"/>
      <c r="AG68" s="49"/>
      <c r="AH68" s="49"/>
      <c r="AI68" s="48"/>
      <c r="AJ68" s="38"/>
    </row>
    <row r="69" spans="1:36" ht="151.5" customHeight="1" x14ac:dyDescent="0.3">
      <c r="A69" s="190"/>
      <c r="B69" s="193"/>
      <c r="C69" s="193"/>
      <c r="D69" s="193"/>
      <c r="E69" s="196"/>
      <c r="F69" s="193"/>
      <c r="G69" s="199"/>
      <c r="H69" s="184"/>
      <c r="I69" s="178"/>
      <c r="J69" s="181"/>
      <c r="K69" s="178">
        <f ca="1">IF(NOT(ISERROR(MATCH(J69,_xlfn.ANCHORARRAY(E80),0))),I82&amp;"Por favor no seleccionar los criterios de impacto",J69)</f>
        <v>0</v>
      </c>
      <c r="L69" s="184"/>
      <c r="M69" s="178"/>
      <c r="N69" s="187"/>
      <c r="O69" s="6">
        <v>6</v>
      </c>
      <c r="P69" s="39"/>
      <c r="Q69" s="41" t="str">
        <f t="shared" si="0"/>
        <v/>
      </c>
      <c r="R69" s="42"/>
      <c r="S69" s="42"/>
      <c r="T69" s="43" t="str">
        <f t="shared" si="1"/>
        <v/>
      </c>
      <c r="U69" s="42"/>
      <c r="V69" s="42"/>
      <c r="W69" s="42"/>
      <c r="X69" s="24" t="str">
        <f>IFERROR(IF(AND(Q68="Probabilidad",Q69="Probabilidad"),(Z68-(+Z68*T69)),IF(AND(Q68="Impacto",Q69="Probabilidad"),(Z67-(+Z67*T69)),IF(Q69="Impacto",Z68,""))),"")</f>
        <v/>
      </c>
      <c r="Y69" s="44" t="str">
        <f t="shared" si="4"/>
        <v/>
      </c>
      <c r="Z69" s="45" t="str">
        <f t="shared" si="2"/>
        <v/>
      </c>
      <c r="AA69" s="44" t="str">
        <f t="shared" si="5"/>
        <v/>
      </c>
      <c r="AB69" s="45" t="str">
        <f>IFERROR(IF(AND(Q68="Impacto",Q69="Impacto"),(AB68-(+AB68*T69)),IF(AND(Q68="Probabilidad",Q69="Impacto"),(AB67-(+AB67*T69)),IF(Q69="Probabilidad",AB68,""))),"")</f>
        <v/>
      </c>
      <c r="AC69" s="46" t="str">
        <f t="shared" si="3"/>
        <v/>
      </c>
      <c r="AD69" s="47"/>
      <c r="AE69" s="48"/>
      <c r="AF69" s="38"/>
      <c r="AG69" s="49"/>
      <c r="AH69" s="49"/>
      <c r="AI69" s="48"/>
      <c r="AJ69" s="38"/>
    </row>
    <row r="70" spans="1:36" ht="49.5" customHeight="1" x14ac:dyDescent="0.3">
      <c r="A70" s="6"/>
      <c r="B70" s="173" t="s">
        <v>111</v>
      </c>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5"/>
    </row>
    <row r="72" spans="1:36" x14ac:dyDescent="0.3">
      <c r="A72" s="1"/>
      <c r="B72" s="25" t="s">
        <v>112</v>
      </c>
      <c r="C72" s="1"/>
      <c r="D72" s="1"/>
      <c r="F72" s="1"/>
    </row>
  </sheetData>
  <dataConsolidate/>
  <mergeCells count="185">
    <mergeCell ref="A6:B6"/>
    <mergeCell ref="C6:N6"/>
    <mergeCell ref="A7:G7"/>
    <mergeCell ref="H7:N7"/>
    <mergeCell ref="O7:W7"/>
    <mergeCell ref="X7:AD7"/>
    <mergeCell ref="A1:AJ2"/>
    <mergeCell ref="A4:B4"/>
    <mergeCell ref="C4:N4"/>
    <mergeCell ref="O4:Q4"/>
    <mergeCell ref="A5:B5"/>
    <mergeCell ref="C5:N5"/>
    <mergeCell ref="J8:J9"/>
    <mergeCell ref="K8:K9"/>
    <mergeCell ref="L8:L9"/>
    <mergeCell ref="M8:M9"/>
    <mergeCell ref="N8:N9"/>
    <mergeCell ref="O8:O9"/>
    <mergeCell ref="AE7:AJ7"/>
    <mergeCell ref="A8:A9"/>
    <mergeCell ref="B8:B9"/>
    <mergeCell ref="C8:C9"/>
    <mergeCell ref="D8:D9"/>
    <mergeCell ref="E8:E9"/>
    <mergeCell ref="F8:F9"/>
    <mergeCell ref="G8:G9"/>
    <mergeCell ref="H8:H9"/>
    <mergeCell ref="I8:I9"/>
    <mergeCell ref="AG8:AG9"/>
    <mergeCell ref="AH8:AH9"/>
    <mergeCell ref="AI8:AI9"/>
    <mergeCell ref="AJ8:AJ9"/>
    <mergeCell ref="AD8:AD9"/>
    <mergeCell ref="AE8:AE9"/>
    <mergeCell ref="AF8:AF9"/>
    <mergeCell ref="AA8:AA9"/>
    <mergeCell ref="AB8:AB9"/>
    <mergeCell ref="AC8:AC9"/>
    <mergeCell ref="P8:P9"/>
    <mergeCell ref="Q8:Q9"/>
    <mergeCell ref="R8:W8"/>
    <mergeCell ref="X8:X9"/>
    <mergeCell ref="Y8:Y9"/>
    <mergeCell ref="Z8:Z9"/>
    <mergeCell ref="N16:N21"/>
    <mergeCell ref="M10:M15"/>
    <mergeCell ref="N10:N15"/>
    <mergeCell ref="A16:A21"/>
    <mergeCell ref="B16:B21"/>
    <mergeCell ref="C16:C21"/>
    <mergeCell ref="D16:D21"/>
    <mergeCell ref="E16:E21"/>
    <mergeCell ref="F16:F21"/>
    <mergeCell ref="G16:G21"/>
    <mergeCell ref="H16:H21"/>
    <mergeCell ref="G10:G15"/>
    <mergeCell ref="H10:H15"/>
    <mergeCell ref="I10:I15"/>
    <mergeCell ref="J10:J15"/>
    <mergeCell ref="K10:K15"/>
    <mergeCell ref="L10:L15"/>
    <mergeCell ref="A10:A15"/>
    <mergeCell ref="B10:B15"/>
    <mergeCell ref="C10:C15"/>
    <mergeCell ref="D10:D15"/>
    <mergeCell ref="E10:E15"/>
    <mergeCell ref="F10:F15"/>
    <mergeCell ref="C22:C27"/>
    <mergeCell ref="D22:D27"/>
    <mergeCell ref="E22:E27"/>
    <mergeCell ref="F22:F27"/>
    <mergeCell ref="I16:I21"/>
    <mergeCell ref="J16:J21"/>
    <mergeCell ref="K16:K21"/>
    <mergeCell ref="L16:L21"/>
    <mergeCell ref="M16:M21"/>
    <mergeCell ref="I28:I33"/>
    <mergeCell ref="J28:J33"/>
    <mergeCell ref="K28:K33"/>
    <mergeCell ref="L28:L33"/>
    <mergeCell ref="M28:M33"/>
    <mergeCell ref="N28:N33"/>
    <mergeCell ref="M22:M27"/>
    <mergeCell ref="N22:N27"/>
    <mergeCell ref="A28:A33"/>
    <mergeCell ref="B28:B33"/>
    <mergeCell ref="C28:C33"/>
    <mergeCell ref="D28:D33"/>
    <mergeCell ref="E28:E33"/>
    <mergeCell ref="F28:F33"/>
    <mergeCell ref="G28:G33"/>
    <mergeCell ref="H28:H33"/>
    <mergeCell ref="G22:G27"/>
    <mergeCell ref="H22:H27"/>
    <mergeCell ref="I22:I27"/>
    <mergeCell ref="J22:J27"/>
    <mergeCell ref="K22:K27"/>
    <mergeCell ref="L22:L27"/>
    <mergeCell ref="A22:A27"/>
    <mergeCell ref="B22:B27"/>
    <mergeCell ref="N40:N45"/>
    <mergeCell ref="M34:M39"/>
    <mergeCell ref="N34:N39"/>
    <mergeCell ref="A40:A45"/>
    <mergeCell ref="B40:B45"/>
    <mergeCell ref="C40:C45"/>
    <mergeCell ref="D40:D45"/>
    <mergeCell ref="E40:E45"/>
    <mergeCell ref="F40:F45"/>
    <mergeCell ref="G40:G45"/>
    <mergeCell ref="H40:H45"/>
    <mergeCell ref="G34:G39"/>
    <mergeCell ref="H34:H39"/>
    <mergeCell ref="I34:I39"/>
    <mergeCell ref="J34:J39"/>
    <mergeCell ref="K34:K39"/>
    <mergeCell ref="L34:L39"/>
    <mergeCell ref="A34:A39"/>
    <mergeCell ref="B34:B39"/>
    <mergeCell ref="C34:C39"/>
    <mergeCell ref="D34:D39"/>
    <mergeCell ref="E34:E39"/>
    <mergeCell ref="F34:F39"/>
    <mergeCell ref="C46:C51"/>
    <mergeCell ref="D46:D51"/>
    <mergeCell ref="E46:E51"/>
    <mergeCell ref="F46:F51"/>
    <mergeCell ref="I40:I45"/>
    <mergeCell ref="J40:J45"/>
    <mergeCell ref="K40:K45"/>
    <mergeCell ref="L40:L45"/>
    <mergeCell ref="M40:M45"/>
    <mergeCell ref="I52:I57"/>
    <mergeCell ref="J52:J57"/>
    <mergeCell ref="K52:K57"/>
    <mergeCell ref="L52:L57"/>
    <mergeCell ref="M52:M57"/>
    <mergeCell ref="N52:N57"/>
    <mergeCell ref="M46:M51"/>
    <mergeCell ref="N46:N51"/>
    <mergeCell ref="A52:A57"/>
    <mergeCell ref="B52:B57"/>
    <mergeCell ref="C52:C57"/>
    <mergeCell ref="D52:D57"/>
    <mergeCell ref="E52:E57"/>
    <mergeCell ref="F52:F57"/>
    <mergeCell ref="G52:G57"/>
    <mergeCell ref="H52:H57"/>
    <mergeCell ref="G46:G51"/>
    <mergeCell ref="H46:H51"/>
    <mergeCell ref="I46:I51"/>
    <mergeCell ref="J46:J51"/>
    <mergeCell ref="K46:K51"/>
    <mergeCell ref="L46:L51"/>
    <mergeCell ref="A46:A51"/>
    <mergeCell ref="B46:B51"/>
    <mergeCell ref="A64:A69"/>
    <mergeCell ref="B64:B69"/>
    <mergeCell ref="C64:C69"/>
    <mergeCell ref="D64:D69"/>
    <mergeCell ref="E64:E69"/>
    <mergeCell ref="F64:F69"/>
    <mergeCell ref="G64:G69"/>
    <mergeCell ref="H64:H69"/>
    <mergeCell ref="G58:G63"/>
    <mergeCell ref="H58:H63"/>
    <mergeCell ref="A58:A63"/>
    <mergeCell ref="B58:B63"/>
    <mergeCell ref="C58:C63"/>
    <mergeCell ref="D58:D63"/>
    <mergeCell ref="E58:E63"/>
    <mergeCell ref="F58:F63"/>
    <mergeCell ref="B70:AJ70"/>
    <mergeCell ref="I64:I69"/>
    <mergeCell ref="J64:J69"/>
    <mergeCell ref="K64:K69"/>
    <mergeCell ref="L64:L69"/>
    <mergeCell ref="M64:M69"/>
    <mergeCell ref="N64:N69"/>
    <mergeCell ref="M58:M63"/>
    <mergeCell ref="N58:N63"/>
    <mergeCell ref="I58:I63"/>
    <mergeCell ref="J58:J63"/>
    <mergeCell ref="K58:K63"/>
    <mergeCell ref="L58:L63"/>
  </mergeCells>
  <conditionalFormatting sqref="H10 H16">
    <cfRule type="cellIs" dxfId="1810" priority="227" operator="equal">
      <formula>"Muy Alta"</formula>
    </cfRule>
    <cfRule type="cellIs" dxfId="1809" priority="228" operator="equal">
      <formula>"Alta"</formula>
    </cfRule>
    <cfRule type="cellIs" dxfId="1808" priority="229" operator="equal">
      <formula>"Media"</formula>
    </cfRule>
    <cfRule type="cellIs" dxfId="1807" priority="230" operator="equal">
      <formula>"Baja"</formula>
    </cfRule>
    <cfRule type="cellIs" dxfId="1806" priority="231" operator="equal">
      <formula>"Muy Baja"</formula>
    </cfRule>
  </conditionalFormatting>
  <conditionalFormatting sqref="L10 L16 L22 L28 L34 L40 L46 L52 L58 L64">
    <cfRule type="cellIs" dxfId="1805" priority="222" operator="equal">
      <formula>"Catastrófico"</formula>
    </cfRule>
    <cfRule type="cellIs" dxfId="1804" priority="223" operator="equal">
      <formula>"Mayor"</formula>
    </cfRule>
    <cfRule type="cellIs" dxfId="1803" priority="224" operator="equal">
      <formula>"Moderado"</formula>
    </cfRule>
    <cfRule type="cellIs" dxfId="1802" priority="225" operator="equal">
      <formula>"Menor"</formula>
    </cfRule>
    <cfRule type="cellIs" dxfId="1801" priority="226" operator="equal">
      <formula>"Leve"</formula>
    </cfRule>
  </conditionalFormatting>
  <conditionalFormatting sqref="N10">
    <cfRule type="cellIs" dxfId="1800" priority="218" operator="equal">
      <formula>"Extremo"</formula>
    </cfRule>
    <cfRule type="cellIs" dxfId="1799" priority="219" operator="equal">
      <formula>"Alto"</formula>
    </cfRule>
    <cfRule type="cellIs" dxfId="1798" priority="220" operator="equal">
      <formula>"Moderado"</formula>
    </cfRule>
    <cfRule type="cellIs" dxfId="1797" priority="221" operator="equal">
      <formula>"Bajo"</formula>
    </cfRule>
  </conditionalFormatting>
  <conditionalFormatting sqref="Y10:Y15">
    <cfRule type="cellIs" dxfId="1796" priority="213" operator="equal">
      <formula>"Muy Alta"</formula>
    </cfRule>
    <cfRule type="cellIs" dxfId="1795" priority="214" operator="equal">
      <formula>"Alta"</formula>
    </cfRule>
    <cfRule type="cellIs" dxfId="1794" priority="215" operator="equal">
      <formula>"Media"</formula>
    </cfRule>
    <cfRule type="cellIs" dxfId="1793" priority="216" operator="equal">
      <formula>"Baja"</formula>
    </cfRule>
    <cfRule type="cellIs" dxfId="1792" priority="217" operator="equal">
      <formula>"Muy Baja"</formula>
    </cfRule>
  </conditionalFormatting>
  <conditionalFormatting sqref="AA10:AA15">
    <cfRule type="cellIs" dxfId="1791" priority="208" operator="equal">
      <formula>"Catastrófico"</formula>
    </cfRule>
    <cfRule type="cellIs" dxfId="1790" priority="209" operator="equal">
      <formula>"Mayor"</formula>
    </cfRule>
    <cfRule type="cellIs" dxfId="1789" priority="210" operator="equal">
      <formula>"Moderado"</formula>
    </cfRule>
    <cfRule type="cellIs" dxfId="1788" priority="211" operator="equal">
      <formula>"Menor"</formula>
    </cfRule>
    <cfRule type="cellIs" dxfId="1787" priority="212" operator="equal">
      <formula>"Leve"</formula>
    </cfRule>
  </conditionalFormatting>
  <conditionalFormatting sqref="AC10:AC15">
    <cfRule type="cellIs" dxfId="1786" priority="204" operator="equal">
      <formula>"Extremo"</formula>
    </cfRule>
    <cfRule type="cellIs" dxfId="1785" priority="205" operator="equal">
      <formula>"Alto"</formula>
    </cfRule>
    <cfRule type="cellIs" dxfId="1784" priority="206" operator="equal">
      <formula>"Moderado"</formula>
    </cfRule>
    <cfRule type="cellIs" dxfId="1783" priority="207" operator="equal">
      <formula>"Bajo"</formula>
    </cfRule>
  </conditionalFormatting>
  <conditionalFormatting sqref="H58">
    <cfRule type="cellIs" dxfId="1782" priority="43" operator="equal">
      <formula>"Muy Alta"</formula>
    </cfRule>
    <cfRule type="cellIs" dxfId="1781" priority="44" operator="equal">
      <formula>"Alta"</formula>
    </cfRule>
    <cfRule type="cellIs" dxfId="1780" priority="45" operator="equal">
      <formula>"Media"</formula>
    </cfRule>
    <cfRule type="cellIs" dxfId="1779" priority="46" operator="equal">
      <formula>"Baja"</formula>
    </cfRule>
    <cfRule type="cellIs" dxfId="1778" priority="47" operator="equal">
      <formula>"Muy Baja"</formula>
    </cfRule>
  </conditionalFormatting>
  <conditionalFormatting sqref="N16">
    <cfRule type="cellIs" dxfId="1777" priority="200" operator="equal">
      <formula>"Extremo"</formula>
    </cfRule>
    <cfRule type="cellIs" dxfId="1776" priority="201" operator="equal">
      <formula>"Alto"</formula>
    </cfRule>
    <cfRule type="cellIs" dxfId="1775" priority="202" operator="equal">
      <formula>"Moderado"</formula>
    </cfRule>
    <cfRule type="cellIs" dxfId="1774" priority="203" operator="equal">
      <formula>"Bajo"</formula>
    </cfRule>
  </conditionalFormatting>
  <conditionalFormatting sqref="Y16:Y21">
    <cfRule type="cellIs" dxfId="1773" priority="195" operator="equal">
      <formula>"Muy Alta"</formula>
    </cfRule>
    <cfRule type="cellIs" dxfId="1772" priority="196" operator="equal">
      <formula>"Alta"</formula>
    </cfRule>
    <cfRule type="cellIs" dxfId="1771" priority="197" operator="equal">
      <formula>"Media"</formula>
    </cfRule>
    <cfRule type="cellIs" dxfId="1770" priority="198" operator="equal">
      <formula>"Baja"</formula>
    </cfRule>
    <cfRule type="cellIs" dxfId="1769" priority="199" operator="equal">
      <formula>"Muy Baja"</formula>
    </cfRule>
  </conditionalFormatting>
  <conditionalFormatting sqref="AA16:AA21">
    <cfRule type="cellIs" dxfId="1768" priority="190" operator="equal">
      <formula>"Catastrófico"</formula>
    </cfRule>
    <cfRule type="cellIs" dxfId="1767" priority="191" operator="equal">
      <formula>"Mayor"</formula>
    </cfRule>
    <cfRule type="cellIs" dxfId="1766" priority="192" operator="equal">
      <formula>"Moderado"</formula>
    </cfRule>
    <cfRule type="cellIs" dxfId="1765" priority="193" operator="equal">
      <formula>"Menor"</formula>
    </cfRule>
    <cfRule type="cellIs" dxfId="1764" priority="194" operator="equal">
      <formula>"Leve"</formula>
    </cfRule>
  </conditionalFormatting>
  <conditionalFormatting sqref="AC16:AC21">
    <cfRule type="cellIs" dxfId="1763" priority="186" operator="equal">
      <formula>"Extremo"</formula>
    </cfRule>
    <cfRule type="cellIs" dxfId="1762" priority="187" operator="equal">
      <formula>"Alto"</formula>
    </cfRule>
    <cfRule type="cellIs" dxfId="1761" priority="188" operator="equal">
      <formula>"Moderado"</formula>
    </cfRule>
    <cfRule type="cellIs" dxfId="1760" priority="189" operator="equal">
      <formula>"Bajo"</formula>
    </cfRule>
  </conditionalFormatting>
  <conditionalFormatting sqref="H22">
    <cfRule type="cellIs" dxfId="1759" priority="181" operator="equal">
      <formula>"Muy Alta"</formula>
    </cfRule>
    <cfRule type="cellIs" dxfId="1758" priority="182" operator="equal">
      <formula>"Alta"</formula>
    </cfRule>
    <cfRule type="cellIs" dxfId="1757" priority="183" operator="equal">
      <formula>"Media"</formula>
    </cfRule>
    <cfRule type="cellIs" dxfId="1756" priority="184" operator="equal">
      <formula>"Baja"</formula>
    </cfRule>
    <cfRule type="cellIs" dxfId="1755" priority="185" operator="equal">
      <formula>"Muy Baja"</formula>
    </cfRule>
  </conditionalFormatting>
  <conditionalFormatting sqref="N22">
    <cfRule type="cellIs" dxfId="1754" priority="177" operator="equal">
      <formula>"Extremo"</formula>
    </cfRule>
    <cfRule type="cellIs" dxfId="1753" priority="178" operator="equal">
      <formula>"Alto"</formula>
    </cfRule>
    <cfRule type="cellIs" dxfId="1752" priority="179" operator="equal">
      <formula>"Moderado"</formula>
    </cfRule>
    <cfRule type="cellIs" dxfId="1751" priority="180" operator="equal">
      <formula>"Bajo"</formula>
    </cfRule>
  </conditionalFormatting>
  <conditionalFormatting sqref="Y22:Y27">
    <cfRule type="cellIs" dxfId="1750" priority="172" operator="equal">
      <formula>"Muy Alta"</formula>
    </cfRule>
    <cfRule type="cellIs" dxfId="1749" priority="173" operator="equal">
      <formula>"Alta"</formula>
    </cfRule>
    <cfRule type="cellIs" dxfId="1748" priority="174" operator="equal">
      <formula>"Media"</formula>
    </cfRule>
    <cfRule type="cellIs" dxfId="1747" priority="175" operator="equal">
      <formula>"Baja"</formula>
    </cfRule>
    <cfRule type="cellIs" dxfId="1746" priority="176" operator="equal">
      <formula>"Muy Baja"</formula>
    </cfRule>
  </conditionalFormatting>
  <conditionalFormatting sqref="AA22:AA27">
    <cfRule type="cellIs" dxfId="1745" priority="167" operator="equal">
      <formula>"Catastrófico"</formula>
    </cfRule>
    <cfRule type="cellIs" dxfId="1744" priority="168" operator="equal">
      <formula>"Mayor"</formula>
    </cfRule>
    <cfRule type="cellIs" dxfId="1743" priority="169" operator="equal">
      <formula>"Moderado"</formula>
    </cfRule>
    <cfRule type="cellIs" dxfId="1742" priority="170" operator="equal">
      <formula>"Menor"</formula>
    </cfRule>
    <cfRule type="cellIs" dxfId="1741" priority="171" operator="equal">
      <formula>"Leve"</formula>
    </cfRule>
  </conditionalFormatting>
  <conditionalFormatting sqref="AC22:AC27">
    <cfRule type="cellIs" dxfId="1740" priority="163" operator="equal">
      <formula>"Extremo"</formula>
    </cfRule>
    <cfRule type="cellIs" dxfId="1739" priority="164" operator="equal">
      <formula>"Alto"</formula>
    </cfRule>
    <cfRule type="cellIs" dxfId="1738" priority="165" operator="equal">
      <formula>"Moderado"</formula>
    </cfRule>
    <cfRule type="cellIs" dxfId="1737" priority="166" operator="equal">
      <formula>"Bajo"</formula>
    </cfRule>
  </conditionalFormatting>
  <conditionalFormatting sqref="H28">
    <cfRule type="cellIs" dxfId="1736" priority="158" operator="equal">
      <formula>"Muy Alta"</formula>
    </cfRule>
    <cfRule type="cellIs" dxfId="1735" priority="159" operator="equal">
      <formula>"Alta"</formula>
    </cfRule>
    <cfRule type="cellIs" dxfId="1734" priority="160" operator="equal">
      <formula>"Media"</formula>
    </cfRule>
    <cfRule type="cellIs" dxfId="1733" priority="161" operator="equal">
      <formula>"Baja"</formula>
    </cfRule>
    <cfRule type="cellIs" dxfId="1732" priority="162" operator="equal">
      <formula>"Muy Baja"</formula>
    </cfRule>
  </conditionalFormatting>
  <conditionalFormatting sqref="N28">
    <cfRule type="cellIs" dxfId="1731" priority="154" operator="equal">
      <formula>"Extremo"</formula>
    </cfRule>
    <cfRule type="cellIs" dxfId="1730" priority="155" operator="equal">
      <formula>"Alto"</formula>
    </cfRule>
    <cfRule type="cellIs" dxfId="1729" priority="156" operator="equal">
      <formula>"Moderado"</formula>
    </cfRule>
    <cfRule type="cellIs" dxfId="1728" priority="157" operator="equal">
      <formula>"Bajo"</formula>
    </cfRule>
  </conditionalFormatting>
  <conditionalFormatting sqref="Y28:Y33">
    <cfRule type="cellIs" dxfId="1727" priority="149" operator="equal">
      <formula>"Muy Alta"</formula>
    </cfRule>
    <cfRule type="cellIs" dxfId="1726" priority="150" operator="equal">
      <formula>"Alta"</formula>
    </cfRule>
    <cfRule type="cellIs" dxfId="1725" priority="151" operator="equal">
      <formula>"Media"</formula>
    </cfRule>
    <cfRule type="cellIs" dxfId="1724" priority="152" operator="equal">
      <formula>"Baja"</formula>
    </cfRule>
    <cfRule type="cellIs" dxfId="1723" priority="153" operator="equal">
      <formula>"Muy Baja"</formula>
    </cfRule>
  </conditionalFormatting>
  <conditionalFormatting sqref="AA28:AA33">
    <cfRule type="cellIs" dxfId="1722" priority="144" operator="equal">
      <formula>"Catastrófico"</formula>
    </cfRule>
    <cfRule type="cellIs" dxfId="1721" priority="145" operator="equal">
      <formula>"Mayor"</formula>
    </cfRule>
    <cfRule type="cellIs" dxfId="1720" priority="146" operator="equal">
      <formula>"Moderado"</formula>
    </cfRule>
    <cfRule type="cellIs" dxfId="1719" priority="147" operator="equal">
      <formula>"Menor"</formula>
    </cfRule>
    <cfRule type="cellIs" dxfId="1718" priority="148" operator="equal">
      <formula>"Leve"</formula>
    </cfRule>
  </conditionalFormatting>
  <conditionalFormatting sqref="AC28:AC33">
    <cfRule type="cellIs" dxfId="1717" priority="140" operator="equal">
      <formula>"Extremo"</formula>
    </cfRule>
    <cfRule type="cellIs" dxfId="1716" priority="141" operator="equal">
      <formula>"Alto"</formula>
    </cfRule>
    <cfRule type="cellIs" dxfId="1715" priority="142" operator="equal">
      <formula>"Moderado"</formula>
    </cfRule>
    <cfRule type="cellIs" dxfId="1714" priority="143" operator="equal">
      <formula>"Bajo"</formula>
    </cfRule>
  </conditionalFormatting>
  <conditionalFormatting sqref="H34">
    <cfRule type="cellIs" dxfId="1713" priority="135" operator="equal">
      <formula>"Muy Alta"</formula>
    </cfRule>
    <cfRule type="cellIs" dxfId="1712" priority="136" operator="equal">
      <formula>"Alta"</formula>
    </cfRule>
    <cfRule type="cellIs" dxfId="1711" priority="137" operator="equal">
      <formula>"Media"</formula>
    </cfRule>
    <cfRule type="cellIs" dxfId="1710" priority="138" operator="equal">
      <formula>"Baja"</formula>
    </cfRule>
    <cfRule type="cellIs" dxfId="1709" priority="139" operator="equal">
      <formula>"Muy Baja"</formula>
    </cfRule>
  </conditionalFormatting>
  <conditionalFormatting sqref="N34">
    <cfRule type="cellIs" dxfId="1708" priority="131" operator="equal">
      <formula>"Extremo"</formula>
    </cfRule>
    <cfRule type="cellIs" dxfId="1707" priority="132" operator="equal">
      <formula>"Alto"</formula>
    </cfRule>
    <cfRule type="cellIs" dxfId="1706" priority="133" operator="equal">
      <formula>"Moderado"</formula>
    </cfRule>
    <cfRule type="cellIs" dxfId="1705" priority="134" operator="equal">
      <formula>"Bajo"</formula>
    </cfRule>
  </conditionalFormatting>
  <conditionalFormatting sqref="Y34:Y39">
    <cfRule type="cellIs" dxfId="1704" priority="126" operator="equal">
      <formula>"Muy Alta"</formula>
    </cfRule>
    <cfRule type="cellIs" dxfId="1703" priority="127" operator="equal">
      <formula>"Alta"</formula>
    </cfRule>
    <cfRule type="cellIs" dxfId="1702" priority="128" operator="equal">
      <formula>"Media"</formula>
    </cfRule>
    <cfRule type="cellIs" dxfId="1701" priority="129" operator="equal">
      <formula>"Baja"</formula>
    </cfRule>
    <cfRule type="cellIs" dxfId="1700" priority="130" operator="equal">
      <formula>"Muy Baja"</formula>
    </cfRule>
  </conditionalFormatting>
  <conditionalFormatting sqref="AA34:AA39">
    <cfRule type="cellIs" dxfId="1699" priority="121" operator="equal">
      <formula>"Catastrófico"</formula>
    </cfRule>
    <cfRule type="cellIs" dxfId="1698" priority="122" operator="equal">
      <formula>"Mayor"</formula>
    </cfRule>
    <cfRule type="cellIs" dxfId="1697" priority="123" operator="equal">
      <formula>"Moderado"</formula>
    </cfRule>
    <cfRule type="cellIs" dxfId="1696" priority="124" operator="equal">
      <formula>"Menor"</formula>
    </cfRule>
    <cfRule type="cellIs" dxfId="1695" priority="125" operator="equal">
      <formula>"Leve"</formula>
    </cfRule>
  </conditionalFormatting>
  <conditionalFormatting sqref="AC34:AC39">
    <cfRule type="cellIs" dxfId="1694" priority="117" operator="equal">
      <formula>"Extremo"</formula>
    </cfRule>
    <cfRule type="cellIs" dxfId="1693" priority="118" operator="equal">
      <formula>"Alto"</formula>
    </cfRule>
    <cfRule type="cellIs" dxfId="1692" priority="119" operator="equal">
      <formula>"Moderado"</formula>
    </cfRule>
    <cfRule type="cellIs" dxfId="1691" priority="120" operator="equal">
      <formula>"Bajo"</formula>
    </cfRule>
  </conditionalFormatting>
  <conditionalFormatting sqref="H40">
    <cfRule type="cellIs" dxfId="1690" priority="112" operator="equal">
      <formula>"Muy Alta"</formula>
    </cfRule>
    <cfRule type="cellIs" dxfId="1689" priority="113" operator="equal">
      <formula>"Alta"</formula>
    </cfRule>
    <cfRule type="cellIs" dxfId="1688" priority="114" operator="equal">
      <formula>"Media"</formula>
    </cfRule>
    <cfRule type="cellIs" dxfId="1687" priority="115" operator="equal">
      <formula>"Baja"</formula>
    </cfRule>
    <cfRule type="cellIs" dxfId="1686" priority="116" operator="equal">
      <formula>"Muy Baja"</formula>
    </cfRule>
  </conditionalFormatting>
  <conditionalFormatting sqref="N40">
    <cfRule type="cellIs" dxfId="1685" priority="108" operator="equal">
      <formula>"Extremo"</formula>
    </cfRule>
    <cfRule type="cellIs" dxfId="1684" priority="109" operator="equal">
      <formula>"Alto"</formula>
    </cfRule>
    <cfRule type="cellIs" dxfId="1683" priority="110" operator="equal">
      <formula>"Moderado"</formula>
    </cfRule>
    <cfRule type="cellIs" dxfId="1682" priority="111" operator="equal">
      <formula>"Bajo"</formula>
    </cfRule>
  </conditionalFormatting>
  <conditionalFormatting sqref="Y40:Y45">
    <cfRule type="cellIs" dxfId="1681" priority="103" operator="equal">
      <formula>"Muy Alta"</formula>
    </cfRule>
    <cfRule type="cellIs" dxfId="1680" priority="104" operator="equal">
      <formula>"Alta"</formula>
    </cfRule>
    <cfRule type="cellIs" dxfId="1679" priority="105" operator="equal">
      <formula>"Media"</formula>
    </cfRule>
    <cfRule type="cellIs" dxfId="1678" priority="106" operator="equal">
      <formula>"Baja"</formula>
    </cfRule>
    <cfRule type="cellIs" dxfId="1677" priority="107" operator="equal">
      <formula>"Muy Baja"</formula>
    </cfRule>
  </conditionalFormatting>
  <conditionalFormatting sqref="AA40:AA45">
    <cfRule type="cellIs" dxfId="1676" priority="98" operator="equal">
      <formula>"Catastrófico"</formula>
    </cfRule>
    <cfRule type="cellIs" dxfId="1675" priority="99" operator="equal">
      <formula>"Mayor"</formula>
    </cfRule>
    <cfRule type="cellIs" dxfId="1674" priority="100" operator="equal">
      <formula>"Moderado"</formula>
    </cfRule>
    <cfRule type="cellIs" dxfId="1673" priority="101" operator="equal">
      <formula>"Menor"</formula>
    </cfRule>
    <cfRule type="cellIs" dxfId="1672" priority="102" operator="equal">
      <formula>"Leve"</formula>
    </cfRule>
  </conditionalFormatting>
  <conditionalFormatting sqref="AC40:AC45">
    <cfRule type="cellIs" dxfId="1671" priority="94" operator="equal">
      <formula>"Extremo"</formula>
    </cfRule>
    <cfRule type="cellIs" dxfId="1670" priority="95" operator="equal">
      <formula>"Alto"</formula>
    </cfRule>
    <cfRule type="cellIs" dxfId="1669" priority="96" operator="equal">
      <formula>"Moderado"</formula>
    </cfRule>
    <cfRule type="cellIs" dxfId="1668" priority="97" operator="equal">
      <formula>"Bajo"</formula>
    </cfRule>
  </conditionalFormatting>
  <conditionalFormatting sqref="H46">
    <cfRule type="cellIs" dxfId="1667" priority="89" operator="equal">
      <formula>"Muy Alta"</formula>
    </cfRule>
    <cfRule type="cellIs" dxfId="1666" priority="90" operator="equal">
      <formula>"Alta"</formula>
    </cfRule>
    <cfRule type="cellIs" dxfId="1665" priority="91" operator="equal">
      <formula>"Media"</formula>
    </cfRule>
    <cfRule type="cellIs" dxfId="1664" priority="92" operator="equal">
      <formula>"Baja"</formula>
    </cfRule>
    <cfRule type="cellIs" dxfId="1663" priority="93" operator="equal">
      <formula>"Muy Baja"</formula>
    </cfRule>
  </conditionalFormatting>
  <conditionalFormatting sqref="N46">
    <cfRule type="cellIs" dxfId="1662" priority="85" operator="equal">
      <formula>"Extremo"</formula>
    </cfRule>
    <cfRule type="cellIs" dxfId="1661" priority="86" operator="equal">
      <formula>"Alto"</formula>
    </cfRule>
    <cfRule type="cellIs" dxfId="1660" priority="87" operator="equal">
      <formula>"Moderado"</formula>
    </cfRule>
    <cfRule type="cellIs" dxfId="1659" priority="88" operator="equal">
      <formula>"Bajo"</formula>
    </cfRule>
  </conditionalFormatting>
  <conditionalFormatting sqref="Y46:Y51">
    <cfRule type="cellIs" dxfId="1658" priority="80" operator="equal">
      <formula>"Muy Alta"</formula>
    </cfRule>
    <cfRule type="cellIs" dxfId="1657" priority="81" operator="equal">
      <formula>"Alta"</formula>
    </cfRule>
    <cfRule type="cellIs" dxfId="1656" priority="82" operator="equal">
      <formula>"Media"</formula>
    </cfRule>
    <cfRule type="cellIs" dxfId="1655" priority="83" operator="equal">
      <formula>"Baja"</formula>
    </cfRule>
    <cfRule type="cellIs" dxfId="1654" priority="84" operator="equal">
      <formula>"Muy Baja"</formula>
    </cfRule>
  </conditionalFormatting>
  <conditionalFormatting sqref="AA46:AA51">
    <cfRule type="cellIs" dxfId="1653" priority="75" operator="equal">
      <formula>"Catastrófico"</formula>
    </cfRule>
    <cfRule type="cellIs" dxfId="1652" priority="76" operator="equal">
      <formula>"Mayor"</formula>
    </cfRule>
    <cfRule type="cellIs" dxfId="1651" priority="77" operator="equal">
      <formula>"Moderado"</formula>
    </cfRule>
    <cfRule type="cellIs" dxfId="1650" priority="78" operator="equal">
      <formula>"Menor"</formula>
    </cfRule>
    <cfRule type="cellIs" dxfId="1649" priority="79" operator="equal">
      <formula>"Leve"</formula>
    </cfRule>
  </conditionalFormatting>
  <conditionalFormatting sqref="AC46:AC51">
    <cfRule type="cellIs" dxfId="1648" priority="71" operator="equal">
      <formula>"Extremo"</formula>
    </cfRule>
    <cfRule type="cellIs" dxfId="1647" priority="72" operator="equal">
      <formula>"Alto"</formula>
    </cfRule>
    <cfRule type="cellIs" dxfId="1646" priority="73" operator="equal">
      <formula>"Moderado"</formula>
    </cfRule>
    <cfRule type="cellIs" dxfId="1645" priority="74" operator="equal">
      <formula>"Bajo"</formula>
    </cfRule>
  </conditionalFormatting>
  <conditionalFormatting sqref="H52">
    <cfRule type="cellIs" dxfId="1644" priority="66" operator="equal">
      <formula>"Muy Alta"</formula>
    </cfRule>
    <cfRule type="cellIs" dxfId="1643" priority="67" operator="equal">
      <formula>"Alta"</formula>
    </cfRule>
    <cfRule type="cellIs" dxfId="1642" priority="68" operator="equal">
      <formula>"Media"</formula>
    </cfRule>
    <cfRule type="cellIs" dxfId="1641" priority="69" operator="equal">
      <formula>"Baja"</formula>
    </cfRule>
    <cfRule type="cellIs" dxfId="1640" priority="70" operator="equal">
      <formula>"Muy Baja"</formula>
    </cfRule>
  </conditionalFormatting>
  <conditionalFormatting sqref="N52">
    <cfRule type="cellIs" dxfId="1639" priority="62" operator="equal">
      <formula>"Extremo"</formula>
    </cfRule>
    <cfRule type="cellIs" dxfId="1638" priority="63" operator="equal">
      <formula>"Alto"</formula>
    </cfRule>
    <cfRule type="cellIs" dxfId="1637" priority="64" operator="equal">
      <formula>"Moderado"</formula>
    </cfRule>
    <cfRule type="cellIs" dxfId="1636" priority="65" operator="equal">
      <formula>"Bajo"</formula>
    </cfRule>
  </conditionalFormatting>
  <conditionalFormatting sqref="Y52:Y57">
    <cfRule type="cellIs" dxfId="1635" priority="57" operator="equal">
      <formula>"Muy Alta"</formula>
    </cfRule>
    <cfRule type="cellIs" dxfId="1634" priority="58" operator="equal">
      <formula>"Alta"</formula>
    </cfRule>
    <cfRule type="cellIs" dxfId="1633" priority="59" operator="equal">
      <formula>"Media"</formula>
    </cfRule>
    <cfRule type="cellIs" dxfId="1632" priority="60" operator="equal">
      <formula>"Baja"</formula>
    </cfRule>
    <cfRule type="cellIs" dxfId="1631" priority="61" operator="equal">
      <formula>"Muy Baja"</formula>
    </cfRule>
  </conditionalFormatting>
  <conditionalFormatting sqref="AA52:AA57">
    <cfRule type="cellIs" dxfId="1630" priority="52" operator="equal">
      <formula>"Catastrófico"</formula>
    </cfRule>
    <cfRule type="cellIs" dxfId="1629" priority="53" operator="equal">
      <formula>"Mayor"</formula>
    </cfRule>
    <cfRule type="cellIs" dxfId="1628" priority="54" operator="equal">
      <formula>"Moderado"</formula>
    </cfRule>
    <cfRule type="cellIs" dxfId="1627" priority="55" operator="equal">
      <formula>"Menor"</formula>
    </cfRule>
    <cfRule type="cellIs" dxfId="1626" priority="56" operator="equal">
      <formula>"Leve"</formula>
    </cfRule>
  </conditionalFormatting>
  <conditionalFormatting sqref="AC52:AC57">
    <cfRule type="cellIs" dxfId="1625" priority="48" operator="equal">
      <formula>"Extremo"</formula>
    </cfRule>
    <cfRule type="cellIs" dxfId="1624" priority="49" operator="equal">
      <formula>"Alto"</formula>
    </cfRule>
    <cfRule type="cellIs" dxfId="1623" priority="50" operator="equal">
      <formula>"Moderado"</formula>
    </cfRule>
    <cfRule type="cellIs" dxfId="1622" priority="51" operator="equal">
      <formula>"Bajo"</formula>
    </cfRule>
  </conditionalFormatting>
  <conditionalFormatting sqref="N58">
    <cfRule type="cellIs" dxfId="1621" priority="39" operator="equal">
      <formula>"Extremo"</formula>
    </cfRule>
    <cfRule type="cellIs" dxfId="1620" priority="40" operator="equal">
      <formula>"Alto"</formula>
    </cfRule>
    <cfRule type="cellIs" dxfId="1619" priority="41" operator="equal">
      <formula>"Moderado"</formula>
    </cfRule>
    <cfRule type="cellIs" dxfId="1618" priority="42" operator="equal">
      <formula>"Bajo"</formula>
    </cfRule>
  </conditionalFormatting>
  <conditionalFormatting sqref="Y58:Y63">
    <cfRule type="cellIs" dxfId="1617" priority="34" operator="equal">
      <formula>"Muy Alta"</formula>
    </cfRule>
    <cfRule type="cellIs" dxfId="1616" priority="35" operator="equal">
      <formula>"Alta"</formula>
    </cfRule>
    <cfRule type="cellIs" dxfId="1615" priority="36" operator="equal">
      <formula>"Media"</formula>
    </cfRule>
    <cfRule type="cellIs" dxfId="1614" priority="37" operator="equal">
      <formula>"Baja"</formula>
    </cfRule>
    <cfRule type="cellIs" dxfId="1613" priority="38" operator="equal">
      <formula>"Muy Baja"</formula>
    </cfRule>
  </conditionalFormatting>
  <conditionalFormatting sqref="AA58:AA63">
    <cfRule type="cellIs" dxfId="1612" priority="29" operator="equal">
      <formula>"Catastrófico"</formula>
    </cfRule>
    <cfRule type="cellIs" dxfId="1611" priority="30" operator="equal">
      <formula>"Mayor"</formula>
    </cfRule>
    <cfRule type="cellIs" dxfId="1610" priority="31" operator="equal">
      <formula>"Moderado"</formula>
    </cfRule>
    <cfRule type="cellIs" dxfId="1609" priority="32" operator="equal">
      <formula>"Menor"</formula>
    </cfRule>
    <cfRule type="cellIs" dxfId="1608" priority="33" operator="equal">
      <formula>"Leve"</formula>
    </cfRule>
  </conditionalFormatting>
  <conditionalFormatting sqref="AC58:AC63">
    <cfRule type="cellIs" dxfId="1607" priority="25" operator="equal">
      <formula>"Extremo"</formula>
    </cfRule>
    <cfRule type="cellIs" dxfId="1606" priority="26" operator="equal">
      <formula>"Alto"</formula>
    </cfRule>
    <cfRule type="cellIs" dxfId="1605" priority="27" operator="equal">
      <formula>"Moderado"</formula>
    </cfRule>
    <cfRule type="cellIs" dxfId="1604" priority="28" operator="equal">
      <formula>"Bajo"</formula>
    </cfRule>
  </conditionalFormatting>
  <conditionalFormatting sqref="H64">
    <cfRule type="cellIs" dxfId="1603" priority="20" operator="equal">
      <formula>"Muy Alta"</formula>
    </cfRule>
    <cfRule type="cellIs" dxfId="1602" priority="21" operator="equal">
      <formula>"Alta"</formula>
    </cfRule>
    <cfRule type="cellIs" dxfId="1601" priority="22" operator="equal">
      <formula>"Media"</formula>
    </cfRule>
    <cfRule type="cellIs" dxfId="1600" priority="23" operator="equal">
      <formula>"Baja"</formula>
    </cfRule>
    <cfRule type="cellIs" dxfId="1599" priority="24" operator="equal">
      <formula>"Muy Baja"</formula>
    </cfRule>
  </conditionalFormatting>
  <conditionalFormatting sqref="N64">
    <cfRule type="cellIs" dxfId="1598" priority="16" operator="equal">
      <formula>"Extremo"</formula>
    </cfRule>
    <cfRule type="cellIs" dxfId="1597" priority="17" operator="equal">
      <formula>"Alto"</formula>
    </cfRule>
    <cfRule type="cellIs" dxfId="1596" priority="18" operator="equal">
      <formula>"Moderado"</formula>
    </cfRule>
    <cfRule type="cellIs" dxfId="1595" priority="19" operator="equal">
      <formula>"Bajo"</formula>
    </cfRule>
  </conditionalFormatting>
  <conditionalFormatting sqref="Y64:Y69">
    <cfRule type="cellIs" dxfId="1594" priority="11" operator="equal">
      <formula>"Muy Alta"</formula>
    </cfRule>
    <cfRule type="cellIs" dxfId="1593" priority="12" operator="equal">
      <formula>"Alta"</formula>
    </cfRule>
    <cfRule type="cellIs" dxfId="1592" priority="13" operator="equal">
      <formula>"Media"</formula>
    </cfRule>
    <cfRule type="cellIs" dxfId="1591" priority="14" operator="equal">
      <formula>"Baja"</formula>
    </cfRule>
    <cfRule type="cellIs" dxfId="1590" priority="15" operator="equal">
      <formula>"Muy Baja"</formula>
    </cfRule>
  </conditionalFormatting>
  <conditionalFormatting sqref="AA64:AA69">
    <cfRule type="cellIs" dxfId="1589" priority="6" operator="equal">
      <formula>"Catastrófico"</formula>
    </cfRule>
    <cfRule type="cellIs" dxfId="1588" priority="7" operator="equal">
      <formula>"Mayor"</formula>
    </cfRule>
    <cfRule type="cellIs" dxfId="1587" priority="8" operator="equal">
      <formula>"Moderado"</formula>
    </cfRule>
    <cfRule type="cellIs" dxfId="1586" priority="9" operator="equal">
      <formula>"Menor"</formula>
    </cfRule>
    <cfRule type="cellIs" dxfId="1585" priority="10" operator="equal">
      <formula>"Leve"</formula>
    </cfRule>
  </conditionalFormatting>
  <conditionalFormatting sqref="AC64:AC69">
    <cfRule type="cellIs" dxfId="1584" priority="2" operator="equal">
      <formula>"Extremo"</formula>
    </cfRule>
    <cfRule type="cellIs" dxfId="1583" priority="3" operator="equal">
      <formula>"Alto"</formula>
    </cfRule>
    <cfRule type="cellIs" dxfId="1582" priority="4" operator="equal">
      <formula>"Moderado"</formula>
    </cfRule>
    <cfRule type="cellIs" dxfId="1581" priority="5" operator="equal">
      <formula>"Bajo"</formula>
    </cfRule>
  </conditionalFormatting>
  <conditionalFormatting sqref="K10:K69">
    <cfRule type="containsText" dxfId="1580" priority="1" operator="containsText" text="❌">
      <formula>NOT(ISERROR(SEARCH("❌",K10)))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rgb="FF002060"/>
  </sheetPr>
  <dimension ref="A1:BP72"/>
  <sheetViews>
    <sheetView zoomScale="50" zoomScaleNormal="50" workbookViewId="0">
      <pane xSplit="16" ySplit="2" topLeftCell="AB3" activePane="bottomRight" state="frozen"/>
      <selection pane="topRight" activeCell="Q1" sqref="Q1"/>
      <selection pane="bottomLeft" activeCell="A3" sqref="A3"/>
      <selection pane="bottomRight" activeCell="A3" sqref="A1:AJ1048576"/>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140625" style="1" bestFit="1" customWidth="1"/>
    <col min="10" max="10" width="27.140625" style="1" bestFit="1" customWidth="1"/>
    <col min="11" max="11" width="30.5703125" style="1" customWidth="1"/>
    <col min="12" max="12" width="17.5703125" style="1" customWidth="1"/>
    <col min="13" max="13" width="6.140625" style="1" bestFit="1" customWidth="1"/>
    <col min="14" max="14" width="16" style="1" customWidth="1"/>
    <col min="15" max="15" width="5.85546875" style="1" customWidth="1"/>
    <col min="16" max="16" width="64.85546875"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85546875" style="1" customWidth="1"/>
    <col min="23" max="23" width="7.5703125" style="1" customWidth="1"/>
    <col min="24" max="24" width="38.140625" style="1" customWidth="1"/>
    <col min="25" max="25" width="8.85546875" style="1" customWidth="1"/>
    <col min="26" max="26" width="10.42578125" style="1" customWidth="1"/>
    <col min="27" max="28" width="9.140625" style="1" customWidth="1"/>
    <col min="29" max="29" width="8.42578125" style="1" customWidth="1"/>
    <col min="30" max="30" width="7.140625" style="1" customWidth="1"/>
    <col min="31" max="31" width="23" style="1" customWidth="1"/>
    <col min="32" max="32" width="18.85546875" style="1" customWidth="1"/>
    <col min="33" max="33" width="16.85546875" style="1" customWidth="1"/>
    <col min="34" max="34" width="14.85546875" style="1" customWidth="1"/>
    <col min="35" max="35" width="34.28515625" style="1" customWidth="1"/>
    <col min="36" max="36" width="21" style="1" customWidth="1"/>
    <col min="37" max="16384" width="11.42578125" style="1"/>
  </cols>
  <sheetData>
    <row r="1" spans="1:68" ht="16.5" customHeight="1" x14ac:dyDescent="0.3">
      <c r="A1" s="244" t="s">
        <v>60</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6"/>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47"/>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9"/>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9"/>
      <c r="B3" s="30"/>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39" t="s">
        <v>61</v>
      </c>
      <c r="B4" s="240"/>
      <c r="C4" s="250" t="s">
        <v>284</v>
      </c>
      <c r="D4" s="251"/>
      <c r="E4" s="251"/>
      <c r="F4" s="251"/>
      <c r="G4" s="251"/>
      <c r="H4" s="251"/>
      <c r="I4" s="251"/>
      <c r="J4" s="251"/>
      <c r="K4" s="251"/>
      <c r="L4" s="251"/>
      <c r="M4" s="251"/>
      <c r="N4" s="252"/>
      <c r="O4" s="253"/>
      <c r="P4" s="253"/>
      <c r="Q4" s="253"/>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39" t="s">
        <v>62</v>
      </c>
      <c r="B5" s="240"/>
      <c r="C5" s="250" t="s">
        <v>285</v>
      </c>
      <c r="D5" s="251"/>
      <c r="E5" s="251"/>
      <c r="F5" s="251"/>
      <c r="G5" s="251"/>
      <c r="H5" s="251"/>
      <c r="I5" s="251"/>
      <c r="J5" s="251"/>
      <c r="K5" s="251"/>
      <c r="L5" s="251"/>
      <c r="M5" s="251"/>
      <c r="N5" s="252"/>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39" t="s">
        <v>63</v>
      </c>
      <c r="B6" s="240"/>
      <c r="C6" s="241" t="s">
        <v>286</v>
      </c>
      <c r="D6" s="242"/>
      <c r="E6" s="242"/>
      <c r="F6" s="242"/>
      <c r="G6" s="242"/>
      <c r="H6" s="242"/>
      <c r="I6" s="242"/>
      <c r="J6" s="242"/>
      <c r="K6" s="242"/>
      <c r="L6" s="242"/>
      <c r="M6" s="242"/>
      <c r="N6" s="243"/>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67" t="s">
        <v>350</v>
      </c>
      <c r="B7" s="268"/>
      <c r="C7" s="268"/>
      <c r="D7" s="268"/>
      <c r="E7" s="268"/>
      <c r="F7" s="268"/>
      <c r="G7" s="269"/>
      <c r="H7" s="267" t="s">
        <v>65</v>
      </c>
      <c r="I7" s="268"/>
      <c r="J7" s="268"/>
      <c r="K7" s="268"/>
      <c r="L7" s="268"/>
      <c r="M7" s="268"/>
      <c r="N7" s="269"/>
      <c r="O7" s="267" t="s">
        <v>66</v>
      </c>
      <c r="P7" s="268"/>
      <c r="Q7" s="268"/>
      <c r="R7" s="268"/>
      <c r="S7" s="268"/>
      <c r="T7" s="268"/>
      <c r="U7" s="268"/>
      <c r="V7" s="268"/>
      <c r="W7" s="269"/>
      <c r="X7" s="267" t="s">
        <v>67</v>
      </c>
      <c r="Y7" s="268"/>
      <c r="Z7" s="268"/>
      <c r="AA7" s="268"/>
      <c r="AB7" s="268"/>
      <c r="AC7" s="268"/>
      <c r="AD7" s="269"/>
      <c r="AE7" s="267" t="s">
        <v>68</v>
      </c>
      <c r="AF7" s="268"/>
      <c r="AG7" s="268"/>
      <c r="AH7" s="268"/>
      <c r="AI7" s="268"/>
      <c r="AJ7" s="269"/>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70" t="s">
        <v>69</v>
      </c>
      <c r="B8" s="236" t="s">
        <v>15</v>
      </c>
      <c r="C8" s="224" t="s">
        <v>17</v>
      </c>
      <c r="D8" s="224" t="s">
        <v>19</v>
      </c>
      <c r="E8" s="237" t="s">
        <v>21</v>
      </c>
      <c r="F8" s="223" t="s">
        <v>23</v>
      </c>
      <c r="G8" s="224" t="s">
        <v>70</v>
      </c>
      <c r="H8" s="238" t="s">
        <v>71</v>
      </c>
      <c r="I8" s="228" t="s">
        <v>72</v>
      </c>
      <c r="J8" s="223" t="s">
        <v>73</v>
      </c>
      <c r="K8" s="223" t="s">
        <v>74</v>
      </c>
      <c r="L8" s="226" t="s">
        <v>75</v>
      </c>
      <c r="M8" s="228" t="s">
        <v>72</v>
      </c>
      <c r="N8" s="224" t="s">
        <v>29</v>
      </c>
      <c r="O8" s="229" t="s">
        <v>76</v>
      </c>
      <c r="P8" s="225" t="s">
        <v>31</v>
      </c>
      <c r="Q8" s="223" t="s">
        <v>33</v>
      </c>
      <c r="R8" s="225" t="s">
        <v>77</v>
      </c>
      <c r="S8" s="225"/>
      <c r="T8" s="225"/>
      <c r="U8" s="225"/>
      <c r="V8" s="225"/>
      <c r="W8" s="225"/>
      <c r="X8" s="221" t="s">
        <v>78</v>
      </c>
      <c r="Y8" s="221" t="s">
        <v>79</v>
      </c>
      <c r="Z8" s="221" t="s">
        <v>72</v>
      </c>
      <c r="AA8" s="221" t="s">
        <v>80</v>
      </c>
      <c r="AB8" s="221" t="s">
        <v>72</v>
      </c>
      <c r="AC8" s="221" t="s">
        <v>81</v>
      </c>
      <c r="AD8" s="229" t="s">
        <v>49</v>
      </c>
      <c r="AE8" s="222" t="s">
        <v>68</v>
      </c>
      <c r="AF8" s="225" t="s">
        <v>82</v>
      </c>
      <c r="AG8" s="222" t="s">
        <v>327</v>
      </c>
      <c r="AH8" s="222" t="s">
        <v>328</v>
      </c>
      <c r="AI8" s="222" t="s">
        <v>325</v>
      </c>
      <c r="AJ8" s="222" t="s">
        <v>326</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71"/>
      <c r="B9" s="236"/>
      <c r="C9" s="225"/>
      <c r="D9" s="225"/>
      <c r="E9" s="236"/>
      <c r="F9" s="224"/>
      <c r="G9" s="225"/>
      <c r="H9" s="224"/>
      <c r="I9" s="227"/>
      <c r="J9" s="224"/>
      <c r="K9" s="224"/>
      <c r="L9" s="227"/>
      <c r="M9" s="227"/>
      <c r="N9" s="225"/>
      <c r="O9" s="230"/>
      <c r="P9" s="225"/>
      <c r="Q9" s="224"/>
      <c r="R9" s="142" t="s">
        <v>83</v>
      </c>
      <c r="S9" s="142" t="s">
        <v>84</v>
      </c>
      <c r="T9" s="142" t="s">
        <v>85</v>
      </c>
      <c r="U9" s="142" t="s">
        <v>86</v>
      </c>
      <c r="V9" s="142" t="s">
        <v>87</v>
      </c>
      <c r="W9" s="142" t="s">
        <v>88</v>
      </c>
      <c r="X9" s="221"/>
      <c r="Y9" s="221"/>
      <c r="Z9" s="221"/>
      <c r="AA9" s="221"/>
      <c r="AB9" s="221"/>
      <c r="AC9" s="221"/>
      <c r="AD9" s="230"/>
      <c r="AE9" s="222"/>
      <c r="AF9" s="225"/>
      <c r="AG9" s="222"/>
      <c r="AH9" s="222"/>
      <c r="AI9" s="222"/>
      <c r="AJ9" s="222"/>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25">
      <c r="A10" s="188">
        <v>1</v>
      </c>
      <c r="B10" s="215" t="s">
        <v>102</v>
      </c>
      <c r="C10" s="215" t="s">
        <v>287</v>
      </c>
      <c r="D10" s="215" t="s">
        <v>288</v>
      </c>
      <c r="E10" s="218" t="s">
        <v>289</v>
      </c>
      <c r="F10" s="215" t="s">
        <v>365</v>
      </c>
      <c r="G10" s="206">
        <f>365</f>
        <v>365</v>
      </c>
      <c r="H10" s="209" t="str">
        <f>IF(G10&lt;=0,"",IF(G10&lt;=2,"Muy Baja",IF(G10&lt;=24,"Baja",IF(G10&lt;=500,"Media",IF(G10&lt;=5000,"Alta","Muy Alta")))))</f>
        <v>Media</v>
      </c>
      <c r="I10" s="200">
        <f>IF(H10="","",IF(H10="Muy Baja",0.2,IF(H10="Baja",0.4,IF(H10="Media",0.6,IF(H10="Alta",0.8,IF(H10="Muy Alta",1,))))))</f>
        <v>0.6</v>
      </c>
      <c r="J10" s="212" t="s">
        <v>91</v>
      </c>
      <c r="K10" s="200" t="str">
        <f>IF(NOT(ISERROR(MATCH(J10,'[9]Tabla Impacto'!$B$221:$B$223,0))),'[9]Tabla Impacto'!$F$223&amp;"Por favor no seleccionar los criterios de impacto(Afectación Económica o presupuestal y Pérdida Reputacional)",J10)</f>
        <v xml:space="preserve">     El riesgo afecta la imagen de la entidad con algunos usuarios de relevancia frente al logro de los objetivos</v>
      </c>
      <c r="L10" s="209" t="str">
        <f>IF(OR(K10='[9]Tabla Impacto'!$C$11,K10='[9]Tabla Impacto'!$D$11),"Leve",IF(OR(K10='[9]Tabla Impacto'!$C$12,K10='[9]Tabla Impacto'!$D$12),"Menor",IF(OR(K10='[9]Tabla Impacto'!$C$13,K10='[9]Tabla Impacto'!$D$13),"Moderado",IF(OR(K10='[9]Tabla Impacto'!$C$14,K10='[9]Tabla Impacto'!$D$14),"Mayor",IF(OR(K10='[9]Tabla Impacto'!$C$15,K10='[9]Tabla Impacto'!$D$15),"Catastrófico","")))))</f>
        <v>Moderado</v>
      </c>
      <c r="M10" s="200">
        <f>IF(L10="","",IF(L10="Leve",0.2,IF(L10="Menor",0.4,IF(L10="Moderado",0.6,IF(L10="Mayor",0.8,IF(L10="Catastrófico",1,))))))</f>
        <v>0.6</v>
      </c>
      <c r="N10" s="203"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56">
        <v>1</v>
      </c>
      <c r="P10" s="152" t="s">
        <v>290</v>
      </c>
      <c r="Q10" s="144" t="str">
        <f t="shared" ref="Q10:Q69" si="0">IF(OR(R10="Preventivo",R10="Detectivo"),"Probabilidad",IF(R10="Correctivo","Impacto",""))</f>
        <v>Probabilidad</v>
      </c>
      <c r="R10" s="145" t="s">
        <v>92</v>
      </c>
      <c r="S10" s="145" t="s">
        <v>93</v>
      </c>
      <c r="T10" s="146" t="str">
        <f t="shared" ref="T10:T69" si="1">IF(AND(R10="Preventivo",S10="Automático"),"50%",IF(AND(R10="Preventivo",S10="Manual"),"40%",IF(AND(R10="Detectivo",S10="Automático"),"40%",IF(AND(R10="Detectivo",S10="Manual"),"30%",IF(AND(R10="Correctivo",S10="Automático"),"35%",IF(AND(R10="Correctivo",S10="Manual"),"25%",""))))))</f>
        <v>40%</v>
      </c>
      <c r="U10" s="145" t="s">
        <v>94</v>
      </c>
      <c r="V10" s="145" t="s">
        <v>95</v>
      </c>
      <c r="W10" s="145" t="s">
        <v>96</v>
      </c>
      <c r="X10" s="147">
        <f>IFERROR(IF(Q10="Probabilidad",(I10-(+I10*T10)),IF(Q10="Impacto",I10,"")),"")</f>
        <v>0.36</v>
      </c>
      <c r="Y10" s="148" t="str">
        <f>IFERROR(IF(X10="","",IF(X10&lt;=0.2,"Muy Baja",IF(X10&lt;=0.4,"Baja",IF(X10&lt;=0.6,"Media",IF(X10&lt;=0.8,"Alta","Muy Alta"))))),"")</f>
        <v>Baja</v>
      </c>
      <c r="Z10" s="149">
        <f t="shared" ref="Z10:Z69" si="2">+X10</f>
        <v>0.36</v>
      </c>
      <c r="AA10" s="148" t="str">
        <f>IFERROR(IF(AB10="","",IF(AB10&lt;=0.2,"Leve",IF(AB10&lt;=0.4,"Menor",IF(AB10&lt;=0.6,"Moderado",IF(AB10&lt;=0.8,"Mayor","Catastrófico"))))),"")</f>
        <v>Moderado</v>
      </c>
      <c r="AB10" s="149">
        <f>IFERROR(IF(Q10="Impacto",(M10-(+M10*T10)),IF(Q10="Probabilidad",M10,"")),"")</f>
        <v>0.6</v>
      </c>
      <c r="AC10" s="150" t="str">
        <f t="shared" ref="AC10:AC69" si="3">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51" t="s">
        <v>97</v>
      </c>
      <c r="AE10" s="157" t="s">
        <v>333</v>
      </c>
      <c r="AF10" s="152" t="s">
        <v>414</v>
      </c>
      <c r="AG10" s="152" t="s">
        <v>349</v>
      </c>
      <c r="AH10" s="153" t="s">
        <v>351</v>
      </c>
      <c r="AI10" s="153" t="s">
        <v>413</v>
      </c>
      <c r="AJ10" s="157" t="s">
        <v>351</v>
      </c>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3">
      <c r="A11" s="189"/>
      <c r="B11" s="216"/>
      <c r="C11" s="216"/>
      <c r="D11" s="216"/>
      <c r="E11" s="219"/>
      <c r="F11" s="216"/>
      <c r="G11" s="207"/>
      <c r="H11" s="210"/>
      <c r="I11" s="201"/>
      <c r="J11" s="213"/>
      <c r="K11" s="201">
        <f ca="1">IF(NOT(ISERROR(MATCH(J11,_xlfn.ANCHORARRAY(E22),0))),I24&amp;"Por favor no seleccionar los criterios de impacto",J11)</f>
        <v>0</v>
      </c>
      <c r="L11" s="210"/>
      <c r="M11" s="201"/>
      <c r="N11" s="204"/>
      <c r="O11" s="156">
        <v>2</v>
      </c>
      <c r="P11" s="152" t="s">
        <v>412</v>
      </c>
      <c r="Q11" s="144" t="str">
        <f t="shared" si="0"/>
        <v>Probabilidad</v>
      </c>
      <c r="R11" s="145" t="s">
        <v>92</v>
      </c>
      <c r="S11" s="145" t="s">
        <v>106</v>
      </c>
      <c r="T11" s="146" t="str">
        <f t="shared" si="1"/>
        <v>50%</v>
      </c>
      <c r="U11" s="145" t="s">
        <v>94</v>
      </c>
      <c r="V11" s="145" t="s">
        <v>95</v>
      </c>
      <c r="W11" s="145" t="s">
        <v>96</v>
      </c>
      <c r="X11" s="147">
        <f>IFERROR(IF(AND(Q10="Probabilidad",Q11="Probabilidad"),(Z10-(+Z10*T11)),IF(Q11="Probabilidad",(I10-(+I10*T11)),IF(Q11="Impacto",Z10,""))),"")</f>
        <v>0.18</v>
      </c>
      <c r="Y11" s="148" t="str">
        <f t="shared" ref="Y11:Y69" si="4">IFERROR(IF(X11="","",IF(X11&lt;=0.2,"Muy Baja",IF(X11&lt;=0.4,"Baja",IF(X11&lt;=0.6,"Media",IF(X11&lt;=0.8,"Alta","Muy Alta"))))),"")</f>
        <v>Muy Baja</v>
      </c>
      <c r="Z11" s="149">
        <f t="shared" si="2"/>
        <v>0.18</v>
      </c>
      <c r="AA11" s="148" t="str">
        <f t="shared" ref="AA11:AA69" si="5">IFERROR(IF(AB11="","",IF(AB11&lt;=0.2,"Leve",IF(AB11&lt;=0.4,"Menor",IF(AB11&lt;=0.6,"Moderado",IF(AB11&lt;=0.8,"Mayor","Catastrófico"))))),"")</f>
        <v>Moderado</v>
      </c>
      <c r="AB11" s="149">
        <f>IFERROR(IF(AND(Q10="Impacto",Q11="Impacto"),(AB10-(+AB10*T11)),IF(Q11="Impacto",($M$10-(+$M$10*T11)),IF(Q11="Probabilidad",AB10,""))),"")</f>
        <v>0.6</v>
      </c>
      <c r="AC11" s="150" t="str">
        <f t="shared" si="3"/>
        <v>Moderado</v>
      </c>
      <c r="AD11" s="151" t="s">
        <v>97</v>
      </c>
      <c r="AE11" s="157" t="s">
        <v>333</v>
      </c>
      <c r="AF11" s="152" t="s">
        <v>414</v>
      </c>
      <c r="AG11" s="152" t="s">
        <v>349</v>
      </c>
      <c r="AH11" s="153" t="s">
        <v>351</v>
      </c>
      <c r="AI11" s="152" t="s">
        <v>352</v>
      </c>
      <c r="AJ11" s="157" t="s">
        <v>351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9"/>
      <c r="B12" s="216"/>
      <c r="C12" s="216"/>
      <c r="D12" s="216"/>
      <c r="E12" s="219"/>
      <c r="F12" s="216"/>
      <c r="G12" s="207"/>
      <c r="H12" s="210"/>
      <c r="I12" s="201"/>
      <c r="J12" s="213"/>
      <c r="K12" s="201">
        <f ca="1">IF(NOT(ISERROR(MATCH(J12,_xlfn.ANCHORARRAY(E23),0))),I25&amp;"Por favor no seleccionar los criterios de impacto",J12)</f>
        <v>0</v>
      </c>
      <c r="L12" s="210"/>
      <c r="M12" s="201"/>
      <c r="N12" s="204"/>
      <c r="O12" s="156">
        <v>3</v>
      </c>
      <c r="P12" s="143" t="s">
        <v>291</v>
      </c>
      <c r="Q12" s="144" t="str">
        <f t="shared" si="0"/>
        <v>Probabilidad</v>
      </c>
      <c r="R12" s="145" t="s">
        <v>92</v>
      </c>
      <c r="S12" s="145" t="s">
        <v>106</v>
      </c>
      <c r="T12" s="146" t="str">
        <f t="shared" si="1"/>
        <v>50%</v>
      </c>
      <c r="U12" s="145" t="s">
        <v>94</v>
      </c>
      <c r="V12" s="145" t="s">
        <v>95</v>
      </c>
      <c r="W12" s="145" t="s">
        <v>96</v>
      </c>
      <c r="X12" s="147">
        <f>IFERROR(IF(AND(Q11="Probabilidad",Q12="Probabilidad"),(Z11-(+Z11*T12)),IF(AND(Q11="Impacto",Q12="Probabilidad"),(Z10-(+Z10*T12)),IF(Q12="Impacto",Z11,""))),"")</f>
        <v>0.09</v>
      </c>
      <c r="Y12" s="148" t="str">
        <f t="shared" si="4"/>
        <v>Muy Baja</v>
      </c>
      <c r="Z12" s="149">
        <f t="shared" si="2"/>
        <v>0.09</v>
      </c>
      <c r="AA12" s="148" t="str">
        <f t="shared" si="5"/>
        <v>Moderado</v>
      </c>
      <c r="AB12" s="149">
        <f>IFERROR(IF(AND(Q11="Impacto",Q12="Impacto"),(AB11-(+AB11*T12)),IF(AND(Q11="Probabilidad",Q12="Impacto"),(AB10-(+AB10*T12)),IF(Q12="Probabilidad",AB11,""))),"")</f>
        <v>0.6</v>
      </c>
      <c r="AC12" s="150" t="str">
        <f t="shared" si="3"/>
        <v>Moderado</v>
      </c>
      <c r="AD12" s="151" t="s">
        <v>97</v>
      </c>
      <c r="AE12" s="157" t="s">
        <v>333</v>
      </c>
      <c r="AF12" s="152" t="s">
        <v>414</v>
      </c>
      <c r="AG12" s="152" t="s">
        <v>349</v>
      </c>
      <c r="AH12" s="153" t="s">
        <v>351</v>
      </c>
      <c r="AI12" s="152" t="s">
        <v>415</v>
      </c>
      <c r="AJ12" s="157" t="s">
        <v>351</v>
      </c>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9"/>
      <c r="B13" s="216"/>
      <c r="C13" s="216"/>
      <c r="D13" s="216"/>
      <c r="E13" s="219"/>
      <c r="F13" s="216"/>
      <c r="G13" s="207"/>
      <c r="H13" s="210"/>
      <c r="I13" s="201"/>
      <c r="J13" s="213"/>
      <c r="K13" s="201">
        <f ca="1">IF(NOT(ISERROR(MATCH(J13,_xlfn.ANCHORARRAY(E24),0))),I26&amp;"Por favor no seleccionar los criterios de impacto",J13)</f>
        <v>0</v>
      </c>
      <c r="L13" s="210"/>
      <c r="M13" s="201"/>
      <c r="N13" s="204"/>
      <c r="O13" s="156">
        <v>4</v>
      </c>
      <c r="P13" s="143" t="s">
        <v>292</v>
      </c>
      <c r="Q13" s="144" t="str">
        <f t="shared" si="0"/>
        <v>Probabilidad</v>
      </c>
      <c r="R13" s="145" t="s">
        <v>92</v>
      </c>
      <c r="S13" s="145" t="s">
        <v>93</v>
      </c>
      <c r="T13" s="146" t="str">
        <f t="shared" si="1"/>
        <v>40%</v>
      </c>
      <c r="U13" s="145" t="s">
        <v>94</v>
      </c>
      <c r="V13" s="145" t="s">
        <v>95</v>
      </c>
      <c r="W13" s="145" t="s">
        <v>96</v>
      </c>
      <c r="X13" s="147">
        <f>IFERROR(IF(AND(Q12="Probabilidad",Q13="Probabilidad"),(Z12-(+Z12*T13)),IF(AND(Q12="Impacto",Q13="Probabilidad"),(Z11-(+Z11*T13)),IF(Q13="Impacto",Z12,""))),"")</f>
        <v>5.3999999999999999E-2</v>
      </c>
      <c r="Y13" s="148" t="str">
        <f t="shared" si="4"/>
        <v>Muy Baja</v>
      </c>
      <c r="Z13" s="149">
        <f t="shared" si="2"/>
        <v>5.3999999999999999E-2</v>
      </c>
      <c r="AA13" s="148" t="str">
        <f t="shared" si="5"/>
        <v>Moderado</v>
      </c>
      <c r="AB13" s="149">
        <f>IFERROR(IF(AND(Q12="Impacto",Q13="Impacto"),(AB12-(+AB12*T13)),IF(AND(Q12="Probabilidad",Q13="Impacto"),(AB11-(+AB11*T13)),IF(Q13="Probabilidad",AB12,""))),"")</f>
        <v>0.6</v>
      </c>
      <c r="AC13" s="150" t="str">
        <f t="shared" si="3"/>
        <v>Moderado</v>
      </c>
      <c r="AD13" s="151" t="s">
        <v>97</v>
      </c>
      <c r="AE13" s="157" t="s">
        <v>333</v>
      </c>
      <c r="AF13" s="152" t="s">
        <v>414</v>
      </c>
      <c r="AG13" s="152" t="s">
        <v>349</v>
      </c>
      <c r="AH13" s="153" t="s">
        <v>351</v>
      </c>
      <c r="AI13" s="152" t="s">
        <v>416</v>
      </c>
      <c r="AJ13" s="157" t="s">
        <v>351</v>
      </c>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9"/>
      <c r="B14" s="216"/>
      <c r="C14" s="216"/>
      <c r="D14" s="216"/>
      <c r="E14" s="219"/>
      <c r="F14" s="216"/>
      <c r="G14" s="207"/>
      <c r="H14" s="210"/>
      <c r="I14" s="201"/>
      <c r="J14" s="213"/>
      <c r="K14" s="201">
        <f ca="1">IF(NOT(ISERROR(MATCH(J14,_xlfn.ANCHORARRAY(E25),0))),I27&amp;"Por favor no seleccionar los criterios de impacto",J14)</f>
        <v>0</v>
      </c>
      <c r="L14" s="210"/>
      <c r="M14" s="201"/>
      <c r="N14" s="204"/>
      <c r="O14" s="156">
        <v>5</v>
      </c>
      <c r="P14" s="158"/>
      <c r="Q14" s="144" t="str">
        <f t="shared" si="0"/>
        <v/>
      </c>
      <c r="R14" s="145"/>
      <c r="S14" s="145"/>
      <c r="T14" s="146" t="str">
        <f t="shared" si="1"/>
        <v/>
      </c>
      <c r="U14" s="145"/>
      <c r="V14" s="145"/>
      <c r="W14" s="145"/>
      <c r="X14" s="147" t="str">
        <f>IFERROR(IF(AND(Q13="Probabilidad",Q14="Probabilidad"),(Z13-(+Z13*T14)),IF(AND(Q13="Impacto",Q14="Probabilidad"),(Z12-(+Z12*T14)),IF(Q14="Impacto",Z13,""))),"")</f>
        <v/>
      </c>
      <c r="Y14" s="148" t="str">
        <f t="shared" si="4"/>
        <v/>
      </c>
      <c r="Z14" s="149" t="str">
        <f t="shared" si="2"/>
        <v/>
      </c>
      <c r="AA14" s="148" t="str">
        <f t="shared" si="5"/>
        <v/>
      </c>
      <c r="AB14" s="149" t="str">
        <f>IFERROR(IF(AND(Q13="Impacto",Q14="Impacto"),(AB13-(+AB13*T14)),IF(AND(Q13="Probabilidad",Q14="Impacto"),(AB12-(+AB12*T14)),IF(Q14="Probabilidad",AB13,""))),"")</f>
        <v/>
      </c>
      <c r="AC14" s="150" t="str">
        <f t="shared" si="3"/>
        <v/>
      </c>
      <c r="AD14" s="151"/>
      <c r="AE14" s="152"/>
      <c r="AF14" s="157"/>
      <c r="AG14" s="154"/>
      <c r="AH14" s="154"/>
      <c r="AI14" s="152"/>
      <c r="AJ14" s="157"/>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90"/>
      <c r="B15" s="217"/>
      <c r="C15" s="217"/>
      <c r="D15" s="217"/>
      <c r="E15" s="220"/>
      <c r="F15" s="217"/>
      <c r="G15" s="208"/>
      <c r="H15" s="211"/>
      <c r="I15" s="202"/>
      <c r="J15" s="214"/>
      <c r="K15" s="202">
        <f ca="1">IF(NOT(ISERROR(MATCH(J15,_xlfn.ANCHORARRAY(E26),0))),I28&amp;"Por favor no seleccionar los criterios de impacto",J15)</f>
        <v>0</v>
      </c>
      <c r="L15" s="211"/>
      <c r="M15" s="202"/>
      <c r="N15" s="205"/>
      <c r="O15" s="156">
        <v>6</v>
      </c>
      <c r="P15" s="158"/>
      <c r="Q15" s="144" t="str">
        <f t="shared" si="0"/>
        <v/>
      </c>
      <c r="R15" s="145"/>
      <c r="S15" s="145"/>
      <c r="T15" s="146" t="str">
        <f t="shared" si="1"/>
        <v/>
      </c>
      <c r="U15" s="145"/>
      <c r="V15" s="145"/>
      <c r="W15" s="145"/>
      <c r="X15" s="147" t="str">
        <f>IFERROR(IF(AND(Q14="Probabilidad",Q15="Probabilidad"),(Z14-(+Z14*T15)),IF(AND(Q14="Impacto",Q15="Probabilidad"),(Z13-(+Z13*T15)),IF(Q15="Impacto",Z14,""))),"")</f>
        <v/>
      </c>
      <c r="Y15" s="148" t="str">
        <f t="shared" si="4"/>
        <v/>
      </c>
      <c r="Z15" s="149" t="str">
        <f t="shared" si="2"/>
        <v/>
      </c>
      <c r="AA15" s="148" t="str">
        <f t="shared" si="5"/>
        <v/>
      </c>
      <c r="AB15" s="149" t="str">
        <f>IFERROR(IF(AND(Q14="Impacto",Q15="Impacto"),(AB14-(+AB14*T15)),IF(AND(Q14="Probabilidad",Q15="Impacto"),(AB13-(+AB13*T15)),IF(Q15="Probabilidad",AB14,""))),"")</f>
        <v/>
      </c>
      <c r="AC15" s="150" t="str">
        <f t="shared" si="3"/>
        <v/>
      </c>
      <c r="AD15" s="151"/>
      <c r="AE15" s="152"/>
      <c r="AF15" s="157"/>
      <c r="AG15" s="154"/>
      <c r="AH15" s="154"/>
      <c r="AI15" s="152"/>
      <c r="AJ15" s="157"/>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8">
        <v>2</v>
      </c>
      <c r="B16" s="191"/>
      <c r="C16" s="191"/>
      <c r="D16" s="191"/>
      <c r="E16" s="194"/>
      <c r="F16" s="191"/>
      <c r="G16" s="197"/>
      <c r="H16" s="182" t="str">
        <f>IF(G16&lt;=0,"",IF(G16&lt;=2,"Muy Baja",IF(G16&lt;=24,"Baja",IF(G16&lt;=500,"Media",IF(G16&lt;=5000,"Alta","Muy Alta")))))</f>
        <v/>
      </c>
      <c r="I16" s="176" t="str">
        <f>IF(H16="","",IF(H16="Muy Baja",0.2,IF(H16="Baja",0.4,IF(H16="Media",0.6,IF(H16="Alta",0.8,IF(H16="Muy Alta",1,))))))</f>
        <v/>
      </c>
      <c r="J16" s="179"/>
      <c r="K16" s="176">
        <f>IF(NOT(ISERROR(MATCH(J16,'[9]Tabla Impacto'!$B$221:$B$223,0))),'[9]Tabla Impacto'!$F$223&amp;"Por favor no seleccionar los criterios de impacto(Afectación Económica o presupuestal y Pérdida Reputacional)",J16)</f>
        <v>0</v>
      </c>
      <c r="L16" s="182" t="str">
        <f>IF(OR(K16='[9]Tabla Impacto'!$C$11,K16='[9]Tabla Impacto'!$D$11),"Leve",IF(OR(K16='[9]Tabla Impacto'!$C$12,K16='[9]Tabla Impacto'!$D$12),"Menor",IF(OR(K16='[9]Tabla Impacto'!$C$13,K16='[9]Tabla Impacto'!$D$13),"Moderado",IF(OR(K16='[9]Tabla Impacto'!$C$14,K16='[9]Tabla Impacto'!$D$14),"Mayor",IF(OR(K16='[9]Tabla Impacto'!$C$15,K16='[9]Tabla Impacto'!$D$15),"Catastrófico","")))))</f>
        <v/>
      </c>
      <c r="M16" s="176" t="str">
        <f>IF(L16="","",IF(L16="Leve",0.2,IF(L16="Menor",0.4,IF(L16="Moderado",0.6,IF(L16="Mayor",0.8,IF(L16="Catastrófico",1,))))))</f>
        <v/>
      </c>
      <c r="N16" s="185"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6">
        <v>1</v>
      </c>
      <c r="P16" s="48"/>
      <c r="Q16" s="41" t="str">
        <f t="shared" si="0"/>
        <v/>
      </c>
      <c r="R16" s="42"/>
      <c r="S16" s="42"/>
      <c r="T16" s="43" t="str">
        <f t="shared" si="1"/>
        <v/>
      </c>
      <c r="U16" s="42"/>
      <c r="V16" s="42"/>
      <c r="W16" s="42"/>
      <c r="X16" s="24" t="str">
        <f>IFERROR(IF(Q16="Probabilidad",(I16-(+I16*T16)),IF(Q16="Impacto",I16,"")),"")</f>
        <v/>
      </c>
      <c r="Y16" s="44" t="str">
        <f>IFERROR(IF(X16="","",IF(X16&lt;=0.2,"Muy Baja",IF(X16&lt;=0.4,"Baja",IF(X16&lt;=0.6,"Media",IF(X16&lt;=0.8,"Alta","Muy Alta"))))),"")</f>
        <v/>
      </c>
      <c r="Z16" s="45" t="str">
        <f t="shared" si="2"/>
        <v/>
      </c>
      <c r="AA16" s="44" t="str">
        <f>IFERROR(IF(AB16="","",IF(AB16&lt;=0.2,"Leve",IF(AB16&lt;=0.4,"Menor",IF(AB16&lt;=0.6,"Moderado",IF(AB16&lt;=0.8,"Mayor","Catastrófico"))))),"")</f>
        <v/>
      </c>
      <c r="AB16" s="45" t="str">
        <f>IFERROR(IF(Q16="Impacto",(M16-(+M16*T16)),IF(Q16="Probabilidad",M16,"")),"")</f>
        <v/>
      </c>
      <c r="AC16" s="46" t="str">
        <f t="shared" si="3"/>
        <v/>
      </c>
      <c r="AD16" s="47"/>
      <c r="AE16" s="48"/>
      <c r="AF16" s="48"/>
      <c r="AG16" s="48"/>
      <c r="AH16" s="49"/>
      <c r="AI16" s="48"/>
      <c r="AJ16" s="3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9"/>
      <c r="B17" s="192"/>
      <c r="C17" s="192"/>
      <c r="D17" s="192"/>
      <c r="E17" s="195"/>
      <c r="F17" s="192"/>
      <c r="G17" s="198"/>
      <c r="H17" s="183"/>
      <c r="I17" s="177"/>
      <c r="J17" s="180"/>
      <c r="K17" s="177">
        <f ca="1">IF(NOT(ISERROR(MATCH(J17,_xlfn.ANCHORARRAY(E28),0))),I30&amp;"Por favor no seleccionar los criterios de impacto",J17)</f>
        <v>0</v>
      </c>
      <c r="L17" s="183"/>
      <c r="M17" s="177"/>
      <c r="N17" s="186"/>
      <c r="O17" s="6">
        <v>2</v>
      </c>
      <c r="P17" s="48"/>
      <c r="Q17" s="41" t="str">
        <f t="shared" si="0"/>
        <v/>
      </c>
      <c r="R17" s="42"/>
      <c r="S17" s="42"/>
      <c r="T17" s="43" t="str">
        <f t="shared" si="1"/>
        <v/>
      </c>
      <c r="U17" s="42"/>
      <c r="V17" s="42"/>
      <c r="W17" s="42"/>
      <c r="X17" s="24" t="str">
        <f>IFERROR(IF(AND(Q16="Probabilidad",Q17="Probabilidad"),(Z16-(+Z16*T17)),IF(Q17="Probabilidad",(I16-(+I16*T17)),IF(Q17="Impacto",Z16,""))),"")</f>
        <v/>
      </c>
      <c r="Y17" s="44" t="str">
        <f t="shared" si="4"/>
        <v/>
      </c>
      <c r="Z17" s="45" t="str">
        <f t="shared" si="2"/>
        <v/>
      </c>
      <c r="AA17" s="44" t="str">
        <f t="shared" si="5"/>
        <v/>
      </c>
      <c r="AB17" s="45" t="str">
        <f>IFERROR(IF(AND(Q16="Impacto",Q17="Impacto"),(AB10-(+AB10*T17)),IF(Q17="Impacto",($M$16-(+$M$16*T17)),IF(Q17="Probabilidad",AB10,""))),"")</f>
        <v/>
      </c>
      <c r="AC17" s="46" t="str">
        <f t="shared" si="3"/>
        <v/>
      </c>
      <c r="AD17" s="47"/>
      <c r="AE17" s="48"/>
      <c r="AF17" s="48"/>
      <c r="AG17" s="48"/>
      <c r="AH17" s="49"/>
      <c r="AI17" s="48"/>
      <c r="AJ17" s="3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9"/>
      <c r="B18" s="192"/>
      <c r="C18" s="192"/>
      <c r="D18" s="192"/>
      <c r="E18" s="195"/>
      <c r="F18" s="192"/>
      <c r="G18" s="198"/>
      <c r="H18" s="183"/>
      <c r="I18" s="177"/>
      <c r="J18" s="180"/>
      <c r="K18" s="177">
        <f ca="1">IF(NOT(ISERROR(MATCH(J18,_xlfn.ANCHORARRAY(E29),0))),I31&amp;"Por favor no seleccionar los criterios de impacto",J18)</f>
        <v>0</v>
      </c>
      <c r="L18" s="183"/>
      <c r="M18" s="177"/>
      <c r="N18" s="186"/>
      <c r="O18" s="6">
        <v>3</v>
      </c>
      <c r="P18" s="40"/>
      <c r="Q18" s="41" t="str">
        <f t="shared" si="0"/>
        <v/>
      </c>
      <c r="R18" s="42"/>
      <c r="S18" s="42"/>
      <c r="T18" s="43" t="str">
        <f t="shared" si="1"/>
        <v/>
      </c>
      <c r="U18" s="42"/>
      <c r="V18" s="42"/>
      <c r="W18" s="42"/>
      <c r="X18" s="24" t="str">
        <f>IFERROR(IF(AND(Q17="Probabilidad",Q18="Probabilidad"),(Z17-(+Z17*T18)),IF(AND(Q17="Impacto",Q18="Probabilidad"),(Z16-(+Z16*T18)),IF(Q18="Impacto",Z17,""))),"")</f>
        <v/>
      </c>
      <c r="Y18" s="44" t="str">
        <f t="shared" si="4"/>
        <v/>
      </c>
      <c r="Z18" s="45" t="str">
        <f t="shared" si="2"/>
        <v/>
      </c>
      <c r="AA18" s="44" t="str">
        <f t="shared" si="5"/>
        <v/>
      </c>
      <c r="AB18" s="45" t="str">
        <f>IFERROR(IF(AND(Q17="Impacto",Q18="Impacto"),(AB17-(+AB17*T18)),IF(AND(Q17="Probabilidad",Q18="Impacto"),(AB16-(+AB16*T18)),IF(Q18="Probabilidad",AB17,""))),"")</f>
        <v/>
      </c>
      <c r="AC18" s="46" t="str">
        <f t="shared" si="3"/>
        <v/>
      </c>
      <c r="AD18" s="47"/>
      <c r="AE18" s="48"/>
      <c r="AF18" s="38"/>
      <c r="AG18" s="49"/>
      <c r="AH18" s="49"/>
      <c r="AI18" s="48"/>
      <c r="AJ18" s="3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9"/>
      <c r="B19" s="192"/>
      <c r="C19" s="192"/>
      <c r="D19" s="192"/>
      <c r="E19" s="195"/>
      <c r="F19" s="192"/>
      <c r="G19" s="198"/>
      <c r="H19" s="183"/>
      <c r="I19" s="177"/>
      <c r="J19" s="180"/>
      <c r="K19" s="177">
        <f ca="1">IF(NOT(ISERROR(MATCH(J19,_xlfn.ANCHORARRAY(E30),0))),I32&amp;"Por favor no seleccionar los criterios de impacto",J19)</f>
        <v>0</v>
      </c>
      <c r="L19" s="183"/>
      <c r="M19" s="177"/>
      <c r="N19" s="186"/>
      <c r="O19" s="6">
        <v>4</v>
      </c>
      <c r="P19" s="39"/>
      <c r="Q19" s="41" t="str">
        <f t="shared" si="0"/>
        <v/>
      </c>
      <c r="R19" s="42"/>
      <c r="S19" s="42"/>
      <c r="T19" s="43" t="str">
        <f t="shared" si="1"/>
        <v/>
      </c>
      <c r="U19" s="42"/>
      <c r="V19" s="42"/>
      <c r="W19" s="42"/>
      <c r="X19" s="24" t="str">
        <f>IFERROR(IF(AND(Q18="Probabilidad",Q19="Probabilidad"),(Z18-(+Z18*T19)),IF(AND(Q18="Impacto",Q19="Probabilidad"),(Z17-(+Z17*T19)),IF(Q19="Impacto",Z18,""))),"")</f>
        <v/>
      </c>
      <c r="Y19" s="44" t="str">
        <f t="shared" si="4"/>
        <v/>
      </c>
      <c r="Z19" s="45" t="str">
        <f t="shared" si="2"/>
        <v/>
      </c>
      <c r="AA19" s="44" t="str">
        <f t="shared" si="5"/>
        <v/>
      </c>
      <c r="AB19" s="45" t="str">
        <f>IFERROR(IF(AND(Q18="Impacto",Q19="Impacto"),(AB18-(+AB18*T19)),IF(AND(Q18="Probabilidad",Q19="Impacto"),(AB17-(+AB17*T19)),IF(Q19="Probabilidad",AB18,""))),"")</f>
        <v/>
      </c>
      <c r="AC19" s="46" t="str">
        <f t="shared" si="3"/>
        <v/>
      </c>
      <c r="AD19" s="47"/>
      <c r="AE19" s="48"/>
      <c r="AF19" s="38"/>
      <c r="AG19" s="49"/>
      <c r="AH19" s="49"/>
      <c r="AI19" s="48"/>
      <c r="AJ19" s="3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9"/>
      <c r="B20" s="192"/>
      <c r="C20" s="192"/>
      <c r="D20" s="192"/>
      <c r="E20" s="195"/>
      <c r="F20" s="192"/>
      <c r="G20" s="198"/>
      <c r="H20" s="183"/>
      <c r="I20" s="177"/>
      <c r="J20" s="180"/>
      <c r="K20" s="177">
        <f ca="1">IF(NOT(ISERROR(MATCH(J20,_xlfn.ANCHORARRAY(E31),0))),I33&amp;"Por favor no seleccionar los criterios de impacto",J20)</f>
        <v>0</v>
      </c>
      <c r="L20" s="183"/>
      <c r="M20" s="177"/>
      <c r="N20" s="186"/>
      <c r="O20" s="6">
        <v>5</v>
      </c>
      <c r="P20" s="39"/>
      <c r="Q20" s="41" t="str">
        <f t="shared" si="0"/>
        <v/>
      </c>
      <c r="R20" s="42"/>
      <c r="S20" s="42"/>
      <c r="T20" s="43" t="str">
        <f t="shared" si="1"/>
        <v/>
      </c>
      <c r="U20" s="42"/>
      <c r="V20" s="42"/>
      <c r="W20" s="42"/>
      <c r="X20" s="24" t="str">
        <f>IFERROR(IF(AND(Q19="Probabilidad",Q20="Probabilidad"),(Z19-(+Z19*T20)),IF(AND(Q19="Impacto",Q20="Probabilidad"),(Z18-(+Z18*T20)),IF(Q20="Impacto",Z19,""))),"")</f>
        <v/>
      </c>
      <c r="Y20" s="44" t="str">
        <f t="shared" si="4"/>
        <v/>
      </c>
      <c r="Z20" s="45" t="str">
        <f t="shared" si="2"/>
        <v/>
      </c>
      <c r="AA20" s="44" t="str">
        <f t="shared" si="5"/>
        <v/>
      </c>
      <c r="AB20" s="45" t="str">
        <f>IFERROR(IF(AND(Q19="Impacto",Q20="Impacto"),(AB19-(+AB19*T20)),IF(AND(Q19="Probabilidad",Q20="Impacto"),(AB18-(+AB18*T20)),IF(Q20="Probabilidad",AB19,""))),"")</f>
        <v/>
      </c>
      <c r="AC20" s="46" t="str">
        <f t="shared" si="3"/>
        <v/>
      </c>
      <c r="AD20" s="47"/>
      <c r="AE20" s="48"/>
      <c r="AF20" s="38"/>
      <c r="AG20" s="49"/>
      <c r="AH20" s="49"/>
      <c r="AI20" s="48"/>
      <c r="AJ20" s="3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90"/>
      <c r="B21" s="193"/>
      <c r="C21" s="193"/>
      <c r="D21" s="193"/>
      <c r="E21" s="196"/>
      <c r="F21" s="193"/>
      <c r="G21" s="199"/>
      <c r="H21" s="184"/>
      <c r="I21" s="178"/>
      <c r="J21" s="181"/>
      <c r="K21" s="178">
        <f ca="1">IF(NOT(ISERROR(MATCH(J21,_xlfn.ANCHORARRAY(E32),0))),I34&amp;"Por favor no seleccionar los criterios de impacto",J21)</f>
        <v>0</v>
      </c>
      <c r="L21" s="184"/>
      <c r="M21" s="178"/>
      <c r="N21" s="187"/>
      <c r="O21" s="6">
        <v>6</v>
      </c>
      <c r="P21" s="39"/>
      <c r="Q21" s="41" t="str">
        <f t="shared" si="0"/>
        <v/>
      </c>
      <c r="R21" s="42"/>
      <c r="S21" s="42"/>
      <c r="T21" s="43" t="str">
        <f t="shared" si="1"/>
        <v/>
      </c>
      <c r="U21" s="42"/>
      <c r="V21" s="42"/>
      <c r="W21" s="42"/>
      <c r="X21" s="24" t="str">
        <f>IFERROR(IF(AND(Q20="Probabilidad",Q21="Probabilidad"),(Z20-(+Z20*T21)),IF(AND(Q20="Impacto",Q21="Probabilidad"),(Z19-(+Z19*T21)),IF(Q21="Impacto",Z20,""))),"")</f>
        <v/>
      </c>
      <c r="Y21" s="44" t="str">
        <f t="shared" si="4"/>
        <v/>
      </c>
      <c r="Z21" s="45" t="str">
        <f t="shared" si="2"/>
        <v/>
      </c>
      <c r="AA21" s="44" t="str">
        <f t="shared" si="5"/>
        <v/>
      </c>
      <c r="AB21" s="45" t="str">
        <f>IFERROR(IF(AND(Q20="Impacto",Q21="Impacto"),(AB20-(+AB20*T21)),IF(AND(Q20="Probabilidad",Q21="Impacto"),(AB19-(+AB19*T21)),IF(Q21="Probabilidad",AB20,""))),"")</f>
        <v/>
      </c>
      <c r="AC21" s="46" t="str">
        <f t="shared" si="3"/>
        <v/>
      </c>
      <c r="AD21" s="47"/>
      <c r="AE21" s="48"/>
      <c r="AF21" s="38"/>
      <c r="AG21" s="49"/>
      <c r="AH21" s="49"/>
      <c r="AI21" s="48"/>
      <c r="AJ21" s="3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8">
        <v>3</v>
      </c>
      <c r="B22" s="191"/>
      <c r="C22" s="191"/>
      <c r="D22" s="191"/>
      <c r="E22" s="194"/>
      <c r="F22" s="191"/>
      <c r="G22" s="197"/>
      <c r="H22" s="182" t="str">
        <f>IF(G22&lt;=0,"",IF(G22&lt;=2,"Muy Baja",IF(G22&lt;=24,"Baja",IF(G22&lt;=500,"Media",IF(G22&lt;=5000,"Alta","Muy Alta")))))</f>
        <v/>
      </c>
      <c r="I22" s="176" t="str">
        <f>IF(H22="","",IF(H22="Muy Baja",0.2,IF(H22="Baja",0.4,IF(H22="Media",0.6,IF(H22="Alta",0.8,IF(H22="Muy Alta",1,))))))</f>
        <v/>
      </c>
      <c r="J22" s="179"/>
      <c r="K22" s="176">
        <f>IF(NOT(ISERROR(MATCH(J22,'[9]Tabla Impacto'!$B$221:$B$223,0))),'[9]Tabla Impacto'!$F$223&amp;"Por favor no seleccionar los criterios de impacto(Afectación Económica o presupuestal y Pérdida Reputacional)",J22)</f>
        <v>0</v>
      </c>
      <c r="L22" s="182" t="str">
        <f>IF(OR(K22='[9]Tabla Impacto'!$C$11,K22='[9]Tabla Impacto'!$D$11),"Leve",IF(OR(K22='[9]Tabla Impacto'!$C$12,K22='[9]Tabla Impacto'!$D$12),"Menor",IF(OR(K22='[9]Tabla Impacto'!$C$13,K22='[9]Tabla Impacto'!$D$13),"Moderado",IF(OR(K22='[9]Tabla Impacto'!$C$14,K22='[9]Tabla Impacto'!$D$14),"Mayor",IF(OR(K22='[9]Tabla Impacto'!$C$15,K22='[9]Tabla Impacto'!$D$15),"Catastrófico","")))))</f>
        <v/>
      </c>
      <c r="M22" s="176" t="str">
        <f>IF(L22="","",IF(L22="Leve",0.2,IF(L22="Menor",0.4,IF(L22="Moderado",0.6,IF(L22="Mayor",0.8,IF(L22="Catastrófico",1,))))))</f>
        <v/>
      </c>
      <c r="N22" s="185"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6">
        <v>1</v>
      </c>
      <c r="P22" s="48"/>
      <c r="Q22" s="41" t="str">
        <f t="shared" si="0"/>
        <v/>
      </c>
      <c r="R22" s="42"/>
      <c r="S22" s="42"/>
      <c r="T22" s="43" t="str">
        <f t="shared" si="1"/>
        <v/>
      </c>
      <c r="U22" s="42"/>
      <c r="V22" s="42"/>
      <c r="W22" s="42"/>
      <c r="X22" s="24" t="str">
        <f>IFERROR(IF(Q22="Probabilidad",(I22-(+I22*T22)),IF(Q22="Impacto",I22,"")),"")</f>
        <v/>
      </c>
      <c r="Y22" s="44" t="str">
        <f>IFERROR(IF(X22="","",IF(X22&lt;=0.2,"Muy Baja",IF(X22&lt;=0.4,"Baja",IF(X22&lt;=0.6,"Media",IF(X22&lt;=0.8,"Alta","Muy Alta"))))),"")</f>
        <v/>
      </c>
      <c r="Z22" s="45" t="str">
        <f t="shared" si="2"/>
        <v/>
      </c>
      <c r="AA22" s="44" t="str">
        <f>IFERROR(IF(AB22="","",IF(AB22&lt;=0.2,"Leve",IF(AB22&lt;=0.4,"Menor",IF(AB22&lt;=0.6,"Moderado",IF(AB22&lt;=0.8,"Mayor","Catastrófico"))))),"")</f>
        <v/>
      </c>
      <c r="AB22" s="45" t="str">
        <f>IFERROR(IF(Q22="Impacto",(M22-(+M22*T22)),IF(Q22="Probabilidad",M22,"")),"")</f>
        <v/>
      </c>
      <c r="AC22" s="46" t="str">
        <f t="shared" si="3"/>
        <v/>
      </c>
      <c r="AD22" s="47"/>
      <c r="AE22" s="48"/>
      <c r="AF22" s="48"/>
      <c r="AG22" s="48"/>
      <c r="AH22" s="49"/>
      <c r="AI22" s="48"/>
      <c r="AJ22" s="3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9"/>
      <c r="B23" s="192"/>
      <c r="C23" s="192"/>
      <c r="D23" s="192"/>
      <c r="E23" s="195"/>
      <c r="F23" s="192"/>
      <c r="G23" s="198"/>
      <c r="H23" s="183"/>
      <c r="I23" s="177"/>
      <c r="J23" s="180"/>
      <c r="K23" s="177">
        <f ca="1">IF(NOT(ISERROR(MATCH(J23,_xlfn.ANCHORARRAY(E34),0))),I36&amp;"Por favor no seleccionar los criterios de impacto",J23)</f>
        <v>0</v>
      </c>
      <c r="L23" s="183"/>
      <c r="M23" s="177"/>
      <c r="N23" s="186"/>
      <c r="O23" s="6">
        <v>2</v>
      </c>
      <c r="P23" s="48"/>
      <c r="Q23" s="41" t="str">
        <f t="shared" si="0"/>
        <v/>
      </c>
      <c r="R23" s="42"/>
      <c r="S23" s="42"/>
      <c r="T23" s="43" t="str">
        <f t="shared" si="1"/>
        <v/>
      </c>
      <c r="U23" s="42"/>
      <c r="V23" s="42"/>
      <c r="W23" s="42"/>
      <c r="X23" s="31" t="str">
        <f>IFERROR(IF(AND(Q22="Probabilidad",Q23="Probabilidad"),(Z22-(+Z22*T23)),IF(Q23="Probabilidad",(I22-(+I22*T23)),IF(Q23="Impacto",Z22,""))),"")</f>
        <v/>
      </c>
      <c r="Y23" s="44" t="str">
        <f t="shared" si="4"/>
        <v/>
      </c>
      <c r="Z23" s="45" t="str">
        <f t="shared" si="2"/>
        <v/>
      </c>
      <c r="AA23" s="44" t="str">
        <f t="shared" si="5"/>
        <v/>
      </c>
      <c r="AB23" s="45" t="str">
        <f>IFERROR(IF(AND(Q22="Impacto",Q23="Impacto"),(AB16-(+AB16*T23)),IF(Q23="Impacto",($M$22-(+$M$22*T23)),IF(Q23="Probabilidad",AB16,""))),"")</f>
        <v/>
      </c>
      <c r="AC23" s="46" t="str">
        <f t="shared" si="3"/>
        <v/>
      </c>
      <c r="AD23" s="47"/>
      <c r="AE23" s="48"/>
      <c r="AF23" s="48"/>
      <c r="AG23" s="48"/>
      <c r="AH23" s="49"/>
      <c r="AI23" s="48"/>
      <c r="AJ23" s="3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9"/>
      <c r="B24" s="192"/>
      <c r="C24" s="192"/>
      <c r="D24" s="192"/>
      <c r="E24" s="195"/>
      <c r="F24" s="192"/>
      <c r="G24" s="198"/>
      <c r="H24" s="183"/>
      <c r="I24" s="177"/>
      <c r="J24" s="180"/>
      <c r="K24" s="177">
        <f ca="1">IF(NOT(ISERROR(MATCH(J24,_xlfn.ANCHORARRAY(E35),0))),I37&amp;"Por favor no seleccionar los criterios de impacto",J24)</f>
        <v>0</v>
      </c>
      <c r="L24" s="183"/>
      <c r="M24" s="177"/>
      <c r="N24" s="186"/>
      <c r="O24" s="6">
        <v>3</v>
      </c>
      <c r="P24" s="40"/>
      <c r="Q24" s="41" t="str">
        <f t="shared" si="0"/>
        <v/>
      </c>
      <c r="R24" s="42"/>
      <c r="S24" s="42"/>
      <c r="T24" s="43" t="str">
        <f t="shared" si="1"/>
        <v/>
      </c>
      <c r="U24" s="42"/>
      <c r="V24" s="42"/>
      <c r="W24" s="42"/>
      <c r="X24" s="24" t="str">
        <f>IFERROR(IF(AND(Q23="Probabilidad",Q24="Probabilidad"),(Z23-(+Z23*T24)),IF(AND(Q23="Impacto",Q24="Probabilidad"),(Z22-(+Z22*T24)),IF(Q24="Impacto",Z23,""))),"")</f>
        <v/>
      </c>
      <c r="Y24" s="44" t="str">
        <f t="shared" si="4"/>
        <v/>
      </c>
      <c r="Z24" s="45" t="str">
        <f t="shared" si="2"/>
        <v/>
      </c>
      <c r="AA24" s="44" t="str">
        <f t="shared" si="5"/>
        <v/>
      </c>
      <c r="AB24" s="45" t="str">
        <f>IFERROR(IF(AND(Q23="Impacto",Q24="Impacto"),(AB23-(+AB23*T24)),IF(AND(Q23="Probabilidad",Q24="Impacto"),(AB22-(+AB22*T24)),IF(Q24="Probabilidad",AB23,""))),"")</f>
        <v/>
      </c>
      <c r="AC24" s="46" t="str">
        <f t="shared" si="3"/>
        <v/>
      </c>
      <c r="AD24" s="47"/>
      <c r="AE24" s="48"/>
      <c r="AF24" s="38"/>
      <c r="AG24" s="49"/>
      <c r="AH24" s="49"/>
      <c r="AI24" s="48"/>
      <c r="AJ24" s="3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9"/>
      <c r="B25" s="192"/>
      <c r="C25" s="192"/>
      <c r="D25" s="192"/>
      <c r="E25" s="195"/>
      <c r="F25" s="192"/>
      <c r="G25" s="198"/>
      <c r="H25" s="183"/>
      <c r="I25" s="177"/>
      <c r="J25" s="180"/>
      <c r="K25" s="177">
        <f ca="1">IF(NOT(ISERROR(MATCH(J25,_xlfn.ANCHORARRAY(E36),0))),I38&amp;"Por favor no seleccionar los criterios de impacto",J25)</f>
        <v>0</v>
      </c>
      <c r="L25" s="183"/>
      <c r="M25" s="177"/>
      <c r="N25" s="186"/>
      <c r="O25" s="6">
        <v>4</v>
      </c>
      <c r="P25" s="40"/>
      <c r="Q25" s="41" t="str">
        <f t="shared" si="0"/>
        <v/>
      </c>
      <c r="R25" s="42"/>
      <c r="S25" s="42"/>
      <c r="T25" s="43" t="str">
        <f t="shared" si="1"/>
        <v/>
      </c>
      <c r="U25" s="42"/>
      <c r="V25" s="42"/>
      <c r="W25" s="42"/>
      <c r="X25" s="24" t="str">
        <f>IFERROR(IF(AND(Q24="Probabilidad",Q25="Probabilidad"),(Z24-(+Z24*T25)),IF(AND(Q24="Impacto",Q25="Probabilidad"),(Z23-(+Z23*T25)),IF(Q25="Impacto",Z24,""))),"")</f>
        <v/>
      </c>
      <c r="Y25" s="44" t="str">
        <f t="shared" si="4"/>
        <v/>
      </c>
      <c r="Z25" s="45" t="str">
        <f t="shared" si="2"/>
        <v/>
      </c>
      <c r="AA25" s="44" t="str">
        <f t="shared" si="5"/>
        <v/>
      </c>
      <c r="AB25" s="45" t="str">
        <f>IFERROR(IF(AND(Q24="Impacto",Q25="Impacto"),(AB24-(+AB24*T25)),IF(AND(Q24="Probabilidad",Q25="Impacto"),(AB23-(+AB23*T25)),IF(Q25="Probabilidad",AB24,""))),"")</f>
        <v/>
      </c>
      <c r="AC25" s="46" t="str">
        <f t="shared" si="3"/>
        <v/>
      </c>
      <c r="AD25" s="47"/>
      <c r="AE25" s="48"/>
      <c r="AF25" s="38"/>
      <c r="AG25" s="49"/>
      <c r="AH25" s="49"/>
      <c r="AI25" s="48"/>
      <c r="AJ25" s="3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9"/>
      <c r="B26" s="192"/>
      <c r="C26" s="192"/>
      <c r="D26" s="192"/>
      <c r="E26" s="195"/>
      <c r="F26" s="192"/>
      <c r="G26" s="198"/>
      <c r="H26" s="183"/>
      <c r="I26" s="177"/>
      <c r="J26" s="180"/>
      <c r="K26" s="177">
        <f ca="1">IF(NOT(ISERROR(MATCH(J26,_xlfn.ANCHORARRAY(E37),0))),I39&amp;"Por favor no seleccionar los criterios de impacto",J26)</f>
        <v>0</v>
      </c>
      <c r="L26" s="183"/>
      <c r="M26" s="177"/>
      <c r="N26" s="186"/>
      <c r="O26" s="6">
        <v>5</v>
      </c>
      <c r="P26" s="39"/>
      <c r="Q26" s="41" t="str">
        <f t="shared" si="0"/>
        <v/>
      </c>
      <c r="R26" s="42"/>
      <c r="S26" s="42"/>
      <c r="T26" s="43" t="str">
        <f t="shared" si="1"/>
        <v/>
      </c>
      <c r="U26" s="42"/>
      <c r="V26" s="42"/>
      <c r="W26" s="42"/>
      <c r="X26" s="24" t="str">
        <f>IFERROR(IF(AND(Q25="Probabilidad",Q26="Probabilidad"),(Z25-(+Z25*T26)),IF(AND(Q25="Impacto",Q26="Probabilidad"),(Z24-(+Z24*T26)),IF(Q26="Impacto",Z25,""))),"")</f>
        <v/>
      </c>
      <c r="Y26" s="44" t="str">
        <f t="shared" si="4"/>
        <v/>
      </c>
      <c r="Z26" s="45" t="str">
        <f t="shared" si="2"/>
        <v/>
      </c>
      <c r="AA26" s="44" t="str">
        <f t="shared" si="5"/>
        <v/>
      </c>
      <c r="AB26" s="45" t="str">
        <f>IFERROR(IF(AND(Q25="Impacto",Q26="Impacto"),(AB25-(+AB25*T26)),IF(AND(Q25="Probabilidad",Q26="Impacto"),(AB24-(+AB24*T26)),IF(Q26="Probabilidad",AB25,""))),"")</f>
        <v/>
      </c>
      <c r="AC26" s="46" t="str">
        <f t="shared" si="3"/>
        <v/>
      </c>
      <c r="AD26" s="47"/>
      <c r="AE26" s="48"/>
      <c r="AF26" s="38"/>
      <c r="AG26" s="49"/>
      <c r="AH26" s="49"/>
      <c r="AI26" s="48"/>
      <c r="AJ26" s="3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90"/>
      <c r="B27" s="193"/>
      <c r="C27" s="193"/>
      <c r="D27" s="193"/>
      <c r="E27" s="196"/>
      <c r="F27" s="193"/>
      <c r="G27" s="199"/>
      <c r="H27" s="184"/>
      <c r="I27" s="178"/>
      <c r="J27" s="181"/>
      <c r="K27" s="178">
        <f ca="1">IF(NOT(ISERROR(MATCH(J27,_xlfn.ANCHORARRAY(E38),0))),I40&amp;"Por favor no seleccionar los criterios de impacto",J27)</f>
        <v>0</v>
      </c>
      <c r="L27" s="184"/>
      <c r="M27" s="178"/>
      <c r="N27" s="187"/>
      <c r="O27" s="6">
        <v>6</v>
      </c>
      <c r="P27" s="39"/>
      <c r="Q27" s="41" t="str">
        <f t="shared" si="0"/>
        <v/>
      </c>
      <c r="R27" s="42"/>
      <c r="S27" s="42"/>
      <c r="T27" s="43" t="str">
        <f t="shared" si="1"/>
        <v/>
      </c>
      <c r="U27" s="42"/>
      <c r="V27" s="42"/>
      <c r="W27" s="42"/>
      <c r="X27" s="24" t="str">
        <f>IFERROR(IF(AND(Q26="Probabilidad",Q27="Probabilidad"),(Z26-(+Z26*T27)),IF(AND(Q26="Impacto",Q27="Probabilidad"),(Z25-(+Z25*T27)),IF(Q27="Impacto",Z26,""))),"")</f>
        <v/>
      </c>
      <c r="Y27" s="44" t="str">
        <f t="shared" si="4"/>
        <v/>
      </c>
      <c r="Z27" s="45" t="str">
        <f t="shared" si="2"/>
        <v/>
      </c>
      <c r="AA27" s="44" t="str">
        <f t="shared" si="5"/>
        <v/>
      </c>
      <c r="AB27" s="45" t="str">
        <f>IFERROR(IF(AND(Q26="Impacto",Q27="Impacto"),(AB26-(+AB26*T27)),IF(AND(Q26="Probabilidad",Q27="Impacto"),(AB25-(+AB25*T27)),IF(Q27="Probabilidad",AB26,""))),"")</f>
        <v/>
      </c>
      <c r="AC27" s="46" t="str">
        <f t="shared" si="3"/>
        <v/>
      </c>
      <c r="AD27" s="47"/>
      <c r="AE27" s="48"/>
      <c r="AF27" s="38"/>
      <c r="AG27" s="49"/>
      <c r="AH27" s="49"/>
      <c r="AI27" s="48"/>
      <c r="AJ27" s="3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8">
        <v>4</v>
      </c>
      <c r="B28" s="191"/>
      <c r="C28" s="191"/>
      <c r="D28" s="191"/>
      <c r="E28" s="194"/>
      <c r="F28" s="191"/>
      <c r="G28" s="197"/>
      <c r="H28" s="182" t="str">
        <f>IF(G28&lt;=0,"",IF(G28&lt;=2,"Muy Baja",IF(G28&lt;=24,"Baja",IF(G28&lt;=500,"Media",IF(G28&lt;=5000,"Alta","Muy Alta")))))</f>
        <v/>
      </c>
      <c r="I28" s="176" t="str">
        <f>IF(H28="","",IF(H28="Muy Baja",0.2,IF(H28="Baja",0.4,IF(H28="Media",0.6,IF(H28="Alta",0.8,IF(H28="Muy Alta",1,))))))</f>
        <v/>
      </c>
      <c r="J28" s="179"/>
      <c r="K28" s="176">
        <f>IF(NOT(ISERROR(MATCH(J28,'[9]Tabla Impacto'!$B$221:$B$223,0))),'[9]Tabla Impacto'!$F$223&amp;"Por favor no seleccionar los criterios de impacto(Afectación Económica o presupuestal y Pérdida Reputacional)",J28)</f>
        <v>0</v>
      </c>
      <c r="L28" s="182" t="str">
        <f>IF(OR(K28='[9]Tabla Impacto'!$C$11,K28='[9]Tabla Impacto'!$D$11),"Leve",IF(OR(K28='[9]Tabla Impacto'!$C$12,K28='[9]Tabla Impacto'!$D$12),"Menor",IF(OR(K28='[9]Tabla Impacto'!$C$13,K28='[9]Tabla Impacto'!$D$13),"Moderado",IF(OR(K28='[9]Tabla Impacto'!$C$14,K28='[9]Tabla Impacto'!$D$14),"Mayor",IF(OR(K28='[9]Tabla Impacto'!$C$15,K28='[9]Tabla Impacto'!$D$15),"Catastrófico","")))))</f>
        <v/>
      </c>
      <c r="M28" s="176" t="str">
        <f>IF(L28="","",IF(L28="Leve",0.2,IF(L28="Menor",0.4,IF(L28="Moderado",0.6,IF(L28="Mayor",0.8,IF(L28="Catastrófico",1,))))))</f>
        <v/>
      </c>
      <c r="N28" s="185"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6">
        <v>1</v>
      </c>
      <c r="P28" s="40"/>
      <c r="Q28" s="41" t="str">
        <f t="shared" si="0"/>
        <v/>
      </c>
      <c r="R28" s="42"/>
      <c r="S28" s="42"/>
      <c r="T28" s="43" t="str">
        <f t="shared" si="1"/>
        <v/>
      </c>
      <c r="U28" s="42"/>
      <c r="V28" s="42"/>
      <c r="W28" s="42"/>
      <c r="X28" s="24" t="str">
        <f>IFERROR(IF(Q28="Probabilidad",(I28-(+I28*T28)),IF(Q28="Impacto",I28,"")),"")</f>
        <v/>
      </c>
      <c r="Y28" s="44" t="str">
        <f>IFERROR(IF(X28="","",IF(X28&lt;=0.2,"Muy Baja",IF(X28&lt;=0.4,"Baja",IF(X28&lt;=0.6,"Media",IF(X28&lt;=0.8,"Alta","Muy Alta"))))),"")</f>
        <v/>
      </c>
      <c r="Z28" s="45" t="str">
        <f t="shared" si="2"/>
        <v/>
      </c>
      <c r="AA28" s="44" t="str">
        <f>IFERROR(IF(AB28="","",IF(AB28&lt;=0.2,"Leve",IF(AB28&lt;=0.4,"Menor",IF(AB28&lt;=0.6,"Moderado",IF(AB28&lt;=0.8,"Mayor","Catastrófico"))))),"")</f>
        <v/>
      </c>
      <c r="AB28" s="45" t="str">
        <f>IFERROR(IF(Q28="Impacto",(M28-(+M28*T28)),IF(Q28="Probabilidad",M28,"")),"")</f>
        <v/>
      </c>
      <c r="AC28" s="46" t="str">
        <f t="shared" si="3"/>
        <v/>
      </c>
      <c r="AD28" s="47"/>
      <c r="AE28" s="48"/>
      <c r="AF28" s="48"/>
      <c r="AG28" s="48"/>
      <c r="AH28" s="49"/>
      <c r="AI28" s="48"/>
      <c r="AJ28" s="3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9"/>
      <c r="B29" s="192"/>
      <c r="C29" s="192"/>
      <c r="D29" s="192"/>
      <c r="E29" s="195"/>
      <c r="F29" s="192"/>
      <c r="G29" s="198"/>
      <c r="H29" s="183"/>
      <c r="I29" s="177"/>
      <c r="J29" s="180"/>
      <c r="K29" s="177">
        <f ca="1">IF(NOT(ISERROR(MATCH(J29,_xlfn.ANCHORARRAY(E40),0))),I42&amp;"Por favor no seleccionar los criterios de impacto",J29)</f>
        <v>0</v>
      </c>
      <c r="L29" s="183"/>
      <c r="M29" s="177"/>
      <c r="N29" s="186"/>
      <c r="O29" s="6">
        <v>2</v>
      </c>
      <c r="P29" s="40"/>
      <c r="Q29" s="41" t="str">
        <f t="shared" si="0"/>
        <v/>
      </c>
      <c r="R29" s="42"/>
      <c r="S29" s="42"/>
      <c r="T29" s="43" t="str">
        <f t="shared" si="1"/>
        <v/>
      </c>
      <c r="U29" s="42"/>
      <c r="V29" s="42"/>
      <c r="W29" s="42"/>
      <c r="X29" s="24" t="str">
        <f>IFERROR(IF(AND(Q28="Probabilidad",Q29="Probabilidad"),(Z28-(+Z28*T29)),IF(Q29="Probabilidad",(I28-(+I28*T29)),IF(Q29="Impacto",Z28,""))),"")</f>
        <v/>
      </c>
      <c r="Y29" s="44" t="str">
        <f t="shared" si="4"/>
        <v/>
      </c>
      <c r="Z29" s="45" t="str">
        <f t="shared" si="2"/>
        <v/>
      </c>
      <c r="AA29" s="44" t="str">
        <f t="shared" si="5"/>
        <v/>
      </c>
      <c r="AB29" s="45" t="str">
        <f>IFERROR(IF(AND(Q28="Impacto",Q29="Impacto"),(AB22-(+AB22*T29)),IF(Q29="Impacto",($M$28-(+$M$28*T29)),IF(Q29="Probabilidad",AB22,""))),"")</f>
        <v/>
      </c>
      <c r="AC29" s="46" t="str">
        <f t="shared" si="3"/>
        <v/>
      </c>
      <c r="AD29" s="47"/>
      <c r="AE29" s="48"/>
      <c r="AF29" s="48"/>
      <c r="AG29" s="48"/>
      <c r="AH29" s="49"/>
      <c r="AI29" s="48"/>
      <c r="AJ29" s="3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9"/>
      <c r="B30" s="192"/>
      <c r="C30" s="192"/>
      <c r="D30" s="192"/>
      <c r="E30" s="195"/>
      <c r="F30" s="192"/>
      <c r="G30" s="198"/>
      <c r="H30" s="183"/>
      <c r="I30" s="177"/>
      <c r="J30" s="180"/>
      <c r="K30" s="177">
        <f ca="1">IF(NOT(ISERROR(MATCH(J30,_xlfn.ANCHORARRAY(E41),0))),I43&amp;"Por favor no seleccionar los criterios de impacto",J30)</f>
        <v>0</v>
      </c>
      <c r="L30" s="183"/>
      <c r="M30" s="177"/>
      <c r="N30" s="186"/>
      <c r="O30" s="6">
        <v>3</v>
      </c>
      <c r="P30" s="40"/>
      <c r="Q30" s="41" t="str">
        <f t="shared" si="0"/>
        <v/>
      </c>
      <c r="R30" s="42"/>
      <c r="S30" s="42"/>
      <c r="T30" s="43" t="str">
        <f t="shared" si="1"/>
        <v/>
      </c>
      <c r="U30" s="42"/>
      <c r="V30" s="42"/>
      <c r="W30" s="42"/>
      <c r="X30" s="24" t="str">
        <f>IFERROR(IF(AND(Q29="Probabilidad",Q30="Probabilidad"),(Z29-(+Z29*T30)),IF(AND(Q29="Impacto",Q30="Probabilidad"),(Z28-(+Z28*T30)),IF(Q30="Impacto",Z29,""))),"")</f>
        <v/>
      </c>
      <c r="Y30" s="44" t="str">
        <f t="shared" si="4"/>
        <v/>
      </c>
      <c r="Z30" s="45" t="str">
        <f t="shared" si="2"/>
        <v/>
      </c>
      <c r="AA30" s="44" t="str">
        <f t="shared" si="5"/>
        <v/>
      </c>
      <c r="AB30" s="45" t="str">
        <f>IFERROR(IF(AND(Q29="Impacto",Q30="Impacto"),(AB29-(+AB29*T30)),IF(AND(Q29="Probabilidad",Q30="Impacto"),(AB28-(+AB28*T30)),IF(Q30="Probabilidad",AB29,""))),"")</f>
        <v/>
      </c>
      <c r="AC30" s="46" t="str">
        <f t="shared" si="3"/>
        <v/>
      </c>
      <c r="AD30" s="47"/>
      <c r="AE30" s="48"/>
      <c r="AF30" s="38"/>
      <c r="AG30" s="49"/>
      <c r="AH30" s="49"/>
      <c r="AI30" s="48"/>
      <c r="AJ30" s="3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9"/>
      <c r="B31" s="192"/>
      <c r="C31" s="192"/>
      <c r="D31" s="192"/>
      <c r="E31" s="195"/>
      <c r="F31" s="192"/>
      <c r="G31" s="198"/>
      <c r="H31" s="183"/>
      <c r="I31" s="177"/>
      <c r="J31" s="180"/>
      <c r="K31" s="177">
        <f ca="1">IF(NOT(ISERROR(MATCH(J31,_xlfn.ANCHORARRAY(E42),0))),I44&amp;"Por favor no seleccionar los criterios de impacto",J31)</f>
        <v>0</v>
      </c>
      <c r="L31" s="183"/>
      <c r="M31" s="177"/>
      <c r="N31" s="186"/>
      <c r="O31" s="6">
        <v>4</v>
      </c>
      <c r="P31" s="39"/>
      <c r="Q31" s="41" t="str">
        <f t="shared" si="0"/>
        <v/>
      </c>
      <c r="R31" s="42"/>
      <c r="S31" s="42"/>
      <c r="T31" s="43" t="str">
        <f t="shared" si="1"/>
        <v/>
      </c>
      <c r="U31" s="42"/>
      <c r="V31" s="42"/>
      <c r="W31" s="42"/>
      <c r="X31" s="24" t="str">
        <f>IFERROR(IF(AND(Q30="Probabilidad",Q31="Probabilidad"),(Z30-(+Z30*T31)),IF(AND(Q30="Impacto",Q31="Probabilidad"),(Z29-(+Z29*T31)),IF(Q31="Impacto",Z30,""))),"")</f>
        <v/>
      </c>
      <c r="Y31" s="44" t="str">
        <f t="shared" si="4"/>
        <v/>
      </c>
      <c r="Z31" s="45" t="str">
        <f t="shared" si="2"/>
        <v/>
      </c>
      <c r="AA31" s="44" t="str">
        <f t="shared" si="5"/>
        <v/>
      </c>
      <c r="AB31" s="45" t="str">
        <f>IFERROR(IF(AND(Q30="Impacto",Q31="Impacto"),(AB30-(+AB30*T31)),IF(AND(Q30="Probabilidad",Q31="Impacto"),(AB29-(+AB29*T31)),IF(Q31="Probabilidad",AB30,""))),"")</f>
        <v/>
      </c>
      <c r="AC31" s="46" t="str">
        <f t="shared" si="3"/>
        <v/>
      </c>
      <c r="AD31" s="47"/>
      <c r="AE31" s="48"/>
      <c r="AF31" s="38"/>
      <c r="AG31" s="49"/>
      <c r="AH31" s="49"/>
      <c r="AI31" s="48"/>
      <c r="AJ31" s="3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9"/>
      <c r="B32" s="192"/>
      <c r="C32" s="192"/>
      <c r="D32" s="192"/>
      <c r="E32" s="195"/>
      <c r="F32" s="192"/>
      <c r="G32" s="198"/>
      <c r="H32" s="183"/>
      <c r="I32" s="177"/>
      <c r="J32" s="180"/>
      <c r="K32" s="177">
        <f ca="1">IF(NOT(ISERROR(MATCH(J32,_xlfn.ANCHORARRAY(E43),0))),I45&amp;"Por favor no seleccionar los criterios de impacto",J32)</f>
        <v>0</v>
      </c>
      <c r="L32" s="183"/>
      <c r="M32" s="177"/>
      <c r="N32" s="186"/>
      <c r="O32" s="6">
        <v>5</v>
      </c>
      <c r="P32" s="39"/>
      <c r="Q32" s="41" t="str">
        <f t="shared" si="0"/>
        <v/>
      </c>
      <c r="R32" s="42"/>
      <c r="S32" s="42"/>
      <c r="T32" s="43" t="str">
        <f t="shared" si="1"/>
        <v/>
      </c>
      <c r="U32" s="42"/>
      <c r="V32" s="42"/>
      <c r="W32" s="42"/>
      <c r="X32" s="31" t="str">
        <f>IFERROR(IF(AND(Q31="Probabilidad",Q32="Probabilidad"),(Z31-(+Z31*T32)),IF(AND(Q31="Impacto",Q32="Probabilidad"),(Z30-(+Z30*T32)),IF(Q32="Impacto",Z31,""))),"")</f>
        <v/>
      </c>
      <c r="Y32" s="44" t="str">
        <f>IFERROR(IF(X32="","",IF(X32&lt;=0.2,"Muy Baja",IF(X32&lt;=0.4,"Baja",IF(X32&lt;=0.6,"Media",IF(X32&lt;=0.8,"Alta","Muy Alta"))))),"")</f>
        <v/>
      </c>
      <c r="Z32" s="45" t="str">
        <f t="shared" si="2"/>
        <v/>
      </c>
      <c r="AA32" s="44" t="str">
        <f t="shared" si="5"/>
        <v/>
      </c>
      <c r="AB32" s="45" t="str">
        <f>IFERROR(IF(AND(Q31="Impacto",Q32="Impacto"),(AB31-(+AB31*T32)),IF(AND(Q31="Probabilidad",Q32="Impacto"),(AB30-(+AB30*T32)),IF(Q32="Probabilidad",AB31,""))),"")</f>
        <v/>
      </c>
      <c r="AC32" s="46" t="str">
        <f t="shared" si="3"/>
        <v/>
      </c>
      <c r="AD32" s="47"/>
      <c r="AE32" s="48"/>
      <c r="AF32" s="38"/>
      <c r="AG32" s="49"/>
      <c r="AH32" s="49"/>
      <c r="AI32" s="48"/>
      <c r="AJ32" s="3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90"/>
      <c r="B33" s="193"/>
      <c r="C33" s="193"/>
      <c r="D33" s="193"/>
      <c r="E33" s="196"/>
      <c r="F33" s="193"/>
      <c r="G33" s="199"/>
      <c r="H33" s="184"/>
      <c r="I33" s="178"/>
      <c r="J33" s="181"/>
      <c r="K33" s="178">
        <f ca="1">IF(NOT(ISERROR(MATCH(J33,_xlfn.ANCHORARRAY(E44),0))),I46&amp;"Por favor no seleccionar los criterios de impacto",J33)</f>
        <v>0</v>
      </c>
      <c r="L33" s="184"/>
      <c r="M33" s="178"/>
      <c r="N33" s="187"/>
      <c r="O33" s="6">
        <v>6</v>
      </c>
      <c r="P33" s="39"/>
      <c r="Q33" s="41" t="str">
        <f t="shared" si="0"/>
        <v/>
      </c>
      <c r="R33" s="42"/>
      <c r="S33" s="42"/>
      <c r="T33" s="43" t="str">
        <f t="shared" si="1"/>
        <v/>
      </c>
      <c r="U33" s="42"/>
      <c r="V33" s="42"/>
      <c r="W33" s="42"/>
      <c r="X33" s="24" t="str">
        <f>IFERROR(IF(AND(Q32="Probabilidad",Q33="Probabilidad"),(Z32-(+Z32*T33)),IF(AND(Q32="Impacto",Q33="Probabilidad"),(Z31-(+Z31*T33)),IF(Q33="Impacto",Z32,""))),"")</f>
        <v/>
      </c>
      <c r="Y33" s="44" t="str">
        <f t="shared" si="4"/>
        <v/>
      </c>
      <c r="Z33" s="45" t="str">
        <f t="shared" si="2"/>
        <v/>
      </c>
      <c r="AA33" s="44" t="str">
        <f t="shared" si="5"/>
        <v/>
      </c>
      <c r="AB33" s="45" t="str">
        <f>IFERROR(IF(AND(Q32="Impacto",Q33="Impacto"),(AB32-(+AB32*T33)),IF(AND(Q32="Probabilidad",Q33="Impacto"),(AB31-(+AB31*T33)),IF(Q33="Probabilidad",AB32,""))),"")</f>
        <v/>
      </c>
      <c r="AC33" s="46" t="str">
        <f t="shared" si="3"/>
        <v/>
      </c>
      <c r="AD33" s="47"/>
      <c r="AE33" s="48"/>
      <c r="AF33" s="38"/>
      <c r="AG33" s="49"/>
      <c r="AH33" s="49"/>
      <c r="AI33" s="48"/>
      <c r="AJ33" s="3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8">
        <v>5</v>
      </c>
      <c r="B34" s="191"/>
      <c r="C34" s="191"/>
      <c r="D34" s="191"/>
      <c r="E34" s="194"/>
      <c r="F34" s="191"/>
      <c r="G34" s="197"/>
      <c r="H34" s="182" t="str">
        <f>IF(G34&lt;=0,"",IF(G34&lt;=2,"Muy Baja",IF(G34&lt;=24,"Baja",IF(G34&lt;=500,"Media",IF(G34&lt;=5000,"Alta","Muy Alta")))))</f>
        <v/>
      </c>
      <c r="I34" s="176" t="str">
        <f>IF(H34="","",IF(H34="Muy Baja",0.2,IF(H34="Baja",0.4,IF(H34="Media",0.6,IF(H34="Alta",0.8,IF(H34="Muy Alta",1,))))))</f>
        <v/>
      </c>
      <c r="J34" s="179"/>
      <c r="K34" s="176">
        <f>IF(NOT(ISERROR(MATCH(J34,'[9]Tabla Impacto'!$B$221:$B$223,0))),'[9]Tabla Impacto'!$F$223&amp;"Por favor no seleccionar los criterios de impacto(Afectación Económica o presupuestal y Pérdida Reputacional)",J34)</f>
        <v>0</v>
      </c>
      <c r="L34" s="182" t="str">
        <f>IF(OR(K34='[9]Tabla Impacto'!$C$11,K34='[9]Tabla Impacto'!$D$11),"Leve",IF(OR(K34='[9]Tabla Impacto'!$C$12,K34='[9]Tabla Impacto'!$D$12),"Menor",IF(OR(K34='[9]Tabla Impacto'!$C$13,K34='[9]Tabla Impacto'!$D$13),"Moderado",IF(OR(K34='[9]Tabla Impacto'!$C$14,K34='[9]Tabla Impacto'!$D$14),"Mayor",IF(OR(K34='[9]Tabla Impacto'!$C$15,K34='[9]Tabla Impacto'!$D$15),"Catastrófico","")))))</f>
        <v/>
      </c>
      <c r="M34" s="176" t="str">
        <f>IF(L34="","",IF(L34="Leve",0.2,IF(L34="Menor",0.4,IF(L34="Moderado",0.6,IF(L34="Mayor",0.8,IF(L34="Catastrófico",1,))))))</f>
        <v/>
      </c>
      <c r="N34" s="185"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6">
        <v>1</v>
      </c>
      <c r="P34" s="39"/>
      <c r="Q34" s="41" t="str">
        <f t="shared" si="0"/>
        <v/>
      </c>
      <c r="R34" s="42"/>
      <c r="S34" s="42"/>
      <c r="T34" s="43" t="str">
        <f t="shared" si="1"/>
        <v/>
      </c>
      <c r="U34" s="42"/>
      <c r="V34" s="42"/>
      <c r="W34" s="42"/>
      <c r="X34" s="24" t="str">
        <f>IFERROR(IF(Q34="Probabilidad",(I34-(+I34*T34)),IF(Q34="Impacto",I34,"")),"")</f>
        <v/>
      </c>
      <c r="Y34" s="44" t="str">
        <f>IFERROR(IF(X34="","",IF(X34&lt;=0.2,"Muy Baja",IF(X34&lt;=0.4,"Baja",IF(X34&lt;=0.6,"Media",IF(X34&lt;=0.8,"Alta","Muy Alta"))))),"")</f>
        <v/>
      </c>
      <c r="Z34" s="45" t="str">
        <f t="shared" si="2"/>
        <v/>
      </c>
      <c r="AA34" s="44" t="str">
        <f>IFERROR(IF(AB34="","",IF(AB34&lt;=0.2,"Leve",IF(AB34&lt;=0.4,"Menor",IF(AB34&lt;=0.6,"Moderado",IF(AB34&lt;=0.8,"Mayor","Catastrófico"))))),"")</f>
        <v/>
      </c>
      <c r="AB34" s="45" t="str">
        <f>IFERROR(IF(Q34="Impacto",(M34-(+M34*T34)),IF(Q34="Probabilidad",M34,"")),"")</f>
        <v/>
      </c>
      <c r="AC34" s="46" t="str">
        <f t="shared" si="3"/>
        <v/>
      </c>
      <c r="AD34" s="47"/>
      <c r="AE34" s="48"/>
      <c r="AF34" s="48"/>
      <c r="AG34" s="48"/>
      <c r="AH34" s="49"/>
      <c r="AI34" s="48"/>
      <c r="AJ34" s="3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9"/>
      <c r="B35" s="192"/>
      <c r="C35" s="192"/>
      <c r="D35" s="192"/>
      <c r="E35" s="195"/>
      <c r="F35" s="192"/>
      <c r="G35" s="198"/>
      <c r="H35" s="183"/>
      <c r="I35" s="177"/>
      <c r="J35" s="180"/>
      <c r="K35" s="177">
        <f ca="1">IF(NOT(ISERROR(MATCH(J35,_xlfn.ANCHORARRAY(E46),0))),I48&amp;"Por favor no seleccionar los criterios de impacto",J35)</f>
        <v>0</v>
      </c>
      <c r="L35" s="183"/>
      <c r="M35" s="177"/>
      <c r="N35" s="186"/>
      <c r="O35" s="6">
        <v>2</v>
      </c>
      <c r="P35" s="40"/>
      <c r="Q35" s="41" t="str">
        <f t="shared" si="0"/>
        <v/>
      </c>
      <c r="R35" s="42"/>
      <c r="S35" s="42"/>
      <c r="T35" s="43" t="str">
        <f t="shared" si="1"/>
        <v/>
      </c>
      <c r="U35" s="42"/>
      <c r="V35" s="42"/>
      <c r="W35" s="42"/>
      <c r="X35" s="24" t="str">
        <f>IFERROR(IF(AND(Q34="Probabilidad",Q35="Probabilidad"),(Z34-(+Z34*T35)),IF(Q35="Probabilidad",(I34-(+I34*T35)),IF(Q35="Impacto",Z34,""))),"")</f>
        <v/>
      </c>
      <c r="Y35" s="44" t="str">
        <f t="shared" si="4"/>
        <v/>
      </c>
      <c r="Z35" s="45" t="str">
        <f t="shared" si="2"/>
        <v/>
      </c>
      <c r="AA35" s="44" t="str">
        <f t="shared" si="5"/>
        <v/>
      </c>
      <c r="AB35" s="45" t="str">
        <f>IFERROR(IF(AND(Q34="Impacto",Q35="Impacto"),(AB28-(+AB28*T35)),IF(Q35="Impacto",($M$34-(+$M$34*T35)),IF(Q35="Probabilidad",AB28,""))),"")</f>
        <v/>
      </c>
      <c r="AC35" s="46" t="str">
        <f t="shared" si="3"/>
        <v/>
      </c>
      <c r="AD35" s="47"/>
      <c r="AE35" s="48"/>
      <c r="AF35" s="38"/>
      <c r="AG35" s="49"/>
      <c r="AH35" s="49"/>
      <c r="AI35" s="48"/>
      <c r="AJ35" s="3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9"/>
      <c r="B36" s="192"/>
      <c r="C36" s="192"/>
      <c r="D36" s="192"/>
      <c r="E36" s="195"/>
      <c r="F36" s="192"/>
      <c r="G36" s="198"/>
      <c r="H36" s="183"/>
      <c r="I36" s="177"/>
      <c r="J36" s="180"/>
      <c r="K36" s="177">
        <f ca="1">IF(NOT(ISERROR(MATCH(J36,_xlfn.ANCHORARRAY(E47),0))),I49&amp;"Por favor no seleccionar los criterios de impacto",J36)</f>
        <v>0</v>
      </c>
      <c r="L36" s="183"/>
      <c r="M36" s="177"/>
      <c r="N36" s="186"/>
      <c r="O36" s="6">
        <v>3</v>
      </c>
      <c r="P36" s="39"/>
      <c r="Q36" s="41" t="str">
        <f t="shared" si="0"/>
        <v/>
      </c>
      <c r="R36" s="42"/>
      <c r="S36" s="42"/>
      <c r="T36" s="43" t="str">
        <f t="shared" si="1"/>
        <v/>
      </c>
      <c r="U36" s="42"/>
      <c r="V36" s="42"/>
      <c r="W36" s="42"/>
      <c r="X36" s="24" t="str">
        <f>IFERROR(IF(AND(Q35="Probabilidad",Q36="Probabilidad"),(Z35-(+Z35*T36)),IF(AND(Q35="Impacto",Q36="Probabilidad"),(Z34-(+Z34*T36)),IF(Q36="Impacto",Z35,""))),"")</f>
        <v/>
      </c>
      <c r="Y36" s="44" t="str">
        <f t="shared" si="4"/>
        <v/>
      </c>
      <c r="Z36" s="45" t="str">
        <f t="shared" si="2"/>
        <v/>
      </c>
      <c r="AA36" s="44" t="str">
        <f t="shared" si="5"/>
        <v/>
      </c>
      <c r="AB36" s="45" t="str">
        <f>IFERROR(IF(AND(Q35="Impacto",Q36="Impacto"),(AB35-(+AB35*T36)),IF(AND(Q35="Probabilidad",Q36="Impacto"),(AB34-(+AB34*T36)),IF(Q36="Probabilidad",AB35,""))),"")</f>
        <v/>
      </c>
      <c r="AC36" s="46" t="str">
        <f t="shared" si="3"/>
        <v/>
      </c>
      <c r="AD36" s="47"/>
      <c r="AE36" s="48"/>
      <c r="AF36" s="38"/>
      <c r="AG36" s="49"/>
      <c r="AH36" s="49"/>
      <c r="AI36" s="48"/>
      <c r="AJ36" s="3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9"/>
      <c r="B37" s="192"/>
      <c r="C37" s="192"/>
      <c r="D37" s="192"/>
      <c r="E37" s="195"/>
      <c r="F37" s="192"/>
      <c r="G37" s="198"/>
      <c r="H37" s="183"/>
      <c r="I37" s="177"/>
      <c r="J37" s="180"/>
      <c r="K37" s="177">
        <f ca="1">IF(NOT(ISERROR(MATCH(J37,_xlfn.ANCHORARRAY(E48),0))),I50&amp;"Por favor no seleccionar los criterios de impacto",J37)</f>
        <v>0</v>
      </c>
      <c r="L37" s="183"/>
      <c r="M37" s="177"/>
      <c r="N37" s="186"/>
      <c r="O37" s="6">
        <v>4</v>
      </c>
      <c r="P37" s="39"/>
      <c r="Q37" s="41" t="str">
        <f t="shared" si="0"/>
        <v/>
      </c>
      <c r="R37" s="42"/>
      <c r="S37" s="42"/>
      <c r="T37" s="43" t="str">
        <f t="shared" si="1"/>
        <v/>
      </c>
      <c r="U37" s="42"/>
      <c r="V37" s="42"/>
      <c r="W37" s="42"/>
      <c r="X37" s="24" t="str">
        <f>IFERROR(IF(AND(Q36="Probabilidad",Q37="Probabilidad"),(Z36-(+Z36*T37)),IF(AND(Q36="Impacto",Q37="Probabilidad"),(Z35-(+Z35*T37)),IF(Q37="Impacto",Z36,""))),"")</f>
        <v/>
      </c>
      <c r="Y37" s="44" t="str">
        <f t="shared" si="4"/>
        <v/>
      </c>
      <c r="Z37" s="45" t="str">
        <f t="shared" si="2"/>
        <v/>
      </c>
      <c r="AA37" s="44" t="str">
        <f t="shared" si="5"/>
        <v/>
      </c>
      <c r="AB37" s="45" t="str">
        <f>IFERROR(IF(AND(Q36="Impacto",Q37="Impacto"),(AB36-(+AB36*T37)),IF(AND(Q36="Probabilidad",Q37="Impacto"),(AB35-(+AB35*T37)),IF(Q37="Probabilidad",AB36,""))),"")</f>
        <v/>
      </c>
      <c r="AC37" s="46" t="str">
        <f t="shared" si="3"/>
        <v/>
      </c>
      <c r="AD37" s="47"/>
      <c r="AE37" s="48"/>
      <c r="AF37" s="38"/>
      <c r="AG37" s="49"/>
      <c r="AH37" s="49"/>
      <c r="AI37" s="48"/>
      <c r="AJ37" s="3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9"/>
      <c r="B38" s="192"/>
      <c r="C38" s="192"/>
      <c r="D38" s="192"/>
      <c r="E38" s="195"/>
      <c r="F38" s="192"/>
      <c r="G38" s="198"/>
      <c r="H38" s="183"/>
      <c r="I38" s="177"/>
      <c r="J38" s="180"/>
      <c r="K38" s="177">
        <f ca="1">IF(NOT(ISERROR(MATCH(J38,_xlfn.ANCHORARRAY(E49),0))),I51&amp;"Por favor no seleccionar los criterios de impacto",J38)</f>
        <v>0</v>
      </c>
      <c r="L38" s="183"/>
      <c r="M38" s="177"/>
      <c r="N38" s="186"/>
      <c r="O38" s="6">
        <v>5</v>
      </c>
      <c r="P38" s="39"/>
      <c r="Q38" s="41" t="str">
        <f t="shared" si="0"/>
        <v/>
      </c>
      <c r="R38" s="42"/>
      <c r="S38" s="42"/>
      <c r="T38" s="43" t="str">
        <f t="shared" si="1"/>
        <v/>
      </c>
      <c r="U38" s="42"/>
      <c r="V38" s="42"/>
      <c r="W38" s="42"/>
      <c r="X38" s="24" t="str">
        <f>IFERROR(IF(AND(Q37="Probabilidad",Q38="Probabilidad"),(Z37-(+Z37*T38)),IF(AND(Q37="Impacto",Q38="Probabilidad"),(Z36-(+Z36*T38)),IF(Q38="Impacto",Z37,""))),"")</f>
        <v/>
      </c>
      <c r="Y38" s="44" t="str">
        <f t="shared" si="4"/>
        <v/>
      </c>
      <c r="Z38" s="45" t="str">
        <f t="shared" si="2"/>
        <v/>
      </c>
      <c r="AA38" s="44" t="str">
        <f t="shared" si="5"/>
        <v/>
      </c>
      <c r="AB38" s="45" t="str">
        <f>IFERROR(IF(AND(Q37="Impacto",Q38="Impacto"),(AB37-(+AB37*T38)),IF(AND(Q37="Probabilidad",Q38="Impacto"),(AB36-(+AB36*T38)),IF(Q38="Probabilidad",AB37,""))),"")</f>
        <v/>
      </c>
      <c r="AC38" s="46" t="str">
        <f t="shared" si="3"/>
        <v/>
      </c>
      <c r="AD38" s="47"/>
      <c r="AE38" s="48"/>
      <c r="AF38" s="38"/>
      <c r="AG38" s="49"/>
      <c r="AH38" s="49"/>
      <c r="AI38" s="48"/>
      <c r="AJ38" s="3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90"/>
      <c r="B39" s="193"/>
      <c r="C39" s="193"/>
      <c r="D39" s="193"/>
      <c r="E39" s="196"/>
      <c r="F39" s="193"/>
      <c r="G39" s="199"/>
      <c r="H39" s="184"/>
      <c r="I39" s="178"/>
      <c r="J39" s="181"/>
      <c r="K39" s="178">
        <f ca="1">IF(NOT(ISERROR(MATCH(J39,_xlfn.ANCHORARRAY(E50),0))),I52&amp;"Por favor no seleccionar los criterios de impacto",J39)</f>
        <v>0</v>
      </c>
      <c r="L39" s="184"/>
      <c r="M39" s="178"/>
      <c r="N39" s="187"/>
      <c r="O39" s="6">
        <v>6</v>
      </c>
      <c r="P39" s="39"/>
      <c r="Q39" s="41" t="str">
        <f t="shared" si="0"/>
        <v/>
      </c>
      <c r="R39" s="42"/>
      <c r="S39" s="42"/>
      <c r="T39" s="43" t="str">
        <f t="shared" si="1"/>
        <v/>
      </c>
      <c r="U39" s="42"/>
      <c r="V39" s="42"/>
      <c r="W39" s="42"/>
      <c r="X39" s="24" t="str">
        <f>IFERROR(IF(AND(Q38="Probabilidad",Q39="Probabilidad"),(Z38-(+Z38*T39)),IF(AND(Q38="Impacto",Q39="Probabilidad"),(Z37-(+Z37*T39)),IF(Q39="Impacto",Z38,""))),"")</f>
        <v/>
      </c>
      <c r="Y39" s="44" t="str">
        <f t="shared" si="4"/>
        <v/>
      </c>
      <c r="Z39" s="45" t="str">
        <f t="shared" si="2"/>
        <v/>
      </c>
      <c r="AA39" s="44" t="str">
        <f t="shared" si="5"/>
        <v/>
      </c>
      <c r="AB39" s="45" t="str">
        <f>IFERROR(IF(AND(Q38="Impacto",Q39="Impacto"),(AB38-(+AB38*T39)),IF(AND(Q38="Probabilidad",Q39="Impacto"),(AB37-(+AB37*T39)),IF(Q39="Probabilidad",AB38,""))),"")</f>
        <v/>
      </c>
      <c r="AC39" s="46" t="str">
        <f t="shared" si="3"/>
        <v/>
      </c>
      <c r="AD39" s="47"/>
      <c r="AE39" s="48"/>
      <c r="AF39" s="38"/>
      <c r="AG39" s="49"/>
      <c r="AH39" s="49"/>
      <c r="AI39" s="48"/>
      <c r="AJ39" s="3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8">
        <v>6</v>
      </c>
      <c r="B40" s="191"/>
      <c r="C40" s="191"/>
      <c r="D40" s="191"/>
      <c r="E40" s="194"/>
      <c r="F40" s="191"/>
      <c r="G40" s="197"/>
      <c r="H40" s="182" t="str">
        <f>IF(G40&lt;=0,"",IF(G40&lt;=2,"Muy Baja",IF(G40&lt;=24,"Baja",IF(G40&lt;=500,"Media",IF(G40&lt;=5000,"Alta","Muy Alta")))))</f>
        <v/>
      </c>
      <c r="I40" s="176" t="str">
        <f>IF(H40="","",IF(H40="Muy Baja",0.2,IF(H40="Baja",0.4,IF(H40="Media",0.6,IF(H40="Alta",0.8,IF(H40="Muy Alta",1,))))))</f>
        <v/>
      </c>
      <c r="J40" s="179"/>
      <c r="K40" s="176">
        <f>IF(NOT(ISERROR(MATCH(J40,'[9]Tabla Impacto'!$B$221:$B$223,0))),'[9]Tabla Impacto'!$F$223&amp;"Por favor no seleccionar los criterios de impacto(Afectación Económica o presupuestal y Pérdida Reputacional)",J40)</f>
        <v>0</v>
      </c>
      <c r="L40" s="182" t="str">
        <f>IF(OR(K40='[9]Tabla Impacto'!$C$11,K40='[9]Tabla Impacto'!$D$11),"Leve",IF(OR(K40='[9]Tabla Impacto'!$C$12,K40='[9]Tabla Impacto'!$D$12),"Menor",IF(OR(K40='[9]Tabla Impacto'!$C$13,K40='[9]Tabla Impacto'!$D$13),"Moderado",IF(OR(K40='[9]Tabla Impacto'!$C$14,K40='[9]Tabla Impacto'!$D$14),"Mayor",IF(OR(K40='[9]Tabla Impacto'!$C$15,K40='[9]Tabla Impacto'!$D$15),"Catastrófico","")))))</f>
        <v/>
      </c>
      <c r="M40" s="176" t="str">
        <f>IF(L40="","",IF(L40="Leve",0.2,IF(L40="Menor",0.4,IF(L40="Moderado",0.6,IF(L40="Mayor",0.8,IF(L40="Catastrófico",1,))))))</f>
        <v/>
      </c>
      <c r="N40" s="185"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6">
        <v>1</v>
      </c>
      <c r="P40" s="126"/>
      <c r="Q40" s="41" t="str">
        <f t="shared" si="0"/>
        <v/>
      </c>
      <c r="R40" s="42"/>
      <c r="S40" s="42"/>
      <c r="T40" s="43" t="str">
        <f t="shared" si="1"/>
        <v/>
      </c>
      <c r="U40" s="42"/>
      <c r="V40" s="42"/>
      <c r="W40" s="42"/>
      <c r="X40" s="24" t="str">
        <f>IFERROR(IF(Q40="Probabilidad",(I40-(+I40*T40)),IF(Q40="Impacto",I40,"")),"")</f>
        <v/>
      </c>
      <c r="Y40" s="44" t="str">
        <f>IFERROR(IF(X40="","",IF(X40&lt;=0.2,"Muy Baja",IF(X40&lt;=0.4,"Baja",IF(X40&lt;=0.6,"Media",IF(X40&lt;=0.8,"Alta","Muy Alta"))))),"")</f>
        <v/>
      </c>
      <c r="Z40" s="45" t="str">
        <f t="shared" si="2"/>
        <v/>
      </c>
      <c r="AA40" s="44" t="str">
        <f>IFERROR(IF(AB40="","",IF(AB40&lt;=0.2,"Leve",IF(AB40&lt;=0.4,"Menor",IF(AB40&lt;=0.6,"Moderado",IF(AB40&lt;=0.8,"Mayor","Catastrófico"))))),"")</f>
        <v/>
      </c>
      <c r="AB40" s="45" t="str">
        <f>IFERROR(IF(Q40="Impacto",(M40-(+M40*T40)),IF(Q40="Probabilidad",M40,"")),"")</f>
        <v/>
      </c>
      <c r="AC40" s="46" t="str">
        <f t="shared" si="3"/>
        <v/>
      </c>
      <c r="AD40" s="47"/>
      <c r="AE40" s="48"/>
      <c r="AF40" s="48"/>
      <c r="AG40" s="48"/>
      <c r="AH40" s="49"/>
      <c r="AI40" s="48"/>
      <c r="AJ40" s="3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9"/>
      <c r="B41" s="192"/>
      <c r="C41" s="192"/>
      <c r="D41" s="192"/>
      <c r="E41" s="195"/>
      <c r="F41" s="192"/>
      <c r="G41" s="198"/>
      <c r="H41" s="183"/>
      <c r="I41" s="177"/>
      <c r="J41" s="180"/>
      <c r="K41" s="177">
        <f ca="1">IF(NOT(ISERROR(MATCH(J41,_xlfn.ANCHORARRAY(E52),0))),I54&amp;"Por favor no seleccionar los criterios de impacto",J41)</f>
        <v>0</v>
      </c>
      <c r="L41" s="183"/>
      <c r="M41" s="177"/>
      <c r="N41" s="186"/>
      <c r="O41" s="6">
        <v>2</v>
      </c>
      <c r="P41" s="127"/>
      <c r="Q41" s="41" t="str">
        <f t="shared" si="0"/>
        <v/>
      </c>
      <c r="R41" s="42"/>
      <c r="S41" s="42"/>
      <c r="T41" s="43" t="str">
        <f t="shared" si="1"/>
        <v/>
      </c>
      <c r="U41" s="42"/>
      <c r="V41" s="42"/>
      <c r="W41" s="42"/>
      <c r="X41" s="24" t="str">
        <f>IFERROR(IF(AND(Q40="Probabilidad",Q41="Probabilidad"),(Z40-(+Z40*T41)),IF(Q41="Probabilidad",(I40-(+I40*T41)),IF(Q41="Impacto",Z40,""))),"")</f>
        <v/>
      </c>
      <c r="Y41" s="44" t="str">
        <f t="shared" si="4"/>
        <v/>
      </c>
      <c r="Z41" s="45" t="str">
        <f t="shared" si="2"/>
        <v/>
      </c>
      <c r="AA41" s="44" t="str">
        <f t="shared" si="5"/>
        <v/>
      </c>
      <c r="AB41" s="45" t="str">
        <f>IFERROR(IF(AND(Q40="Impacto",Q41="Impacto"),(AB34-(+AB34*T41)),IF(Q41="Impacto",($M$40-(+$M$40*T41)),IF(Q41="Probabilidad",AB34,""))),"")</f>
        <v/>
      </c>
      <c r="AC41" s="46" t="str">
        <f t="shared" si="3"/>
        <v/>
      </c>
      <c r="AD41" s="47"/>
      <c r="AE41" s="48"/>
      <c r="AF41" s="48"/>
      <c r="AG41" s="48"/>
      <c r="AH41" s="49"/>
      <c r="AI41" s="48"/>
      <c r="AJ41" s="3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9"/>
      <c r="B42" s="192"/>
      <c r="C42" s="192"/>
      <c r="D42" s="192"/>
      <c r="E42" s="195"/>
      <c r="F42" s="192"/>
      <c r="G42" s="198"/>
      <c r="H42" s="183"/>
      <c r="I42" s="177"/>
      <c r="J42" s="180"/>
      <c r="K42" s="177">
        <f ca="1">IF(NOT(ISERROR(MATCH(J42,_xlfn.ANCHORARRAY(E53),0))),I55&amp;"Por favor no seleccionar los criterios de impacto",J42)</f>
        <v>0</v>
      </c>
      <c r="L42" s="183"/>
      <c r="M42" s="177"/>
      <c r="N42" s="186"/>
      <c r="O42" s="6">
        <v>3</v>
      </c>
      <c r="P42" s="127"/>
      <c r="Q42" s="41" t="str">
        <f t="shared" si="0"/>
        <v/>
      </c>
      <c r="R42" s="42"/>
      <c r="S42" s="42"/>
      <c r="T42" s="43" t="str">
        <f t="shared" si="1"/>
        <v/>
      </c>
      <c r="U42" s="42"/>
      <c r="V42" s="42"/>
      <c r="W42" s="42"/>
      <c r="X42" s="24" t="str">
        <f>IFERROR(IF(AND(Q41="Probabilidad",Q42="Probabilidad"),(Z41-(+Z41*T42)),IF(AND(Q41="Impacto",Q42="Probabilidad"),(Z40-(+Z40*T42)),IF(Q42="Impacto",Z41,""))),"")</f>
        <v/>
      </c>
      <c r="Y42" s="44" t="str">
        <f t="shared" si="4"/>
        <v/>
      </c>
      <c r="Z42" s="45" t="str">
        <f t="shared" si="2"/>
        <v/>
      </c>
      <c r="AA42" s="44" t="str">
        <f t="shared" si="5"/>
        <v/>
      </c>
      <c r="AB42" s="45" t="str">
        <f>IFERROR(IF(AND(Q41="Impacto",Q42="Impacto"),(AB41-(+AB41*T42)),IF(AND(Q41="Probabilidad",Q42="Impacto"),(AB40-(+AB40*T42)),IF(Q42="Probabilidad",AB41,""))),"")</f>
        <v/>
      </c>
      <c r="AC42" s="46" t="str">
        <f t="shared" si="3"/>
        <v/>
      </c>
      <c r="AD42" s="47"/>
      <c r="AE42" s="48"/>
      <c r="AF42" s="48"/>
      <c r="AG42" s="48"/>
      <c r="AH42" s="49"/>
      <c r="AI42" s="48"/>
      <c r="AJ42" s="3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9"/>
      <c r="B43" s="192"/>
      <c r="C43" s="192"/>
      <c r="D43" s="192"/>
      <c r="E43" s="195"/>
      <c r="F43" s="192"/>
      <c r="G43" s="198"/>
      <c r="H43" s="183"/>
      <c r="I43" s="177"/>
      <c r="J43" s="180"/>
      <c r="K43" s="177">
        <f ca="1">IF(NOT(ISERROR(MATCH(J43,_xlfn.ANCHORARRAY(E54),0))),I56&amp;"Por favor no seleccionar los criterios de impacto",J43)</f>
        <v>0</v>
      </c>
      <c r="L43" s="183"/>
      <c r="M43" s="177"/>
      <c r="N43" s="186"/>
      <c r="O43" s="6">
        <v>4</v>
      </c>
      <c r="P43" s="127"/>
      <c r="Q43" s="41" t="str">
        <f t="shared" si="0"/>
        <v/>
      </c>
      <c r="R43" s="42"/>
      <c r="S43" s="42"/>
      <c r="T43" s="43" t="str">
        <f t="shared" si="1"/>
        <v/>
      </c>
      <c r="U43" s="42"/>
      <c r="V43" s="42"/>
      <c r="W43" s="42"/>
      <c r="X43" s="24" t="str">
        <f>IFERROR(IF(AND(Q42="Probabilidad",Q43="Probabilidad"),(Z42-(+Z42*T43)),IF(AND(Q42="Impacto",Q43="Probabilidad"),(Z41-(+Z41*T43)),IF(Q43="Impacto",Z42,""))),"")</f>
        <v/>
      </c>
      <c r="Y43" s="44" t="str">
        <f t="shared" si="4"/>
        <v/>
      </c>
      <c r="Z43" s="45" t="str">
        <f t="shared" si="2"/>
        <v/>
      </c>
      <c r="AA43" s="44" t="str">
        <f t="shared" si="5"/>
        <v/>
      </c>
      <c r="AB43" s="45" t="str">
        <f>IFERROR(IF(AND(Q42="Impacto",Q43="Impacto"),(AB42-(+AB42*T43)),IF(AND(Q42="Probabilidad",Q43="Impacto"),(AB41-(+AB41*T43)),IF(Q43="Probabilidad",AB42,""))),"")</f>
        <v/>
      </c>
      <c r="AC43" s="46" t="str">
        <f t="shared" si="3"/>
        <v/>
      </c>
      <c r="AD43" s="47"/>
      <c r="AE43" s="48"/>
      <c r="AF43" s="48"/>
      <c r="AG43" s="49"/>
      <c r="AH43" s="49"/>
      <c r="AI43" s="48"/>
      <c r="AJ43" s="3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9"/>
      <c r="B44" s="192"/>
      <c r="C44" s="192"/>
      <c r="D44" s="192"/>
      <c r="E44" s="195"/>
      <c r="F44" s="192"/>
      <c r="G44" s="198"/>
      <c r="H44" s="183"/>
      <c r="I44" s="177"/>
      <c r="J44" s="180"/>
      <c r="K44" s="177">
        <f ca="1">IF(NOT(ISERROR(MATCH(J44,_xlfn.ANCHORARRAY(E55),0))),I57&amp;"Por favor no seleccionar los criterios de impacto",J44)</f>
        <v>0</v>
      </c>
      <c r="L44" s="183"/>
      <c r="M44" s="177"/>
      <c r="N44" s="186"/>
      <c r="O44" s="6">
        <v>5</v>
      </c>
      <c r="P44" s="39"/>
      <c r="Q44" s="41" t="str">
        <f t="shared" si="0"/>
        <v/>
      </c>
      <c r="R44" s="42"/>
      <c r="S44" s="42"/>
      <c r="T44" s="43" t="str">
        <f t="shared" si="1"/>
        <v/>
      </c>
      <c r="U44" s="42"/>
      <c r="V44" s="42"/>
      <c r="W44" s="42"/>
      <c r="X44" s="24" t="str">
        <f>IFERROR(IF(AND(Q43="Probabilidad",Q44="Probabilidad"),(Z43-(+Z43*T44)),IF(AND(Q43="Impacto",Q44="Probabilidad"),(Z42-(+Z42*T44)),IF(Q44="Impacto",Z43,""))),"")</f>
        <v/>
      </c>
      <c r="Y44" s="44" t="str">
        <f t="shared" si="4"/>
        <v/>
      </c>
      <c r="Z44" s="45" t="str">
        <f t="shared" si="2"/>
        <v/>
      </c>
      <c r="AA44" s="44" t="str">
        <f t="shared" si="5"/>
        <v/>
      </c>
      <c r="AB44" s="45" t="str">
        <f>IFERROR(IF(AND(Q43="Impacto",Q44="Impacto"),(AB43-(+AB43*T44)),IF(AND(Q43="Probabilidad",Q44="Impacto"),(AB42-(+AB42*T44)),IF(Q44="Probabilidad",AB43,""))),"")</f>
        <v/>
      </c>
      <c r="AC44" s="46" t="str">
        <f t="shared" si="3"/>
        <v/>
      </c>
      <c r="AD44" s="47"/>
      <c r="AE44" s="48"/>
      <c r="AF44" s="38"/>
      <c r="AG44" s="49"/>
      <c r="AH44" s="49"/>
      <c r="AI44" s="48"/>
      <c r="AJ44" s="3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90"/>
      <c r="B45" s="193"/>
      <c r="C45" s="193"/>
      <c r="D45" s="193"/>
      <c r="E45" s="196"/>
      <c r="F45" s="193"/>
      <c r="G45" s="199"/>
      <c r="H45" s="184"/>
      <c r="I45" s="178"/>
      <c r="J45" s="181"/>
      <c r="K45" s="178">
        <f ca="1">IF(NOT(ISERROR(MATCH(J45,_xlfn.ANCHORARRAY(E56),0))),I58&amp;"Por favor no seleccionar los criterios de impacto",J45)</f>
        <v>0</v>
      </c>
      <c r="L45" s="184"/>
      <c r="M45" s="178"/>
      <c r="N45" s="187"/>
      <c r="O45" s="6">
        <v>6</v>
      </c>
      <c r="P45" s="39"/>
      <c r="Q45" s="41" t="str">
        <f t="shared" si="0"/>
        <v/>
      </c>
      <c r="R45" s="42"/>
      <c r="S45" s="42"/>
      <c r="T45" s="43" t="str">
        <f t="shared" si="1"/>
        <v/>
      </c>
      <c r="U45" s="42"/>
      <c r="V45" s="42"/>
      <c r="W45" s="42"/>
      <c r="X45" s="24" t="str">
        <f>IFERROR(IF(AND(Q44="Probabilidad",Q45="Probabilidad"),(Z44-(+Z44*T45)),IF(AND(Q44="Impacto",Q45="Probabilidad"),(Z43-(+Z43*T45)),IF(Q45="Impacto",Z44,""))),"")</f>
        <v/>
      </c>
      <c r="Y45" s="44" t="str">
        <f t="shared" si="4"/>
        <v/>
      </c>
      <c r="Z45" s="45" t="str">
        <f t="shared" si="2"/>
        <v/>
      </c>
      <c r="AA45" s="44" t="str">
        <f>IFERROR(IF(AB45="","",IF(AB45&lt;=0.2,"Leve",IF(AB45&lt;=0.4,"Menor",IF(AB45&lt;=0.6,"Moderado",IF(AB45&lt;=0.8,"Mayor","Catastrófico"))))),"")</f>
        <v/>
      </c>
      <c r="AB45" s="45" t="str">
        <f>IFERROR(IF(AND(Q44="Impacto",Q45="Impacto"),(AB44-(+AB44*T45)),IF(AND(Q44="Probabilidad",Q45="Impacto"),(AB43-(+AB43*T45)),IF(Q45="Probabilidad",AB44,""))),"")</f>
        <v/>
      </c>
      <c r="AC45" s="46" t="str">
        <f t="shared" si="3"/>
        <v/>
      </c>
      <c r="AD45" s="47"/>
      <c r="AE45" s="48"/>
      <c r="AF45" s="38"/>
      <c r="AG45" s="49"/>
      <c r="AH45" s="49"/>
      <c r="AI45" s="48"/>
      <c r="AJ45" s="3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8">
        <v>7</v>
      </c>
      <c r="B46" s="191"/>
      <c r="C46" s="191"/>
      <c r="D46" s="191"/>
      <c r="E46" s="194"/>
      <c r="F46" s="191"/>
      <c r="G46" s="197"/>
      <c r="H46" s="182" t="str">
        <f>IF(G46&lt;=0,"",IF(G46&lt;=2,"Muy Baja",IF(G46&lt;=24,"Baja",IF(G46&lt;=500,"Media",IF(G46&lt;=5000,"Alta","Muy Alta")))))</f>
        <v/>
      </c>
      <c r="I46" s="176" t="str">
        <f>IF(H46="","",IF(H46="Muy Baja",0.2,IF(H46="Baja",0.4,IF(H46="Media",0.6,IF(H46="Alta",0.8,IF(H46="Muy Alta",1,))))))</f>
        <v/>
      </c>
      <c r="J46" s="179"/>
      <c r="K46" s="176">
        <f>IF(NOT(ISERROR(MATCH(J46,'[9]Tabla Impacto'!$B$221:$B$223,0))),'[9]Tabla Impacto'!$F$223&amp;"Por favor no seleccionar los criterios de impacto(Afectación Económica o presupuestal y Pérdida Reputacional)",J46)</f>
        <v>0</v>
      </c>
      <c r="L46" s="182" t="str">
        <f>IF(OR(K46='[9]Tabla Impacto'!$C$11,K46='[9]Tabla Impacto'!$D$11),"Leve",IF(OR(K46='[9]Tabla Impacto'!$C$12,K46='[9]Tabla Impacto'!$D$12),"Menor",IF(OR(K46='[9]Tabla Impacto'!$C$13,K46='[9]Tabla Impacto'!$D$13),"Moderado",IF(OR(K46='[9]Tabla Impacto'!$C$14,K46='[9]Tabla Impacto'!$D$14),"Mayor",IF(OR(K46='[9]Tabla Impacto'!$C$15,K46='[9]Tabla Impacto'!$D$15),"Catastrófico","")))))</f>
        <v/>
      </c>
      <c r="M46" s="176" t="str">
        <f>IF(L46="","",IF(L46="Leve",0.2,IF(L46="Menor",0.4,IF(L46="Moderado",0.6,IF(L46="Mayor",0.8,IF(L46="Catastrófico",1,))))))</f>
        <v/>
      </c>
      <c r="N46" s="185"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6">
        <v>1</v>
      </c>
      <c r="P46" s="128"/>
      <c r="Q46" s="41" t="str">
        <f t="shared" si="0"/>
        <v/>
      </c>
      <c r="R46" s="42"/>
      <c r="S46" s="42"/>
      <c r="T46" s="43" t="str">
        <f t="shared" si="1"/>
        <v/>
      </c>
      <c r="U46" s="42"/>
      <c r="V46" s="42"/>
      <c r="W46" s="42"/>
      <c r="X46" s="24" t="str">
        <f>IFERROR(IF(Q46="Probabilidad",(I46-(+I46*T46)),IF(Q46="Impacto",I46,"")),"")</f>
        <v/>
      </c>
      <c r="Y46" s="44" t="str">
        <f>IFERROR(IF(X46="","",IF(X46&lt;=0.2,"Muy Baja",IF(X46&lt;=0.4,"Baja",IF(X46&lt;=0.6,"Media",IF(X46&lt;=0.8,"Alta","Muy Alta"))))),"")</f>
        <v/>
      </c>
      <c r="Z46" s="45" t="str">
        <f t="shared" si="2"/>
        <v/>
      </c>
      <c r="AA46" s="44" t="str">
        <f>IFERROR(IF(AB46="","",IF(AB46&lt;=0.2,"Leve",IF(AB46&lt;=0.4,"Menor",IF(AB46&lt;=0.6,"Moderado",IF(AB46&lt;=0.8,"Mayor","Catastrófico"))))),"")</f>
        <v/>
      </c>
      <c r="AB46" s="45" t="str">
        <f>IFERROR(IF(Q46="Impacto",(M46-(+M46*T46)),IF(Q46="Probabilidad",M46,"")),"")</f>
        <v/>
      </c>
      <c r="AC46" s="46" t="str">
        <f t="shared" si="3"/>
        <v/>
      </c>
      <c r="AD46" s="47"/>
      <c r="AE46" s="128"/>
      <c r="AF46" s="38"/>
      <c r="AG46" s="49"/>
      <c r="AH46" s="49"/>
      <c r="AI46" s="48"/>
      <c r="AJ46" s="3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9"/>
      <c r="B47" s="192"/>
      <c r="C47" s="192"/>
      <c r="D47" s="192"/>
      <c r="E47" s="195"/>
      <c r="F47" s="192"/>
      <c r="G47" s="198"/>
      <c r="H47" s="183"/>
      <c r="I47" s="177"/>
      <c r="J47" s="180"/>
      <c r="K47" s="177">
        <f ca="1">IF(NOT(ISERROR(MATCH(J47,_xlfn.ANCHORARRAY(E58),0))),I60&amp;"Por favor no seleccionar los criterios de impacto",J47)</f>
        <v>0</v>
      </c>
      <c r="L47" s="183"/>
      <c r="M47" s="177"/>
      <c r="N47" s="186"/>
      <c r="O47" s="6">
        <v>2</v>
      </c>
      <c r="P47" s="128"/>
      <c r="Q47" s="41" t="str">
        <f t="shared" si="0"/>
        <v/>
      </c>
      <c r="R47" s="42"/>
      <c r="S47" s="42"/>
      <c r="T47" s="43" t="str">
        <f t="shared" si="1"/>
        <v/>
      </c>
      <c r="U47" s="42"/>
      <c r="V47" s="42"/>
      <c r="W47" s="42"/>
      <c r="X47" s="24" t="str">
        <f>IFERROR(IF(AND(Q46="Probabilidad",Q47="Probabilidad"),(Z46-(+Z46*T47)),IF(Q47="Probabilidad",(I46-(+I46*T47)),IF(Q47="Impacto",Z46,""))),"")</f>
        <v/>
      </c>
      <c r="Y47" s="44" t="str">
        <f t="shared" si="4"/>
        <v/>
      </c>
      <c r="Z47" s="45" t="str">
        <f t="shared" si="2"/>
        <v/>
      </c>
      <c r="AA47" s="44" t="str">
        <f t="shared" si="5"/>
        <v/>
      </c>
      <c r="AB47" s="45" t="str">
        <f>IFERROR(IF(AND(Q46="Impacto",Q47="Impacto"),(AB40-(+AB40*T47)),IF(Q47="Impacto",($M$46-(+$M$46*T47)),IF(Q47="Probabilidad",AB40,""))),"")</f>
        <v/>
      </c>
      <c r="AC47" s="46" t="str">
        <f t="shared" si="3"/>
        <v/>
      </c>
      <c r="AD47" s="47"/>
      <c r="AE47" s="128"/>
      <c r="AF47" s="38"/>
      <c r="AG47" s="49"/>
      <c r="AH47" s="49"/>
      <c r="AI47" s="48"/>
      <c r="AJ47" s="3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9"/>
      <c r="B48" s="192"/>
      <c r="C48" s="192"/>
      <c r="D48" s="192"/>
      <c r="E48" s="195"/>
      <c r="F48" s="192"/>
      <c r="G48" s="198"/>
      <c r="H48" s="183"/>
      <c r="I48" s="177"/>
      <c r="J48" s="180"/>
      <c r="K48" s="177">
        <f ca="1">IF(NOT(ISERROR(MATCH(J48,_xlfn.ANCHORARRAY(E59),0))),I61&amp;"Por favor no seleccionar los criterios de impacto",J48)</f>
        <v>0</v>
      </c>
      <c r="L48" s="183"/>
      <c r="M48" s="177"/>
      <c r="N48" s="186"/>
      <c r="O48" s="6">
        <v>3</v>
      </c>
      <c r="P48" s="128"/>
      <c r="Q48" s="41" t="str">
        <f t="shared" si="0"/>
        <v/>
      </c>
      <c r="R48" s="42"/>
      <c r="S48" s="42"/>
      <c r="T48" s="43" t="str">
        <f t="shared" si="1"/>
        <v/>
      </c>
      <c r="U48" s="42"/>
      <c r="V48" s="42"/>
      <c r="W48" s="42"/>
      <c r="X48" s="24" t="str">
        <f>IFERROR(IF(AND(Q47="Probabilidad",Q48="Probabilidad"),(Z47-(+Z47*T48)),IF(AND(Q47="Impacto",Q48="Probabilidad"),(Z46-(+Z46*T48)),IF(Q48="Impacto",Z47,""))),"")</f>
        <v/>
      </c>
      <c r="Y48" s="44" t="str">
        <f t="shared" si="4"/>
        <v/>
      </c>
      <c r="Z48" s="45" t="str">
        <f t="shared" si="2"/>
        <v/>
      </c>
      <c r="AA48" s="44" t="str">
        <f t="shared" si="5"/>
        <v/>
      </c>
      <c r="AB48" s="45" t="str">
        <f>IFERROR(IF(AND(Q47="Impacto",Q48="Impacto"),(AB47-(+AB47*T48)),IF(AND(Q47="Probabilidad",Q48="Impacto"),(AB46-(+AB46*T48)),IF(Q48="Probabilidad",AB47,""))),"")</f>
        <v/>
      </c>
      <c r="AC48" s="46" t="str">
        <f t="shared" si="3"/>
        <v/>
      </c>
      <c r="AD48" s="47"/>
      <c r="AE48" s="128"/>
      <c r="AF48" s="38"/>
      <c r="AG48" s="49"/>
      <c r="AH48" s="49"/>
      <c r="AI48" s="48"/>
      <c r="AJ48" s="3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9"/>
      <c r="B49" s="192"/>
      <c r="C49" s="192"/>
      <c r="D49" s="192"/>
      <c r="E49" s="195"/>
      <c r="F49" s="192"/>
      <c r="G49" s="198"/>
      <c r="H49" s="183"/>
      <c r="I49" s="177"/>
      <c r="J49" s="180"/>
      <c r="K49" s="177">
        <f ca="1">IF(NOT(ISERROR(MATCH(J49,_xlfn.ANCHORARRAY(E60),0))),I62&amp;"Por favor no seleccionar los criterios de impacto",J49)</f>
        <v>0</v>
      </c>
      <c r="L49" s="183"/>
      <c r="M49" s="177"/>
      <c r="N49" s="186"/>
      <c r="O49" s="6">
        <v>4</v>
      </c>
      <c r="P49" s="128"/>
      <c r="Q49" s="41" t="str">
        <f t="shared" si="0"/>
        <v/>
      </c>
      <c r="R49" s="42"/>
      <c r="S49" s="42"/>
      <c r="T49" s="43" t="str">
        <f t="shared" si="1"/>
        <v/>
      </c>
      <c r="U49" s="42"/>
      <c r="V49" s="42"/>
      <c r="W49" s="42"/>
      <c r="X49" s="24" t="str">
        <f>IFERROR(IF(AND(Q48="Probabilidad",Q49="Probabilidad"),(Z48-(+Z48*T49)),IF(AND(Q48="Impacto",Q49="Probabilidad"),(Z47-(+Z47*T49)),IF(Q49="Impacto",Z48,""))),"")</f>
        <v/>
      </c>
      <c r="Y49" s="44" t="str">
        <f t="shared" si="4"/>
        <v/>
      </c>
      <c r="Z49" s="45" t="str">
        <f t="shared" si="2"/>
        <v/>
      </c>
      <c r="AA49" s="44" t="str">
        <f t="shared" si="5"/>
        <v/>
      </c>
      <c r="AB49" s="45" t="str">
        <f>IFERROR(IF(AND(Q48="Impacto",Q49="Impacto"),(AB48-(+AB48*T49)),IF(AND(Q48="Probabilidad",Q49="Impacto"),(AB47-(+AB47*T49)),IF(Q49="Probabilidad",AB48,""))),"")</f>
        <v/>
      </c>
      <c r="AC49" s="46" t="str">
        <f t="shared" si="3"/>
        <v/>
      </c>
      <c r="AD49" s="47"/>
      <c r="AE49" s="128"/>
      <c r="AF49" s="38"/>
      <c r="AG49" s="49"/>
      <c r="AH49" s="49"/>
      <c r="AI49" s="48"/>
      <c r="AJ49" s="3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9"/>
      <c r="B50" s="192"/>
      <c r="C50" s="192"/>
      <c r="D50" s="192"/>
      <c r="E50" s="195"/>
      <c r="F50" s="192"/>
      <c r="G50" s="198"/>
      <c r="H50" s="183"/>
      <c r="I50" s="177"/>
      <c r="J50" s="180"/>
      <c r="K50" s="177">
        <f ca="1">IF(NOT(ISERROR(MATCH(J50,_xlfn.ANCHORARRAY(E61),0))),I63&amp;"Por favor no seleccionar los criterios de impacto",J50)</f>
        <v>0</v>
      </c>
      <c r="L50" s="183"/>
      <c r="M50" s="177"/>
      <c r="N50" s="186"/>
      <c r="O50" s="6">
        <v>5</v>
      </c>
      <c r="P50" s="39"/>
      <c r="Q50" s="41" t="str">
        <f t="shared" si="0"/>
        <v/>
      </c>
      <c r="R50" s="42"/>
      <c r="S50" s="42"/>
      <c r="T50" s="43" t="str">
        <f t="shared" si="1"/>
        <v/>
      </c>
      <c r="U50" s="42"/>
      <c r="V50" s="42"/>
      <c r="W50" s="42"/>
      <c r="X50" s="24" t="str">
        <f>IFERROR(IF(AND(Q49="Probabilidad",Q50="Probabilidad"),(Z49-(+Z49*T50)),IF(AND(Q49="Impacto",Q50="Probabilidad"),(Z48-(+Z48*T50)),IF(Q50="Impacto",Z49,""))),"")</f>
        <v/>
      </c>
      <c r="Y50" s="44" t="str">
        <f t="shared" si="4"/>
        <v/>
      </c>
      <c r="Z50" s="45" t="str">
        <f t="shared" si="2"/>
        <v/>
      </c>
      <c r="AA50" s="44" t="str">
        <f t="shared" si="5"/>
        <v/>
      </c>
      <c r="AB50" s="45" t="str">
        <f>IFERROR(IF(AND(Q49="Impacto",Q50="Impacto"),(AB49-(+AB49*T50)),IF(AND(Q49="Probabilidad",Q50="Impacto"),(AB48-(+AB48*T50)),IF(Q50="Probabilidad",AB49,""))),"")</f>
        <v/>
      </c>
      <c r="AC50" s="46" t="str">
        <f t="shared" si="3"/>
        <v/>
      </c>
      <c r="AD50" s="47"/>
      <c r="AE50" s="48"/>
      <c r="AF50" s="38"/>
      <c r="AG50" s="49"/>
      <c r="AH50" s="49"/>
      <c r="AI50" s="48"/>
      <c r="AJ50" s="3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90"/>
      <c r="B51" s="193"/>
      <c r="C51" s="193"/>
      <c r="D51" s="193"/>
      <c r="E51" s="196"/>
      <c r="F51" s="193"/>
      <c r="G51" s="199"/>
      <c r="H51" s="184"/>
      <c r="I51" s="178"/>
      <c r="J51" s="181"/>
      <c r="K51" s="178">
        <f ca="1">IF(NOT(ISERROR(MATCH(J51,_xlfn.ANCHORARRAY(E62),0))),I64&amp;"Por favor no seleccionar los criterios de impacto",J51)</f>
        <v>0</v>
      </c>
      <c r="L51" s="184"/>
      <c r="M51" s="178"/>
      <c r="N51" s="187"/>
      <c r="O51" s="6">
        <v>6</v>
      </c>
      <c r="P51" s="39"/>
      <c r="Q51" s="41" t="str">
        <f t="shared" si="0"/>
        <v/>
      </c>
      <c r="R51" s="42"/>
      <c r="S51" s="42"/>
      <c r="T51" s="43" t="str">
        <f t="shared" si="1"/>
        <v/>
      </c>
      <c r="U51" s="42"/>
      <c r="V51" s="42"/>
      <c r="W51" s="42"/>
      <c r="X51" s="24" t="str">
        <f>IFERROR(IF(AND(Q50="Probabilidad",Q51="Probabilidad"),(Z50-(+Z50*T51)),IF(AND(Q50="Impacto",Q51="Probabilidad"),(Z49-(+Z49*T51)),IF(Q51="Impacto",Z50,""))),"")</f>
        <v/>
      </c>
      <c r="Y51" s="44" t="str">
        <f t="shared" si="4"/>
        <v/>
      </c>
      <c r="Z51" s="45" t="str">
        <f t="shared" si="2"/>
        <v/>
      </c>
      <c r="AA51" s="44" t="str">
        <f t="shared" si="5"/>
        <v/>
      </c>
      <c r="AB51" s="45" t="str">
        <f>IFERROR(IF(AND(Q50="Impacto",Q51="Impacto"),(AB50-(+AB50*T51)),IF(AND(Q50="Probabilidad",Q51="Impacto"),(AB49-(+AB49*T51)),IF(Q51="Probabilidad",AB50,""))),"")</f>
        <v/>
      </c>
      <c r="AC51" s="46" t="str">
        <f t="shared" si="3"/>
        <v/>
      </c>
      <c r="AD51" s="47"/>
      <c r="AE51" s="48"/>
      <c r="AF51" s="38"/>
      <c r="AG51" s="49"/>
      <c r="AH51" s="49"/>
      <c r="AI51" s="48"/>
      <c r="AJ51" s="3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8">
        <v>8</v>
      </c>
      <c r="B52" s="191"/>
      <c r="C52" s="191"/>
      <c r="D52" s="191"/>
      <c r="E52" s="194"/>
      <c r="F52" s="191"/>
      <c r="G52" s="197"/>
      <c r="H52" s="182" t="str">
        <f>IF(G52&lt;=0,"",IF(G52&lt;=2,"Muy Baja",IF(G52&lt;=24,"Baja",IF(G52&lt;=500,"Media",IF(G52&lt;=5000,"Alta","Muy Alta")))))</f>
        <v/>
      </c>
      <c r="I52" s="176" t="str">
        <f>IF(H52="","",IF(H52="Muy Baja",0.2,IF(H52="Baja",0.4,IF(H52="Media",0.6,IF(H52="Alta",0.8,IF(H52="Muy Alta",1,))))))</f>
        <v/>
      </c>
      <c r="J52" s="179"/>
      <c r="K52" s="176">
        <f>IF(NOT(ISERROR(MATCH(J52,'[9]Tabla Impacto'!$B$221:$B$223,0))),'[9]Tabla Impacto'!$F$223&amp;"Por favor no seleccionar los criterios de impacto(Afectación Económica o presupuestal y Pérdida Reputacional)",J52)</f>
        <v>0</v>
      </c>
      <c r="L52" s="182" t="str">
        <f>IF(OR(K52='[9]Tabla Impacto'!$C$11,K52='[9]Tabla Impacto'!$D$11),"Leve",IF(OR(K52='[9]Tabla Impacto'!$C$12,K52='[9]Tabla Impacto'!$D$12),"Menor",IF(OR(K52='[9]Tabla Impacto'!$C$13,K52='[9]Tabla Impacto'!$D$13),"Moderado",IF(OR(K52='[9]Tabla Impacto'!$C$14,K52='[9]Tabla Impacto'!$D$14),"Mayor",IF(OR(K52='[9]Tabla Impacto'!$C$15,K52='[9]Tabla Impacto'!$D$15),"Catastrófico","")))))</f>
        <v/>
      </c>
      <c r="M52" s="176" t="str">
        <f>IF(L52="","",IF(L52="Leve",0.2,IF(L52="Menor",0.4,IF(L52="Moderado",0.6,IF(L52="Mayor",0.8,IF(L52="Catastrófico",1,))))))</f>
        <v/>
      </c>
      <c r="N52" s="185"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6">
        <v>1</v>
      </c>
      <c r="P52" s="128"/>
      <c r="Q52" s="41" t="str">
        <f t="shared" si="0"/>
        <v/>
      </c>
      <c r="R52" s="42"/>
      <c r="S52" s="42"/>
      <c r="T52" s="43" t="str">
        <f t="shared" si="1"/>
        <v/>
      </c>
      <c r="U52" s="42"/>
      <c r="V52" s="42"/>
      <c r="W52" s="42"/>
      <c r="X52" s="24" t="str">
        <f>IFERROR(IF(Q52="Probabilidad",(I52-(+I52*T52)),IF(Q52="Impacto",I52,"")),"")</f>
        <v/>
      </c>
      <c r="Y52" s="44" t="str">
        <f>IFERROR(IF(X52="","",IF(X52&lt;=0.2,"Muy Baja",IF(X52&lt;=0.4,"Baja",IF(X52&lt;=0.6,"Media",IF(X52&lt;=0.8,"Alta","Muy Alta"))))),"")</f>
        <v/>
      </c>
      <c r="Z52" s="45" t="str">
        <f t="shared" si="2"/>
        <v/>
      </c>
      <c r="AA52" s="44" t="str">
        <f>IFERROR(IF(AB52="","",IF(AB52&lt;=0.2,"Leve",IF(AB52&lt;=0.4,"Menor",IF(AB52&lt;=0.6,"Moderado",IF(AB52&lt;=0.8,"Mayor","Catastrófico"))))),"")</f>
        <v/>
      </c>
      <c r="AB52" s="45" t="str">
        <f>IFERROR(IF(Q52="Impacto",(M52-(+M52*T52)),IF(Q52="Probabilidad",M52,"")),"")</f>
        <v/>
      </c>
      <c r="AC52" s="46" t="str">
        <f t="shared" si="3"/>
        <v/>
      </c>
      <c r="AD52" s="47"/>
      <c r="AE52" s="48"/>
      <c r="AF52" s="38"/>
      <c r="AG52" s="49"/>
      <c r="AH52" s="49"/>
      <c r="AI52" s="48"/>
      <c r="AJ52" s="3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9"/>
      <c r="B53" s="192"/>
      <c r="C53" s="192"/>
      <c r="D53" s="192"/>
      <c r="E53" s="195"/>
      <c r="F53" s="192"/>
      <c r="G53" s="198"/>
      <c r="H53" s="183"/>
      <c r="I53" s="177"/>
      <c r="J53" s="180"/>
      <c r="K53" s="177">
        <f ca="1">IF(NOT(ISERROR(MATCH(J53,_xlfn.ANCHORARRAY(E64),0))),I66&amp;"Por favor no seleccionar los criterios de impacto",J53)</f>
        <v>0</v>
      </c>
      <c r="L53" s="183"/>
      <c r="M53" s="177"/>
      <c r="N53" s="186"/>
      <c r="O53" s="6">
        <v>2</v>
      </c>
      <c r="P53" s="128"/>
      <c r="Q53" s="41" t="str">
        <f t="shared" si="0"/>
        <v/>
      </c>
      <c r="R53" s="42"/>
      <c r="S53" s="42"/>
      <c r="T53" s="43" t="str">
        <f t="shared" si="1"/>
        <v/>
      </c>
      <c r="U53" s="42"/>
      <c r="V53" s="42"/>
      <c r="W53" s="42"/>
      <c r="X53" s="24" t="str">
        <f>IFERROR(IF(AND(Q52="Probabilidad",Q53="Probabilidad"),(Z52-(+Z52*T53)),IF(Q53="Probabilidad",(I52-(+I52*T53)),IF(Q53="Impacto",Z52,""))),"")</f>
        <v/>
      </c>
      <c r="Y53" s="44" t="str">
        <f t="shared" si="4"/>
        <v/>
      </c>
      <c r="Z53" s="45" t="str">
        <f t="shared" si="2"/>
        <v/>
      </c>
      <c r="AA53" s="44" t="str">
        <f t="shared" si="5"/>
        <v/>
      </c>
      <c r="AB53" s="45" t="str">
        <f>IFERROR(IF(AND(Q52="Impacto",Q53="Impacto"),(AB46-(+AB46*T53)),IF(Q53="Impacto",($M$52-(+$M$52*T53)),IF(Q53="Probabilidad",AB46,""))),"")</f>
        <v/>
      </c>
      <c r="AC53" s="46" t="str">
        <f t="shared" si="3"/>
        <v/>
      </c>
      <c r="AD53" s="47"/>
      <c r="AE53" s="48"/>
      <c r="AF53" s="38"/>
      <c r="AG53" s="49"/>
      <c r="AH53" s="49"/>
      <c r="AI53" s="48"/>
      <c r="AJ53" s="3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9"/>
      <c r="B54" s="192"/>
      <c r="C54" s="192"/>
      <c r="D54" s="192"/>
      <c r="E54" s="195"/>
      <c r="F54" s="192"/>
      <c r="G54" s="198"/>
      <c r="H54" s="183"/>
      <c r="I54" s="177"/>
      <c r="J54" s="180"/>
      <c r="K54" s="177">
        <f ca="1">IF(NOT(ISERROR(MATCH(J54,_xlfn.ANCHORARRAY(E65),0))),I67&amp;"Por favor no seleccionar los criterios de impacto",J54)</f>
        <v>0</v>
      </c>
      <c r="L54" s="183"/>
      <c r="M54" s="177"/>
      <c r="N54" s="186"/>
      <c r="O54" s="6">
        <v>3</v>
      </c>
      <c r="P54" s="128"/>
      <c r="Q54" s="41" t="str">
        <f t="shared" si="0"/>
        <v/>
      </c>
      <c r="R54" s="42"/>
      <c r="S54" s="42"/>
      <c r="T54" s="43" t="str">
        <f t="shared" si="1"/>
        <v/>
      </c>
      <c r="U54" s="42"/>
      <c r="V54" s="42"/>
      <c r="W54" s="42"/>
      <c r="X54" s="24" t="str">
        <f>IFERROR(IF(AND(Q53="Probabilidad",Q54="Probabilidad"),(Z53-(+Z53*T54)),IF(AND(Q53="Impacto",Q54="Probabilidad"),(Z52-(+Z52*T54)),IF(Q54="Impacto",Z53,""))),"")</f>
        <v/>
      </c>
      <c r="Y54" s="44" t="str">
        <f t="shared" si="4"/>
        <v/>
      </c>
      <c r="Z54" s="45" t="str">
        <f t="shared" si="2"/>
        <v/>
      </c>
      <c r="AA54" s="44" t="str">
        <f t="shared" si="5"/>
        <v/>
      </c>
      <c r="AB54" s="45" t="str">
        <f>IFERROR(IF(AND(Q53="Impacto",Q54="Impacto"),(AB53-(+AB53*T54)),IF(AND(Q53="Probabilidad",Q54="Impacto"),(AB52-(+AB52*T54)),IF(Q54="Probabilidad",AB53,""))),"")</f>
        <v/>
      </c>
      <c r="AC54" s="46" t="str">
        <f t="shared" si="3"/>
        <v/>
      </c>
      <c r="AD54" s="47"/>
      <c r="AE54" s="48"/>
      <c r="AF54" s="38"/>
      <c r="AG54" s="49"/>
      <c r="AH54" s="49"/>
      <c r="AI54" s="48"/>
      <c r="AJ54" s="3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9"/>
      <c r="B55" s="192"/>
      <c r="C55" s="192"/>
      <c r="D55" s="192"/>
      <c r="E55" s="195"/>
      <c r="F55" s="192"/>
      <c r="G55" s="198"/>
      <c r="H55" s="183"/>
      <c r="I55" s="177"/>
      <c r="J55" s="180"/>
      <c r="K55" s="177">
        <f ca="1">IF(NOT(ISERROR(MATCH(J55,_xlfn.ANCHORARRAY(E66),0))),I68&amp;"Por favor no seleccionar los criterios de impacto",J55)</f>
        <v>0</v>
      </c>
      <c r="L55" s="183"/>
      <c r="M55" s="177"/>
      <c r="N55" s="186"/>
      <c r="O55" s="6">
        <v>4</v>
      </c>
      <c r="P55" s="39"/>
      <c r="Q55" s="41" t="str">
        <f t="shared" si="0"/>
        <v/>
      </c>
      <c r="R55" s="42"/>
      <c r="S55" s="42"/>
      <c r="T55" s="43" t="str">
        <f t="shared" si="1"/>
        <v/>
      </c>
      <c r="U55" s="42"/>
      <c r="V55" s="42"/>
      <c r="W55" s="42"/>
      <c r="X55" s="24" t="str">
        <f>IFERROR(IF(AND(Q54="Probabilidad",Q55="Probabilidad"),(Z54-(+Z54*T55)),IF(AND(Q54="Impacto",Q55="Probabilidad"),(Z53-(+Z53*T55)),IF(Q55="Impacto",Z54,""))),"")</f>
        <v/>
      </c>
      <c r="Y55" s="44" t="str">
        <f t="shared" si="4"/>
        <v/>
      </c>
      <c r="Z55" s="45" t="str">
        <f t="shared" si="2"/>
        <v/>
      </c>
      <c r="AA55" s="44" t="str">
        <f t="shared" si="5"/>
        <v/>
      </c>
      <c r="AB55" s="45" t="str">
        <f>IFERROR(IF(AND(Q54="Impacto",Q55="Impacto"),(AB54-(+AB54*T55)),IF(AND(Q54="Probabilidad",Q55="Impacto"),(AB53-(+AB53*T55)),IF(Q55="Probabilidad",AB54,""))),"")</f>
        <v/>
      </c>
      <c r="AC55" s="46" t="str">
        <f t="shared" si="3"/>
        <v/>
      </c>
      <c r="AD55" s="47"/>
      <c r="AE55" s="48"/>
      <c r="AF55" s="38"/>
      <c r="AG55" s="49"/>
      <c r="AH55" s="49"/>
      <c r="AI55" s="48"/>
      <c r="AJ55" s="3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9"/>
      <c r="B56" s="192"/>
      <c r="C56" s="192"/>
      <c r="D56" s="192"/>
      <c r="E56" s="195"/>
      <c r="F56" s="192"/>
      <c r="G56" s="198"/>
      <c r="H56" s="183"/>
      <c r="I56" s="177"/>
      <c r="J56" s="180"/>
      <c r="K56" s="177">
        <f ca="1">IF(NOT(ISERROR(MATCH(J56,_xlfn.ANCHORARRAY(E67),0))),I69&amp;"Por favor no seleccionar los criterios de impacto",J56)</f>
        <v>0</v>
      </c>
      <c r="L56" s="183"/>
      <c r="M56" s="177"/>
      <c r="N56" s="186"/>
      <c r="O56" s="6">
        <v>5</v>
      </c>
      <c r="P56" s="39"/>
      <c r="Q56" s="41" t="str">
        <f t="shared" si="0"/>
        <v/>
      </c>
      <c r="R56" s="42"/>
      <c r="S56" s="42"/>
      <c r="T56" s="43" t="str">
        <f t="shared" si="1"/>
        <v/>
      </c>
      <c r="U56" s="42"/>
      <c r="V56" s="42"/>
      <c r="W56" s="42"/>
      <c r="X56" s="24" t="str">
        <f>IFERROR(IF(AND(Q55="Probabilidad",Q56="Probabilidad"),(Z55-(+Z55*T56)),IF(AND(Q55="Impacto",Q56="Probabilidad"),(Z54-(+Z54*T56)),IF(Q56="Impacto",Z55,""))),"")</f>
        <v/>
      </c>
      <c r="Y56" s="44" t="str">
        <f t="shared" si="4"/>
        <v/>
      </c>
      <c r="Z56" s="45" t="str">
        <f t="shared" si="2"/>
        <v/>
      </c>
      <c r="AA56" s="44" t="str">
        <f t="shared" si="5"/>
        <v/>
      </c>
      <c r="AB56" s="45" t="str">
        <f>IFERROR(IF(AND(Q55="Impacto",Q56="Impacto"),(AB55-(+AB55*T56)),IF(AND(Q55="Probabilidad",Q56="Impacto"),(AB54-(+AB54*T56)),IF(Q56="Probabilidad",AB55,""))),"")</f>
        <v/>
      </c>
      <c r="AC56" s="46" t="str">
        <f t="shared" si="3"/>
        <v/>
      </c>
      <c r="AD56" s="47"/>
      <c r="AE56" s="48"/>
      <c r="AF56" s="38"/>
      <c r="AG56" s="49"/>
      <c r="AH56" s="49"/>
      <c r="AI56" s="48"/>
      <c r="AJ56" s="3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90"/>
      <c r="B57" s="193"/>
      <c r="C57" s="193"/>
      <c r="D57" s="193"/>
      <c r="E57" s="196"/>
      <c r="F57" s="193"/>
      <c r="G57" s="199"/>
      <c r="H57" s="184"/>
      <c r="I57" s="178"/>
      <c r="J57" s="181"/>
      <c r="K57" s="178">
        <f ca="1">IF(NOT(ISERROR(MATCH(J57,_xlfn.ANCHORARRAY(E68),0))),I70&amp;"Por favor no seleccionar los criterios de impacto",J57)</f>
        <v>0</v>
      </c>
      <c r="L57" s="184"/>
      <c r="M57" s="178"/>
      <c r="N57" s="187"/>
      <c r="O57" s="6">
        <v>6</v>
      </c>
      <c r="P57" s="39"/>
      <c r="Q57" s="41" t="str">
        <f t="shared" si="0"/>
        <v/>
      </c>
      <c r="R57" s="42"/>
      <c r="S57" s="42"/>
      <c r="T57" s="43" t="str">
        <f t="shared" si="1"/>
        <v/>
      </c>
      <c r="U57" s="42"/>
      <c r="V57" s="42"/>
      <c r="W57" s="42"/>
      <c r="X57" s="24" t="str">
        <f>IFERROR(IF(AND(Q56="Probabilidad",Q57="Probabilidad"),(Z56-(+Z56*T57)),IF(AND(Q56="Impacto",Q57="Probabilidad"),(Z55-(+Z55*T57)),IF(Q57="Impacto",Z56,""))),"")</f>
        <v/>
      </c>
      <c r="Y57" s="44" t="str">
        <f t="shared" si="4"/>
        <v/>
      </c>
      <c r="Z57" s="45" t="str">
        <f t="shared" si="2"/>
        <v/>
      </c>
      <c r="AA57" s="44" t="str">
        <f t="shared" si="5"/>
        <v/>
      </c>
      <c r="AB57" s="45" t="str">
        <f>IFERROR(IF(AND(Q56="Impacto",Q57="Impacto"),(AB56-(+AB56*T57)),IF(AND(Q56="Probabilidad",Q57="Impacto"),(AB55-(+AB55*T57)),IF(Q57="Probabilidad",AB56,""))),"")</f>
        <v/>
      </c>
      <c r="AC57" s="46" t="str">
        <f t="shared" si="3"/>
        <v/>
      </c>
      <c r="AD57" s="47"/>
      <c r="AE57" s="48"/>
      <c r="AF57" s="38"/>
      <c r="AG57" s="49"/>
      <c r="AH57" s="49"/>
      <c r="AI57" s="48"/>
      <c r="AJ57" s="3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8">
        <v>9</v>
      </c>
      <c r="B58" s="191"/>
      <c r="C58" s="191"/>
      <c r="D58" s="191"/>
      <c r="E58" s="194"/>
      <c r="F58" s="191"/>
      <c r="G58" s="197"/>
      <c r="H58" s="182" t="str">
        <f>IF(G58&lt;=0,"",IF(G58&lt;=2,"Muy Baja",IF(G58&lt;=24,"Baja",IF(G58&lt;=500,"Media",IF(G58&lt;=5000,"Alta","Muy Alta")))))</f>
        <v/>
      </c>
      <c r="I58" s="176" t="str">
        <f>IF(H58="","",IF(H58="Muy Baja",0.2,IF(H58="Baja",0.4,IF(H58="Media",0.6,IF(H58="Alta",0.8,IF(H58="Muy Alta",1,))))))</f>
        <v/>
      </c>
      <c r="J58" s="179"/>
      <c r="K58" s="176">
        <f>IF(NOT(ISERROR(MATCH(J58,'[9]Tabla Impacto'!$B$221:$B$223,0))),'[9]Tabla Impacto'!$F$223&amp;"Por favor no seleccionar los criterios de impacto(Afectación Económica o presupuestal y Pérdida Reputacional)",J58)</f>
        <v>0</v>
      </c>
      <c r="L58" s="182" t="str">
        <f>IF(OR(K58='[9]Tabla Impacto'!$C$11,K58='[9]Tabla Impacto'!$D$11),"Leve",IF(OR(K58='[9]Tabla Impacto'!$C$12,K58='[9]Tabla Impacto'!$D$12),"Menor",IF(OR(K58='[9]Tabla Impacto'!$C$13,K58='[9]Tabla Impacto'!$D$13),"Moderado",IF(OR(K58='[9]Tabla Impacto'!$C$14,K58='[9]Tabla Impacto'!$D$14),"Mayor",IF(OR(K58='[9]Tabla Impacto'!$C$15,K58='[9]Tabla Impacto'!$D$15),"Catastrófico","")))))</f>
        <v/>
      </c>
      <c r="M58" s="176" t="str">
        <f>IF(L58="","",IF(L58="Leve",0.2,IF(L58="Menor",0.4,IF(L58="Moderado",0.6,IF(L58="Mayor",0.8,IF(L58="Catastrófico",1,))))))</f>
        <v/>
      </c>
      <c r="N58" s="185"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6">
        <v>1</v>
      </c>
      <c r="P58" s="128"/>
      <c r="Q58" s="41" t="str">
        <f t="shared" si="0"/>
        <v/>
      </c>
      <c r="R58" s="42"/>
      <c r="S58" s="42"/>
      <c r="T58" s="43" t="str">
        <f t="shared" si="1"/>
        <v/>
      </c>
      <c r="U58" s="42"/>
      <c r="V58" s="42"/>
      <c r="W58" s="42"/>
      <c r="X58" s="24" t="str">
        <f>IFERROR(IF(Q58="Probabilidad",(I58-(+I58*T58)),IF(Q58="Impacto",I58,"")),"")</f>
        <v/>
      </c>
      <c r="Y58" s="44" t="str">
        <f>IFERROR(IF(X58="","",IF(X58&lt;=0.2,"Muy Baja",IF(X58&lt;=0.4,"Baja",IF(X58&lt;=0.6,"Media",IF(X58&lt;=0.8,"Alta","Muy Alta"))))),"")</f>
        <v/>
      </c>
      <c r="Z58" s="45" t="str">
        <f t="shared" si="2"/>
        <v/>
      </c>
      <c r="AA58" s="44" t="str">
        <f>IFERROR(IF(AB58="","",IF(AB58&lt;=0.2,"Leve",IF(AB58&lt;=0.4,"Menor",IF(AB58&lt;=0.6,"Moderado",IF(AB58&lt;=0.8,"Mayor","Catastrófico"))))),"")</f>
        <v/>
      </c>
      <c r="AB58" s="45" t="str">
        <f>IFERROR(IF(Q58="Impacto",(M58-(+M58*T58)),IF(Q58="Probabilidad",M58,"")),"")</f>
        <v/>
      </c>
      <c r="AC58" s="46" t="str">
        <f t="shared" si="3"/>
        <v/>
      </c>
      <c r="AD58" s="47"/>
      <c r="AE58" s="48"/>
      <c r="AF58" s="38"/>
      <c r="AG58" s="49"/>
      <c r="AH58" s="49"/>
      <c r="AI58" s="48"/>
      <c r="AJ58" s="3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9"/>
      <c r="B59" s="192"/>
      <c r="C59" s="192"/>
      <c r="D59" s="192"/>
      <c r="E59" s="195"/>
      <c r="F59" s="192"/>
      <c r="G59" s="198"/>
      <c r="H59" s="183"/>
      <c r="I59" s="177"/>
      <c r="J59" s="180"/>
      <c r="K59" s="177">
        <f ca="1">IF(NOT(ISERROR(MATCH(J59,_xlfn.ANCHORARRAY(E70),0))),I72&amp;"Por favor no seleccionar los criterios de impacto",J59)</f>
        <v>0</v>
      </c>
      <c r="L59" s="183"/>
      <c r="M59" s="177"/>
      <c r="N59" s="186"/>
      <c r="O59" s="6">
        <v>2</v>
      </c>
      <c r="P59" s="128"/>
      <c r="Q59" s="41" t="str">
        <f t="shared" si="0"/>
        <v/>
      </c>
      <c r="R59" s="42"/>
      <c r="S59" s="42"/>
      <c r="T59" s="43" t="str">
        <f t="shared" si="1"/>
        <v/>
      </c>
      <c r="U59" s="42"/>
      <c r="V59" s="42"/>
      <c r="W59" s="42"/>
      <c r="X59" s="24" t="str">
        <f>IFERROR(IF(AND(Q58="Probabilidad",Q59="Probabilidad"),(Z58-(+Z58*T59)),IF(Q59="Probabilidad",(I58-(+I58*T59)),IF(Q59="Impacto",Z58,""))),"")</f>
        <v/>
      </c>
      <c r="Y59" s="44" t="str">
        <f t="shared" si="4"/>
        <v/>
      </c>
      <c r="Z59" s="45" t="str">
        <f t="shared" si="2"/>
        <v/>
      </c>
      <c r="AA59" s="44" t="str">
        <f t="shared" si="5"/>
        <v/>
      </c>
      <c r="AB59" s="45" t="str">
        <f>IFERROR(IF(AND(Q58="Impacto",Q59="Impacto"),(AB52-(+AB52*T59)),IF(Q59="Impacto",($M$58-(+$M$58*T59)),IF(Q59="Probabilidad",AB52,""))),"")</f>
        <v/>
      </c>
      <c r="AC59" s="46" t="str">
        <f t="shared" si="3"/>
        <v/>
      </c>
      <c r="AD59" s="47"/>
      <c r="AE59" s="48"/>
      <c r="AF59" s="38"/>
      <c r="AG59" s="49"/>
      <c r="AH59" s="49"/>
      <c r="AI59" s="48"/>
      <c r="AJ59" s="3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9"/>
      <c r="B60" s="192"/>
      <c r="C60" s="192"/>
      <c r="D60" s="192"/>
      <c r="E60" s="195"/>
      <c r="F60" s="192"/>
      <c r="G60" s="198"/>
      <c r="H60" s="183"/>
      <c r="I60" s="177"/>
      <c r="J60" s="180"/>
      <c r="K60" s="177">
        <f ca="1">IF(NOT(ISERROR(MATCH(J60,_xlfn.ANCHORARRAY(E71),0))),I73&amp;"Por favor no seleccionar los criterios de impacto",J60)</f>
        <v>0</v>
      </c>
      <c r="L60" s="183"/>
      <c r="M60" s="177"/>
      <c r="N60" s="186"/>
      <c r="O60" s="6">
        <v>3</v>
      </c>
      <c r="P60" s="40"/>
      <c r="Q60" s="41" t="str">
        <f t="shared" si="0"/>
        <v/>
      </c>
      <c r="R60" s="42"/>
      <c r="S60" s="42"/>
      <c r="T60" s="43" t="str">
        <f t="shared" si="1"/>
        <v/>
      </c>
      <c r="U60" s="42"/>
      <c r="V60" s="42"/>
      <c r="W60" s="42"/>
      <c r="X60" s="24" t="str">
        <f>IFERROR(IF(AND(Q59="Probabilidad",Q60="Probabilidad"),(Z59-(+Z59*T60)),IF(AND(Q59="Impacto",Q60="Probabilidad"),(Z58-(+Z58*T60)),IF(Q60="Impacto",Z59,""))),"")</f>
        <v/>
      </c>
      <c r="Y60" s="44" t="str">
        <f t="shared" si="4"/>
        <v/>
      </c>
      <c r="Z60" s="45" t="str">
        <f t="shared" si="2"/>
        <v/>
      </c>
      <c r="AA60" s="44" t="str">
        <f t="shared" si="5"/>
        <v/>
      </c>
      <c r="AB60" s="45" t="str">
        <f>IFERROR(IF(AND(Q59="Impacto",Q60="Impacto"),(AB59-(+AB59*T60)),IF(AND(Q59="Probabilidad",Q60="Impacto"),(AB58-(+AB58*T60)),IF(Q60="Probabilidad",AB59,""))),"")</f>
        <v/>
      </c>
      <c r="AC60" s="46" t="str">
        <f t="shared" si="3"/>
        <v/>
      </c>
      <c r="AD60" s="47"/>
      <c r="AE60" s="48"/>
      <c r="AF60" s="38"/>
      <c r="AG60" s="49"/>
      <c r="AH60" s="49"/>
      <c r="AI60" s="48"/>
      <c r="AJ60" s="3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9"/>
      <c r="B61" s="192"/>
      <c r="C61" s="192"/>
      <c r="D61" s="192"/>
      <c r="E61" s="195"/>
      <c r="F61" s="192"/>
      <c r="G61" s="198"/>
      <c r="H61" s="183"/>
      <c r="I61" s="177"/>
      <c r="J61" s="180"/>
      <c r="K61" s="177">
        <f ca="1">IF(NOT(ISERROR(MATCH(J61,_xlfn.ANCHORARRAY(E72),0))),I74&amp;"Por favor no seleccionar los criterios de impacto",J61)</f>
        <v>0</v>
      </c>
      <c r="L61" s="183"/>
      <c r="M61" s="177"/>
      <c r="N61" s="186"/>
      <c r="O61" s="6">
        <v>4</v>
      </c>
      <c r="P61" s="39"/>
      <c r="Q61" s="41" t="str">
        <f t="shared" si="0"/>
        <v/>
      </c>
      <c r="R61" s="42"/>
      <c r="S61" s="42"/>
      <c r="T61" s="43" t="str">
        <f t="shared" si="1"/>
        <v/>
      </c>
      <c r="U61" s="42"/>
      <c r="V61" s="42"/>
      <c r="W61" s="42"/>
      <c r="X61" s="24" t="str">
        <f>IFERROR(IF(AND(Q60="Probabilidad",Q61="Probabilidad"),(Z60-(+Z60*T61)),IF(AND(Q60="Impacto",Q61="Probabilidad"),(Z59-(+Z59*T61)),IF(Q61="Impacto",Z60,""))),"")</f>
        <v/>
      </c>
      <c r="Y61" s="44" t="str">
        <f t="shared" si="4"/>
        <v/>
      </c>
      <c r="Z61" s="45" t="str">
        <f t="shared" si="2"/>
        <v/>
      </c>
      <c r="AA61" s="44" t="str">
        <f t="shared" si="5"/>
        <v/>
      </c>
      <c r="AB61" s="45" t="str">
        <f>IFERROR(IF(AND(Q60="Impacto",Q61="Impacto"),(AB60-(+AB60*T61)),IF(AND(Q60="Probabilidad",Q61="Impacto"),(AB59-(+AB59*T61)),IF(Q61="Probabilidad",AB60,""))),"")</f>
        <v/>
      </c>
      <c r="AC61" s="46" t="str">
        <f t="shared" si="3"/>
        <v/>
      </c>
      <c r="AD61" s="47"/>
      <c r="AE61" s="48"/>
      <c r="AF61" s="38"/>
      <c r="AG61" s="49"/>
      <c r="AH61" s="49"/>
      <c r="AI61" s="48"/>
      <c r="AJ61" s="3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9"/>
      <c r="B62" s="192"/>
      <c r="C62" s="192"/>
      <c r="D62" s="192"/>
      <c r="E62" s="195"/>
      <c r="F62" s="192"/>
      <c r="G62" s="198"/>
      <c r="H62" s="183"/>
      <c r="I62" s="177"/>
      <c r="J62" s="180"/>
      <c r="K62" s="177">
        <f ca="1">IF(NOT(ISERROR(MATCH(J62,_xlfn.ANCHORARRAY(E73),0))),I75&amp;"Por favor no seleccionar los criterios de impacto",J62)</f>
        <v>0</v>
      </c>
      <c r="L62" s="183"/>
      <c r="M62" s="177"/>
      <c r="N62" s="186"/>
      <c r="O62" s="6">
        <v>5</v>
      </c>
      <c r="P62" s="39"/>
      <c r="Q62" s="41" t="str">
        <f t="shared" si="0"/>
        <v/>
      </c>
      <c r="R62" s="42"/>
      <c r="S62" s="42"/>
      <c r="T62" s="43" t="str">
        <f t="shared" si="1"/>
        <v/>
      </c>
      <c r="U62" s="42"/>
      <c r="V62" s="42"/>
      <c r="W62" s="42"/>
      <c r="X62" s="24" t="str">
        <f>IFERROR(IF(AND(Q61="Probabilidad",Q62="Probabilidad"),(Z61-(+Z61*T62)),IF(AND(Q61="Impacto",Q62="Probabilidad"),(Z60-(+Z60*T62)),IF(Q62="Impacto",Z61,""))),"")</f>
        <v/>
      </c>
      <c r="Y62" s="44" t="str">
        <f t="shared" si="4"/>
        <v/>
      </c>
      <c r="Z62" s="45" t="str">
        <f t="shared" si="2"/>
        <v/>
      </c>
      <c r="AA62" s="44" t="str">
        <f t="shared" si="5"/>
        <v/>
      </c>
      <c r="AB62" s="45" t="str">
        <f>IFERROR(IF(AND(Q61="Impacto",Q62="Impacto"),(AB61-(+AB61*T62)),IF(AND(Q61="Probabilidad",Q62="Impacto"),(AB60-(+AB60*T62)),IF(Q62="Probabilidad",AB61,""))),"")</f>
        <v/>
      </c>
      <c r="AC62" s="46" t="str">
        <f t="shared" si="3"/>
        <v/>
      </c>
      <c r="AD62" s="47"/>
      <c r="AE62" s="48"/>
      <c r="AF62" s="38"/>
      <c r="AG62" s="49"/>
      <c r="AH62" s="49"/>
      <c r="AI62" s="48"/>
      <c r="AJ62" s="3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90"/>
      <c r="B63" s="193"/>
      <c r="C63" s="193"/>
      <c r="D63" s="193"/>
      <c r="E63" s="196"/>
      <c r="F63" s="193"/>
      <c r="G63" s="199"/>
      <c r="H63" s="184"/>
      <c r="I63" s="178"/>
      <c r="J63" s="181"/>
      <c r="K63" s="178">
        <f ca="1">IF(NOT(ISERROR(MATCH(J63,_xlfn.ANCHORARRAY(E74),0))),I76&amp;"Por favor no seleccionar los criterios de impacto",J63)</f>
        <v>0</v>
      </c>
      <c r="L63" s="184"/>
      <c r="M63" s="178"/>
      <c r="N63" s="187"/>
      <c r="O63" s="6">
        <v>6</v>
      </c>
      <c r="P63" s="39"/>
      <c r="Q63" s="41" t="str">
        <f t="shared" si="0"/>
        <v/>
      </c>
      <c r="R63" s="42"/>
      <c r="S63" s="42"/>
      <c r="T63" s="43" t="str">
        <f t="shared" si="1"/>
        <v/>
      </c>
      <c r="U63" s="42"/>
      <c r="V63" s="42"/>
      <c r="W63" s="42"/>
      <c r="X63" s="24" t="str">
        <f>IFERROR(IF(AND(Q62="Probabilidad",Q63="Probabilidad"),(Z62-(+Z62*T63)),IF(AND(Q62="Impacto",Q63="Probabilidad"),(Z61-(+Z61*T63)),IF(Q63="Impacto",Z62,""))),"")</f>
        <v/>
      </c>
      <c r="Y63" s="44" t="str">
        <f t="shared" si="4"/>
        <v/>
      </c>
      <c r="Z63" s="45" t="str">
        <f t="shared" si="2"/>
        <v/>
      </c>
      <c r="AA63" s="44" t="str">
        <f t="shared" si="5"/>
        <v/>
      </c>
      <c r="AB63" s="45" t="str">
        <f>IFERROR(IF(AND(Q62="Impacto",Q63="Impacto"),(AB62-(+AB62*T63)),IF(AND(Q62="Probabilidad",Q63="Impacto"),(AB61-(+AB61*T63)),IF(Q63="Probabilidad",AB62,""))),"")</f>
        <v/>
      </c>
      <c r="AC63" s="46" t="str">
        <f t="shared" si="3"/>
        <v/>
      </c>
      <c r="AD63" s="47"/>
      <c r="AE63" s="48"/>
      <c r="AF63" s="38"/>
      <c r="AG63" s="49"/>
      <c r="AH63" s="49"/>
      <c r="AI63" s="48"/>
      <c r="AJ63" s="3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8">
        <v>10</v>
      </c>
      <c r="B64" s="191"/>
      <c r="C64" s="191"/>
      <c r="D64" s="191"/>
      <c r="E64" s="194"/>
      <c r="F64" s="191"/>
      <c r="G64" s="197"/>
      <c r="H64" s="182" t="str">
        <f>IF(G64&lt;=0,"",IF(G64&lt;=2,"Muy Baja",IF(G64&lt;=24,"Baja",IF(G64&lt;=500,"Media",IF(G64&lt;=5000,"Alta","Muy Alta")))))</f>
        <v/>
      </c>
      <c r="I64" s="176" t="str">
        <f>IF(H64="","",IF(H64="Muy Baja",0.2,IF(H64="Baja",0.4,IF(H64="Media",0.6,IF(H64="Alta",0.8,IF(H64="Muy Alta",1,))))))</f>
        <v/>
      </c>
      <c r="J64" s="179"/>
      <c r="K64" s="176">
        <f>IF(NOT(ISERROR(MATCH(J64,'[9]Tabla Impacto'!$B$221:$B$223,0))),'[9]Tabla Impacto'!$F$223&amp;"Por favor no seleccionar los criterios de impacto(Afectación Económica o presupuestal y Pérdida Reputacional)",J64)</f>
        <v>0</v>
      </c>
      <c r="L64" s="182" t="str">
        <f>IF(OR(K64='[9]Tabla Impacto'!$C$11,K64='[9]Tabla Impacto'!$D$11),"Leve",IF(OR(K64='[9]Tabla Impacto'!$C$12,K64='[9]Tabla Impacto'!$D$12),"Menor",IF(OR(K64='[9]Tabla Impacto'!$C$13,K64='[9]Tabla Impacto'!$D$13),"Moderado",IF(OR(K64='[9]Tabla Impacto'!$C$14,K64='[9]Tabla Impacto'!$D$14),"Mayor",IF(OR(K64='[9]Tabla Impacto'!$C$15,K64='[9]Tabla Impacto'!$D$15),"Catastrófico","")))))</f>
        <v/>
      </c>
      <c r="M64" s="176" t="str">
        <f>IF(L64="","",IF(L64="Leve",0.2,IF(L64="Menor",0.4,IF(L64="Moderado",0.6,IF(L64="Mayor",0.8,IF(L64="Catastrófico",1,))))))</f>
        <v/>
      </c>
      <c r="N64" s="185"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6">
        <v>1</v>
      </c>
      <c r="P64" s="128"/>
      <c r="Q64" s="41" t="str">
        <f t="shared" si="0"/>
        <v/>
      </c>
      <c r="R64" s="42"/>
      <c r="S64" s="42"/>
      <c r="T64" s="43" t="str">
        <f t="shared" si="1"/>
        <v/>
      </c>
      <c r="U64" s="42"/>
      <c r="V64" s="42"/>
      <c r="W64" s="42"/>
      <c r="X64" s="24" t="str">
        <f>IFERROR(IF(Q64="Probabilidad",(I64-(+I64*T64)),IF(Q64="Impacto",I64,"")),"")</f>
        <v/>
      </c>
      <c r="Y64" s="44" t="str">
        <f>IFERROR(IF(X64="","",IF(X64&lt;=0.2,"Muy Baja",IF(X64&lt;=0.4,"Baja",IF(X64&lt;=0.6,"Media",IF(X64&lt;=0.8,"Alta","Muy Alta"))))),"")</f>
        <v/>
      </c>
      <c r="Z64" s="45" t="str">
        <f t="shared" si="2"/>
        <v/>
      </c>
      <c r="AA64" s="44" t="str">
        <f>IFERROR(IF(AB64="","",IF(AB64&lt;=0.2,"Leve",IF(AB64&lt;=0.4,"Menor",IF(AB64&lt;=0.6,"Moderado",IF(AB64&lt;=0.8,"Mayor","Catastrófico"))))),"")</f>
        <v/>
      </c>
      <c r="AB64" s="45" t="str">
        <f>IFERROR(IF(Q64="Impacto",(M64-(+M64*T64)),IF(Q64="Probabilidad",M64,"")),"")</f>
        <v/>
      </c>
      <c r="AC64" s="46" t="str">
        <f t="shared" si="3"/>
        <v/>
      </c>
      <c r="AD64" s="47"/>
      <c r="AE64" s="48"/>
      <c r="AF64" s="38"/>
      <c r="AG64" s="49"/>
      <c r="AH64" s="49"/>
      <c r="AI64" s="48"/>
      <c r="AJ64" s="3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9"/>
      <c r="B65" s="192"/>
      <c r="C65" s="192"/>
      <c r="D65" s="192"/>
      <c r="E65" s="195"/>
      <c r="F65" s="192"/>
      <c r="G65" s="198"/>
      <c r="H65" s="183"/>
      <c r="I65" s="177"/>
      <c r="J65" s="180"/>
      <c r="K65" s="177">
        <f ca="1">IF(NOT(ISERROR(MATCH(J65,_xlfn.ANCHORARRAY(E76),0))),I78&amp;"Por favor no seleccionar los criterios de impacto",J65)</f>
        <v>0</v>
      </c>
      <c r="L65" s="183"/>
      <c r="M65" s="177"/>
      <c r="N65" s="186"/>
      <c r="O65" s="6">
        <v>2</v>
      </c>
      <c r="P65" s="128"/>
      <c r="Q65" s="41" t="str">
        <f t="shared" si="0"/>
        <v/>
      </c>
      <c r="R65" s="42"/>
      <c r="S65" s="42"/>
      <c r="T65" s="43" t="str">
        <f t="shared" si="1"/>
        <v/>
      </c>
      <c r="U65" s="42"/>
      <c r="V65" s="42"/>
      <c r="W65" s="42"/>
      <c r="X65" s="24" t="str">
        <f>IFERROR(IF(AND(Q64="Probabilidad",Q65="Probabilidad"),(Z64-(+Z64*T65)),IF(Q65="Probabilidad",(I64-(+I64*T65)),IF(Q65="Impacto",Z64,""))),"")</f>
        <v/>
      </c>
      <c r="Y65" s="44" t="str">
        <f t="shared" si="4"/>
        <v/>
      </c>
      <c r="Z65" s="45" t="str">
        <f t="shared" si="2"/>
        <v/>
      </c>
      <c r="AA65" s="44" t="str">
        <f t="shared" si="5"/>
        <v/>
      </c>
      <c r="AB65" s="45" t="str">
        <f>IFERROR(IF(AND(Q64="Impacto",Q65="Impacto"),(AB58-(+AB58*T65)),IF(Q65="Impacto",($M$64-(+$M$64*T65)),IF(Q65="Probabilidad",AB58,""))),"")</f>
        <v/>
      </c>
      <c r="AC65" s="46" t="str">
        <f t="shared" si="3"/>
        <v/>
      </c>
      <c r="AD65" s="47"/>
      <c r="AE65" s="48"/>
      <c r="AF65" s="38"/>
      <c r="AG65" s="49"/>
      <c r="AH65" s="49"/>
      <c r="AI65" s="48"/>
      <c r="AJ65" s="38"/>
    </row>
    <row r="66" spans="1:36" ht="151.5" customHeight="1" x14ac:dyDescent="0.3">
      <c r="A66" s="189"/>
      <c r="B66" s="192"/>
      <c r="C66" s="192"/>
      <c r="D66" s="192"/>
      <c r="E66" s="195"/>
      <c r="F66" s="192"/>
      <c r="G66" s="198"/>
      <c r="H66" s="183"/>
      <c r="I66" s="177"/>
      <c r="J66" s="180"/>
      <c r="K66" s="177">
        <f ca="1">IF(NOT(ISERROR(MATCH(J66,_xlfn.ANCHORARRAY(E77),0))),I79&amp;"Por favor no seleccionar los criterios de impacto",J66)</f>
        <v>0</v>
      </c>
      <c r="L66" s="183"/>
      <c r="M66" s="177"/>
      <c r="N66" s="186"/>
      <c r="O66" s="6">
        <v>3</v>
      </c>
      <c r="P66" s="128"/>
      <c r="Q66" s="41" t="str">
        <f t="shared" si="0"/>
        <v/>
      </c>
      <c r="R66" s="42"/>
      <c r="S66" s="42"/>
      <c r="T66" s="43" t="str">
        <f t="shared" si="1"/>
        <v/>
      </c>
      <c r="U66" s="42"/>
      <c r="V66" s="42"/>
      <c r="W66" s="42"/>
      <c r="X66" s="24" t="str">
        <f>IFERROR(IF(AND(Q65="Probabilidad",Q66="Probabilidad"),(Z65-(+Z65*T66)),IF(AND(Q65="Impacto",Q66="Probabilidad"),(Z64-(+Z64*T66)),IF(Q66="Impacto",Z65,""))),"")</f>
        <v/>
      </c>
      <c r="Y66" s="44" t="str">
        <f t="shared" si="4"/>
        <v/>
      </c>
      <c r="Z66" s="45" t="str">
        <f t="shared" si="2"/>
        <v/>
      </c>
      <c r="AA66" s="44" t="str">
        <f t="shared" si="5"/>
        <v/>
      </c>
      <c r="AB66" s="45" t="str">
        <f>IFERROR(IF(AND(Q65="Impacto",Q66="Impacto"),(AB65-(+AB65*T66)),IF(AND(Q65="Probabilidad",Q66="Impacto"),(AB64-(+AB64*T66)),IF(Q66="Probabilidad",AB65,""))),"")</f>
        <v/>
      </c>
      <c r="AC66" s="46" t="str">
        <f t="shared" si="3"/>
        <v/>
      </c>
      <c r="AD66" s="47"/>
      <c r="AE66" s="48"/>
      <c r="AF66" s="38"/>
      <c r="AG66" s="49"/>
      <c r="AH66" s="49"/>
      <c r="AI66" s="48"/>
      <c r="AJ66" s="38"/>
    </row>
    <row r="67" spans="1:36" ht="151.5" customHeight="1" x14ac:dyDescent="0.3">
      <c r="A67" s="189"/>
      <c r="B67" s="192"/>
      <c r="C67" s="192"/>
      <c r="D67" s="192"/>
      <c r="E67" s="195"/>
      <c r="F67" s="192"/>
      <c r="G67" s="198"/>
      <c r="H67" s="183"/>
      <c r="I67" s="177"/>
      <c r="J67" s="180"/>
      <c r="K67" s="177">
        <f ca="1">IF(NOT(ISERROR(MATCH(J67,_xlfn.ANCHORARRAY(E78),0))),I80&amp;"Por favor no seleccionar los criterios de impacto",J67)</f>
        <v>0</v>
      </c>
      <c r="L67" s="183"/>
      <c r="M67" s="177"/>
      <c r="N67" s="186"/>
      <c r="O67" s="6">
        <v>4</v>
      </c>
      <c r="P67" s="128"/>
      <c r="Q67" s="41" t="str">
        <f t="shared" si="0"/>
        <v/>
      </c>
      <c r="R67" s="42"/>
      <c r="S67" s="42"/>
      <c r="T67" s="43" t="str">
        <f t="shared" si="1"/>
        <v/>
      </c>
      <c r="U67" s="42"/>
      <c r="V67" s="42"/>
      <c r="W67" s="42"/>
      <c r="X67" s="24" t="str">
        <f>IFERROR(IF(AND(Q66="Probabilidad",Q67="Probabilidad"),(Z66-(+Z66*T67)),IF(AND(Q66="Impacto",Q67="Probabilidad"),(Z65-(+Z65*T67)),IF(Q67="Impacto",Z66,""))),"")</f>
        <v/>
      </c>
      <c r="Y67" s="44" t="str">
        <f t="shared" si="4"/>
        <v/>
      </c>
      <c r="Z67" s="45" t="str">
        <f t="shared" si="2"/>
        <v/>
      </c>
      <c r="AA67" s="44" t="str">
        <f t="shared" si="5"/>
        <v/>
      </c>
      <c r="AB67" s="45" t="str">
        <f>IFERROR(IF(AND(Q66="Impacto",Q67="Impacto"),(AB66-(+AB66*T67)),IF(AND(Q66="Probabilidad",Q67="Impacto"),(AB65-(+AB65*T67)),IF(Q67="Probabilidad",AB66,""))),"")</f>
        <v/>
      </c>
      <c r="AC67" s="46" t="str">
        <f t="shared" si="3"/>
        <v/>
      </c>
      <c r="AD67" s="47"/>
      <c r="AE67" s="48"/>
      <c r="AF67" s="38"/>
      <c r="AG67" s="49"/>
      <c r="AH67" s="49"/>
      <c r="AI67" s="48"/>
      <c r="AJ67" s="38"/>
    </row>
    <row r="68" spans="1:36" ht="151.5" customHeight="1" x14ac:dyDescent="0.3">
      <c r="A68" s="189"/>
      <c r="B68" s="192"/>
      <c r="C68" s="192"/>
      <c r="D68" s="192"/>
      <c r="E68" s="195"/>
      <c r="F68" s="192"/>
      <c r="G68" s="198"/>
      <c r="H68" s="183"/>
      <c r="I68" s="177"/>
      <c r="J68" s="180"/>
      <c r="K68" s="177">
        <f ca="1">IF(NOT(ISERROR(MATCH(J68,_xlfn.ANCHORARRAY(E79),0))),I81&amp;"Por favor no seleccionar los criterios de impacto",J68)</f>
        <v>0</v>
      </c>
      <c r="L68" s="183"/>
      <c r="M68" s="177"/>
      <c r="N68" s="186"/>
      <c r="O68" s="6">
        <v>5</v>
      </c>
      <c r="P68" s="39"/>
      <c r="Q68" s="41" t="str">
        <f t="shared" si="0"/>
        <v/>
      </c>
      <c r="R68" s="42"/>
      <c r="S68" s="42"/>
      <c r="T68" s="43" t="str">
        <f t="shared" si="1"/>
        <v/>
      </c>
      <c r="U68" s="42"/>
      <c r="V68" s="42"/>
      <c r="W68" s="42"/>
      <c r="X68" s="24" t="str">
        <f>IFERROR(IF(AND(Q67="Probabilidad",Q68="Probabilidad"),(Z67-(+Z67*T68)),IF(AND(Q67="Impacto",Q68="Probabilidad"),(Z66-(+Z66*T68)),IF(Q68="Impacto",Z67,""))),"")</f>
        <v/>
      </c>
      <c r="Y68" s="44" t="str">
        <f t="shared" si="4"/>
        <v/>
      </c>
      <c r="Z68" s="45" t="str">
        <f t="shared" si="2"/>
        <v/>
      </c>
      <c r="AA68" s="44" t="str">
        <f t="shared" si="5"/>
        <v/>
      </c>
      <c r="AB68" s="45" t="str">
        <f>IFERROR(IF(AND(Q67="Impacto",Q68="Impacto"),(AB67-(+AB67*T68)),IF(AND(Q67="Probabilidad",Q68="Impacto"),(AB66-(+AB66*T68)),IF(Q68="Probabilidad",AB67,""))),"")</f>
        <v/>
      </c>
      <c r="AC68" s="46" t="str">
        <f t="shared" si="3"/>
        <v/>
      </c>
      <c r="AD68" s="47"/>
      <c r="AE68" s="48"/>
      <c r="AF68" s="38"/>
      <c r="AG68" s="49"/>
      <c r="AH68" s="49"/>
      <c r="AI68" s="48"/>
      <c r="AJ68" s="38"/>
    </row>
    <row r="69" spans="1:36" ht="151.5" customHeight="1" x14ac:dyDescent="0.3">
      <c r="A69" s="190"/>
      <c r="B69" s="193"/>
      <c r="C69" s="193"/>
      <c r="D69" s="193"/>
      <c r="E69" s="196"/>
      <c r="F69" s="193"/>
      <c r="G69" s="199"/>
      <c r="H69" s="184"/>
      <c r="I69" s="178"/>
      <c r="J69" s="181"/>
      <c r="K69" s="178">
        <f ca="1">IF(NOT(ISERROR(MATCH(J69,_xlfn.ANCHORARRAY(E80),0))),I82&amp;"Por favor no seleccionar los criterios de impacto",J69)</f>
        <v>0</v>
      </c>
      <c r="L69" s="184"/>
      <c r="M69" s="178"/>
      <c r="N69" s="187"/>
      <c r="O69" s="6">
        <v>6</v>
      </c>
      <c r="P69" s="39"/>
      <c r="Q69" s="41" t="str">
        <f t="shared" si="0"/>
        <v/>
      </c>
      <c r="R69" s="42"/>
      <c r="S69" s="42"/>
      <c r="T69" s="43" t="str">
        <f t="shared" si="1"/>
        <v/>
      </c>
      <c r="U69" s="42"/>
      <c r="V69" s="42"/>
      <c r="W69" s="42"/>
      <c r="X69" s="24" t="str">
        <f>IFERROR(IF(AND(Q68="Probabilidad",Q69="Probabilidad"),(Z68-(+Z68*T69)),IF(AND(Q68="Impacto",Q69="Probabilidad"),(Z67-(+Z67*T69)),IF(Q69="Impacto",Z68,""))),"")</f>
        <v/>
      </c>
      <c r="Y69" s="44" t="str">
        <f t="shared" si="4"/>
        <v/>
      </c>
      <c r="Z69" s="45" t="str">
        <f t="shared" si="2"/>
        <v/>
      </c>
      <c r="AA69" s="44" t="str">
        <f t="shared" si="5"/>
        <v/>
      </c>
      <c r="AB69" s="45" t="str">
        <f>IFERROR(IF(AND(Q68="Impacto",Q69="Impacto"),(AB68-(+AB68*T69)),IF(AND(Q68="Probabilidad",Q69="Impacto"),(AB67-(+AB67*T69)),IF(Q69="Probabilidad",AB68,""))),"")</f>
        <v/>
      </c>
      <c r="AC69" s="46" t="str">
        <f t="shared" si="3"/>
        <v/>
      </c>
      <c r="AD69" s="47"/>
      <c r="AE69" s="48"/>
      <c r="AF69" s="38"/>
      <c r="AG69" s="49"/>
      <c r="AH69" s="49"/>
      <c r="AI69" s="48"/>
      <c r="AJ69" s="38"/>
    </row>
    <row r="70" spans="1:36" ht="49.5" customHeight="1" x14ac:dyDescent="0.3">
      <c r="A70" s="6"/>
      <c r="B70" s="173" t="s">
        <v>111</v>
      </c>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5"/>
    </row>
    <row r="72" spans="1:36" x14ac:dyDescent="0.3">
      <c r="A72" s="1"/>
      <c r="B72" s="25" t="s">
        <v>112</v>
      </c>
      <c r="C72" s="1"/>
      <c r="D72" s="1"/>
      <c r="F72" s="1"/>
    </row>
  </sheetData>
  <mergeCells count="185">
    <mergeCell ref="A6:B6"/>
    <mergeCell ref="C6:N6"/>
    <mergeCell ref="A7:G7"/>
    <mergeCell ref="H7:N7"/>
    <mergeCell ref="O7:W7"/>
    <mergeCell ref="X7:AD7"/>
    <mergeCell ref="A1:AJ2"/>
    <mergeCell ref="A4:B4"/>
    <mergeCell ref="C4:N4"/>
    <mergeCell ref="O4:Q4"/>
    <mergeCell ref="A5:B5"/>
    <mergeCell ref="C5:N5"/>
    <mergeCell ref="J8:J9"/>
    <mergeCell ref="K8:K9"/>
    <mergeCell ref="L8:L9"/>
    <mergeCell ref="M8:M9"/>
    <mergeCell ref="N8:N9"/>
    <mergeCell ref="O8:O9"/>
    <mergeCell ref="AE7:AJ7"/>
    <mergeCell ref="A8:A9"/>
    <mergeCell ref="B8:B9"/>
    <mergeCell ref="C8:C9"/>
    <mergeCell ref="D8:D9"/>
    <mergeCell ref="E8:E9"/>
    <mergeCell ref="F8:F9"/>
    <mergeCell ref="G8:G9"/>
    <mergeCell ref="H8:H9"/>
    <mergeCell ref="I8:I9"/>
    <mergeCell ref="AG8:AG9"/>
    <mergeCell ref="AH8:AH9"/>
    <mergeCell ref="AI8:AI9"/>
    <mergeCell ref="AJ8:AJ9"/>
    <mergeCell ref="AD8:AD9"/>
    <mergeCell ref="AE8:AE9"/>
    <mergeCell ref="AF8:AF9"/>
    <mergeCell ref="AA8:AA9"/>
    <mergeCell ref="AB8:AB9"/>
    <mergeCell ref="AC8:AC9"/>
    <mergeCell ref="P8:P9"/>
    <mergeCell ref="Q8:Q9"/>
    <mergeCell ref="R8:W8"/>
    <mergeCell ref="X8:X9"/>
    <mergeCell ref="Y8:Y9"/>
    <mergeCell ref="Z8:Z9"/>
    <mergeCell ref="N16:N21"/>
    <mergeCell ref="M10:M15"/>
    <mergeCell ref="N10:N15"/>
    <mergeCell ref="A16:A21"/>
    <mergeCell ref="B16:B21"/>
    <mergeCell ref="C16:C21"/>
    <mergeCell ref="D16:D21"/>
    <mergeCell ref="E16:E21"/>
    <mergeCell ref="F16:F21"/>
    <mergeCell ref="G16:G21"/>
    <mergeCell ref="H16:H21"/>
    <mergeCell ref="G10:G15"/>
    <mergeCell ref="H10:H15"/>
    <mergeCell ref="I10:I15"/>
    <mergeCell ref="J10:J15"/>
    <mergeCell ref="K10:K15"/>
    <mergeCell ref="L10:L15"/>
    <mergeCell ref="A10:A15"/>
    <mergeCell ref="B10:B15"/>
    <mergeCell ref="C10:C15"/>
    <mergeCell ref="D10:D15"/>
    <mergeCell ref="E10:E15"/>
    <mergeCell ref="F10:F15"/>
    <mergeCell ref="C22:C27"/>
    <mergeCell ref="D22:D27"/>
    <mergeCell ref="E22:E27"/>
    <mergeCell ref="F22:F27"/>
    <mergeCell ref="I16:I21"/>
    <mergeCell ref="J16:J21"/>
    <mergeCell ref="K16:K21"/>
    <mergeCell ref="L16:L21"/>
    <mergeCell ref="M16:M21"/>
    <mergeCell ref="I28:I33"/>
    <mergeCell ref="J28:J33"/>
    <mergeCell ref="K28:K33"/>
    <mergeCell ref="L28:L33"/>
    <mergeCell ref="M28:M33"/>
    <mergeCell ref="N28:N33"/>
    <mergeCell ref="M22:M27"/>
    <mergeCell ref="N22:N27"/>
    <mergeCell ref="A28:A33"/>
    <mergeCell ref="B28:B33"/>
    <mergeCell ref="C28:C33"/>
    <mergeCell ref="D28:D33"/>
    <mergeCell ref="E28:E33"/>
    <mergeCell ref="F28:F33"/>
    <mergeCell ref="G28:G33"/>
    <mergeCell ref="H28:H33"/>
    <mergeCell ref="G22:G27"/>
    <mergeCell ref="H22:H27"/>
    <mergeCell ref="I22:I27"/>
    <mergeCell ref="J22:J27"/>
    <mergeCell ref="K22:K27"/>
    <mergeCell ref="L22:L27"/>
    <mergeCell ref="A22:A27"/>
    <mergeCell ref="B22:B27"/>
    <mergeCell ref="N40:N45"/>
    <mergeCell ref="M34:M39"/>
    <mergeCell ref="N34:N39"/>
    <mergeCell ref="A40:A45"/>
    <mergeCell ref="B40:B45"/>
    <mergeCell ref="C40:C45"/>
    <mergeCell ref="D40:D45"/>
    <mergeCell ref="E40:E45"/>
    <mergeCell ref="F40:F45"/>
    <mergeCell ref="G40:G45"/>
    <mergeCell ref="H40:H45"/>
    <mergeCell ref="G34:G39"/>
    <mergeCell ref="H34:H39"/>
    <mergeCell ref="I34:I39"/>
    <mergeCell ref="J34:J39"/>
    <mergeCell ref="K34:K39"/>
    <mergeCell ref="L34:L39"/>
    <mergeCell ref="A34:A39"/>
    <mergeCell ref="B34:B39"/>
    <mergeCell ref="C34:C39"/>
    <mergeCell ref="D34:D39"/>
    <mergeCell ref="E34:E39"/>
    <mergeCell ref="F34:F39"/>
    <mergeCell ref="C46:C51"/>
    <mergeCell ref="D46:D51"/>
    <mergeCell ref="E46:E51"/>
    <mergeCell ref="F46:F51"/>
    <mergeCell ref="I40:I45"/>
    <mergeCell ref="J40:J45"/>
    <mergeCell ref="K40:K45"/>
    <mergeCell ref="L40:L45"/>
    <mergeCell ref="M40:M45"/>
    <mergeCell ref="I52:I57"/>
    <mergeCell ref="J52:J57"/>
    <mergeCell ref="K52:K57"/>
    <mergeCell ref="L52:L57"/>
    <mergeCell ref="M52:M57"/>
    <mergeCell ref="N52:N57"/>
    <mergeCell ref="M46:M51"/>
    <mergeCell ref="N46:N51"/>
    <mergeCell ref="A52:A57"/>
    <mergeCell ref="B52:B57"/>
    <mergeCell ref="C52:C57"/>
    <mergeCell ref="D52:D57"/>
    <mergeCell ref="E52:E57"/>
    <mergeCell ref="F52:F57"/>
    <mergeCell ref="G52:G57"/>
    <mergeCell ref="H52:H57"/>
    <mergeCell ref="G46:G51"/>
    <mergeCell ref="H46:H51"/>
    <mergeCell ref="I46:I51"/>
    <mergeCell ref="J46:J51"/>
    <mergeCell ref="K46:K51"/>
    <mergeCell ref="L46:L51"/>
    <mergeCell ref="A46:A51"/>
    <mergeCell ref="B46:B51"/>
    <mergeCell ref="A64:A69"/>
    <mergeCell ref="B64:B69"/>
    <mergeCell ref="C64:C69"/>
    <mergeCell ref="D64:D69"/>
    <mergeCell ref="E64:E69"/>
    <mergeCell ref="F64:F69"/>
    <mergeCell ref="G64:G69"/>
    <mergeCell ref="H64:H69"/>
    <mergeCell ref="G58:G63"/>
    <mergeCell ref="H58:H63"/>
    <mergeCell ref="A58:A63"/>
    <mergeCell ref="B58:B63"/>
    <mergeCell ref="C58:C63"/>
    <mergeCell ref="D58:D63"/>
    <mergeCell ref="E58:E63"/>
    <mergeCell ref="F58:F63"/>
    <mergeCell ref="B70:AJ70"/>
    <mergeCell ref="I64:I69"/>
    <mergeCell ref="J64:J69"/>
    <mergeCell ref="K64:K69"/>
    <mergeCell ref="L64:L69"/>
    <mergeCell ref="M64:M69"/>
    <mergeCell ref="N64:N69"/>
    <mergeCell ref="M58:M63"/>
    <mergeCell ref="N58:N63"/>
    <mergeCell ref="I58:I63"/>
    <mergeCell ref="J58:J63"/>
    <mergeCell ref="K58:K63"/>
    <mergeCell ref="L58:L63"/>
  </mergeCells>
  <conditionalFormatting sqref="H10 H16">
    <cfRule type="cellIs" dxfId="1579" priority="227" operator="equal">
      <formula>"Muy Alta"</formula>
    </cfRule>
    <cfRule type="cellIs" dxfId="1578" priority="228" operator="equal">
      <formula>"Alta"</formula>
    </cfRule>
    <cfRule type="cellIs" dxfId="1577" priority="229" operator="equal">
      <formula>"Media"</formula>
    </cfRule>
    <cfRule type="cellIs" dxfId="1576" priority="230" operator="equal">
      <formula>"Baja"</formula>
    </cfRule>
    <cfRule type="cellIs" dxfId="1575" priority="231" operator="equal">
      <formula>"Muy Baja"</formula>
    </cfRule>
  </conditionalFormatting>
  <conditionalFormatting sqref="L10 L16 L22 L28 L34 L40 L46 L52 L58 L64">
    <cfRule type="cellIs" dxfId="1574" priority="222" operator="equal">
      <formula>"Catastrófico"</formula>
    </cfRule>
    <cfRule type="cellIs" dxfId="1573" priority="223" operator="equal">
      <formula>"Mayor"</formula>
    </cfRule>
    <cfRule type="cellIs" dxfId="1572" priority="224" operator="equal">
      <formula>"Moderado"</formula>
    </cfRule>
    <cfRule type="cellIs" dxfId="1571" priority="225" operator="equal">
      <formula>"Menor"</formula>
    </cfRule>
    <cfRule type="cellIs" dxfId="1570" priority="226" operator="equal">
      <formula>"Leve"</formula>
    </cfRule>
  </conditionalFormatting>
  <conditionalFormatting sqref="N10">
    <cfRule type="cellIs" dxfId="1569" priority="218" operator="equal">
      <formula>"Extremo"</formula>
    </cfRule>
    <cfRule type="cellIs" dxfId="1568" priority="219" operator="equal">
      <formula>"Alto"</formula>
    </cfRule>
    <cfRule type="cellIs" dxfId="1567" priority="220" operator="equal">
      <formula>"Moderado"</formula>
    </cfRule>
    <cfRule type="cellIs" dxfId="1566" priority="221" operator="equal">
      <formula>"Bajo"</formula>
    </cfRule>
  </conditionalFormatting>
  <conditionalFormatting sqref="Y10:Y15">
    <cfRule type="cellIs" dxfId="1565" priority="213" operator="equal">
      <formula>"Muy Alta"</formula>
    </cfRule>
    <cfRule type="cellIs" dxfId="1564" priority="214" operator="equal">
      <formula>"Alta"</formula>
    </cfRule>
    <cfRule type="cellIs" dxfId="1563" priority="215" operator="equal">
      <formula>"Media"</formula>
    </cfRule>
    <cfRule type="cellIs" dxfId="1562" priority="216" operator="equal">
      <formula>"Baja"</formula>
    </cfRule>
    <cfRule type="cellIs" dxfId="1561" priority="217" operator="equal">
      <formula>"Muy Baja"</formula>
    </cfRule>
  </conditionalFormatting>
  <conditionalFormatting sqref="AA10:AA15">
    <cfRule type="cellIs" dxfId="1560" priority="208" operator="equal">
      <formula>"Catastrófico"</formula>
    </cfRule>
    <cfRule type="cellIs" dxfId="1559" priority="209" operator="equal">
      <formula>"Mayor"</formula>
    </cfRule>
    <cfRule type="cellIs" dxfId="1558" priority="210" operator="equal">
      <formula>"Moderado"</formula>
    </cfRule>
    <cfRule type="cellIs" dxfId="1557" priority="211" operator="equal">
      <formula>"Menor"</formula>
    </cfRule>
    <cfRule type="cellIs" dxfId="1556" priority="212" operator="equal">
      <formula>"Leve"</formula>
    </cfRule>
  </conditionalFormatting>
  <conditionalFormatting sqref="AC10:AC15">
    <cfRule type="cellIs" dxfId="1555" priority="204" operator="equal">
      <formula>"Extremo"</formula>
    </cfRule>
    <cfRule type="cellIs" dxfId="1554" priority="205" operator="equal">
      <formula>"Alto"</formula>
    </cfRule>
    <cfRule type="cellIs" dxfId="1553" priority="206" operator="equal">
      <formula>"Moderado"</formula>
    </cfRule>
    <cfRule type="cellIs" dxfId="1552" priority="207" operator="equal">
      <formula>"Bajo"</formula>
    </cfRule>
  </conditionalFormatting>
  <conditionalFormatting sqref="H58">
    <cfRule type="cellIs" dxfId="1551" priority="43" operator="equal">
      <formula>"Muy Alta"</formula>
    </cfRule>
    <cfRule type="cellIs" dxfId="1550" priority="44" operator="equal">
      <formula>"Alta"</formula>
    </cfRule>
    <cfRule type="cellIs" dxfId="1549" priority="45" operator="equal">
      <formula>"Media"</formula>
    </cfRule>
    <cfRule type="cellIs" dxfId="1548" priority="46" operator="equal">
      <formula>"Baja"</formula>
    </cfRule>
    <cfRule type="cellIs" dxfId="1547" priority="47" operator="equal">
      <formula>"Muy Baja"</formula>
    </cfRule>
  </conditionalFormatting>
  <conditionalFormatting sqref="N16">
    <cfRule type="cellIs" dxfId="1546" priority="200" operator="equal">
      <formula>"Extremo"</formula>
    </cfRule>
    <cfRule type="cellIs" dxfId="1545" priority="201" operator="equal">
      <formula>"Alto"</formula>
    </cfRule>
    <cfRule type="cellIs" dxfId="1544" priority="202" operator="equal">
      <formula>"Moderado"</formula>
    </cfRule>
    <cfRule type="cellIs" dxfId="1543" priority="203" operator="equal">
      <formula>"Bajo"</formula>
    </cfRule>
  </conditionalFormatting>
  <conditionalFormatting sqref="Y16:Y21">
    <cfRule type="cellIs" dxfId="1542" priority="195" operator="equal">
      <formula>"Muy Alta"</formula>
    </cfRule>
    <cfRule type="cellIs" dxfId="1541" priority="196" operator="equal">
      <formula>"Alta"</formula>
    </cfRule>
    <cfRule type="cellIs" dxfId="1540" priority="197" operator="equal">
      <formula>"Media"</formula>
    </cfRule>
    <cfRule type="cellIs" dxfId="1539" priority="198" operator="equal">
      <formula>"Baja"</formula>
    </cfRule>
    <cfRule type="cellIs" dxfId="1538" priority="199" operator="equal">
      <formula>"Muy Baja"</formula>
    </cfRule>
  </conditionalFormatting>
  <conditionalFormatting sqref="AA16:AA21">
    <cfRule type="cellIs" dxfId="1537" priority="190" operator="equal">
      <formula>"Catastrófico"</formula>
    </cfRule>
    <cfRule type="cellIs" dxfId="1536" priority="191" operator="equal">
      <formula>"Mayor"</formula>
    </cfRule>
    <cfRule type="cellIs" dxfId="1535" priority="192" operator="equal">
      <formula>"Moderado"</formula>
    </cfRule>
    <cfRule type="cellIs" dxfId="1534" priority="193" operator="equal">
      <formula>"Menor"</formula>
    </cfRule>
    <cfRule type="cellIs" dxfId="1533" priority="194" operator="equal">
      <formula>"Leve"</formula>
    </cfRule>
  </conditionalFormatting>
  <conditionalFormatting sqref="AC16:AC21">
    <cfRule type="cellIs" dxfId="1532" priority="186" operator="equal">
      <formula>"Extremo"</formula>
    </cfRule>
    <cfRule type="cellIs" dxfId="1531" priority="187" operator="equal">
      <formula>"Alto"</formula>
    </cfRule>
    <cfRule type="cellIs" dxfId="1530" priority="188" operator="equal">
      <formula>"Moderado"</formula>
    </cfRule>
    <cfRule type="cellIs" dxfId="1529" priority="189" operator="equal">
      <formula>"Bajo"</formula>
    </cfRule>
  </conditionalFormatting>
  <conditionalFormatting sqref="H22">
    <cfRule type="cellIs" dxfId="1528" priority="181" operator="equal">
      <formula>"Muy Alta"</formula>
    </cfRule>
    <cfRule type="cellIs" dxfId="1527" priority="182" operator="equal">
      <formula>"Alta"</formula>
    </cfRule>
    <cfRule type="cellIs" dxfId="1526" priority="183" operator="equal">
      <formula>"Media"</formula>
    </cfRule>
    <cfRule type="cellIs" dxfId="1525" priority="184" operator="equal">
      <formula>"Baja"</formula>
    </cfRule>
    <cfRule type="cellIs" dxfId="1524" priority="185" operator="equal">
      <formula>"Muy Baja"</formula>
    </cfRule>
  </conditionalFormatting>
  <conditionalFormatting sqref="N22">
    <cfRule type="cellIs" dxfId="1523" priority="177" operator="equal">
      <formula>"Extremo"</formula>
    </cfRule>
    <cfRule type="cellIs" dxfId="1522" priority="178" operator="equal">
      <formula>"Alto"</formula>
    </cfRule>
    <cfRule type="cellIs" dxfId="1521" priority="179" operator="equal">
      <formula>"Moderado"</formula>
    </cfRule>
    <cfRule type="cellIs" dxfId="1520" priority="180" operator="equal">
      <formula>"Bajo"</formula>
    </cfRule>
  </conditionalFormatting>
  <conditionalFormatting sqref="Y22:Y27">
    <cfRule type="cellIs" dxfId="1519" priority="172" operator="equal">
      <formula>"Muy Alta"</formula>
    </cfRule>
    <cfRule type="cellIs" dxfId="1518" priority="173" operator="equal">
      <formula>"Alta"</formula>
    </cfRule>
    <cfRule type="cellIs" dxfId="1517" priority="174" operator="equal">
      <formula>"Media"</formula>
    </cfRule>
    <cfRule type="cellIs" dxfId="1516" priority="175" operator="equal">
      <formula>"Baja"</formula>
    </cfRule>
    <cfRule type="cellIs" dxfId="1515" priority="176" operator="equal">
      <formula>"Muy Baja"</formula>
    </cfRule>
  </conditionalFormatting>
  <conditionalFormatting sqref="AA22:AA27">
    <cfRule type="cellIs" dxfId="1514" priority="167" operator="equal">
      <formula>"Catastrófico"</formula>
    </cfRule>
    <cfRule type="cellIs" dxfId="1513" priority="168" operator="equal">
      <formula>"Mayor"</formula>
    </cfRule>
    <cfRule type="cellIs" dxfId="1512" priority="169" operator="equal">
      <formula>"Moderado"</formula>
    </cfRule>
    <cfRule type="cellIs" dxfId="1511" priority="170" operator="equal">
      <formula>"Menor"</formula>
    </cfRule>
    <cfRule type="cellIs" dxfId="1510" priority="171" operator="equal">
      <formula>"Leve"</formula>
    </cfRule>
  </conditionalFormatting>
  <conditionalFormatting sqref="AC22:AC27">
    <cfRule type="cellIs" dxfId="1509" priority="163" operator="equal">
      <formula>"Extremo"</formula>
    </cfRule>
    <cfRule type="cellIs" dxfId="1508" priority="164" operator="equal">
      <formula>"Alto"</formula>
    </cfRule>
    <cfRule type="cellIs" dxfId="1507" priority="165" operator="equal">
      <formula>"Moderado"</formula>
    </cfRule>
    <cfRule type="cellIs" dxfId="1506" priority="166" operator="equal">
      <formula>"Bajo"</formula>
    </cfRule>
  </conditionalFormatting>
  <conditionalFormatting sqref="H28">
    <cfRule type="cellIs" dxfId="1505" priority="158" operator="equal">
      <formula>"Muy Alta"</formula>
    </cfRule>
    <cfRule type="cellIs" dxfId="1504" priority="159" operator="equal">
      <formula>"Alta"</formula>
    </cfRule>
    <cfRule type="cellIs" dxfId="1503" priority="160" operator="equal">
      <formula>"Media"</formula>
    </cfRule>
    <cfRule type="cellIs" dxfId="1502" priority="161" operator="equal">
      <formula>"Baja"</formula>
    </cfRule>
    <cfRule type="cellIs" dxfId="1501" priority="162" operator="equal">
      <formula>"Muy Baja"</formula>
    </cfRule>
  </conditionalFormatting>
  <conditionalFormatting sqref="N28">
    <cfRule type="cellIs" dxfId="1500" priority="154" operator="equal">
      <formula>"Extremo"</formula>
    </cfRule>
    <cfRule type="cellIs" dxfId="1499" priority="155" operator="equal">
      <formula>"Alto"</formula>
    </cfRule>
    <cfRule type="cellIs" dxfId="1498" priority="156" operator="equal">
      <formula>"Moderado"</formula>
    </cfRule>
    <cfRule type="cellIs" dxfId="1497" priority="157" operator="equal">
      <formula>"Bajo"</formula>
    </cfRule>
  </conditionalFormatting>
  <conditionalFormatting sqref="Y28:Y33">
    <cfRule type="cellIs" dxfId="1496" priority="149" operator="equal">
      <formula>"Muy Alta"</formula>
    </cfRule>
    <cfRule type="cellIs" dxfId="1495" priority="150" operator="equal">
      <formula>"Alta"</formula>
    </cfRule>
    <cfRule type="cellIs" dxfId="1494" priority="151" operator="equal">
      <formula>"Media"</formula>
    </cfRule>
    <cfRule type="cellIs" dxfId="1493" priority="152" operator="equal">
      <formula>"Baja"</formula>
    </cfRule>
    <cfRule type="cellIs" dxfId="1492" priority="153" operator="equal">
      <formula>"Muy Baja"</formula>
    </cfRule>
  </conditionalFormatting>
  <conditionalFormatting sqref="AA28:AA33">
    <cfRule type="cellIs" dxfId="1491" priority="144" operator="equal">
      <formula>"Catastrófico"</formula>
    </cfRule>
    <cfRule type="cellIs" dxfId="1490" priority="145" operator="equal">
      <formula>"Mayor"</formula>
    </cfRule>
    <cfRule type="cellIs" dxfId="1489" priority="146" operator="equal">
      <formula>"Moderado"</formula>
    </cfRule>
    <cfRule type="cellIs" dxfId="1488" priority="147" operator="equal">
      <formula>"Menor"</formula>
    </cfRule>
    <cfRule type="cellIs" dxfId="1487" priority="148" operator="equal">
      <formula>"Leve"</formula>
    </cfRule>
  </conditionalFormatting>
  <conditionalFormatting sqref="AC28:AC33">
    <cfRule type="cellIs" dxfId="1486" priority="140" operator="equal">
      <formula>"Extremo"</formula>
    </cfRule>
    <cfRule type="cellIs" dxfId="1485" priority="141" operator="equal">
      <formula>"Alto"</formula>
    </cfRule>
    <cfRule type="cellIs" dxfId="1484" priority="142" operator="equal">
      <formula>"Moderado"</formula>
    </cfRule>
    <cfRule type="cellIs" dxfId="1483" priority="143" operator="equal">
      <formula>"Bajo"</formula>
    </cfRule>
  </conditionalFormatting>
  <conditionalFormatting sqref="H34">
    <cfRule type="cellIs" dxfId="1482" priority="135" operator="equal">
      <formula>"Muy Alta"</formula>
    </cfRule>
    <cfRule type="cellIs" dxfId="1481" priority="136" operator="equal">
      <formula>"Alta"</formula>
    </cfRule>
    <cfRule type="cellIs" dxfId="1480" priority="137" operator="equal">
      <formula>"Media"</formula>
    </cfRule>
    <cfRule type="cellIs" dxfId="1479" priority="138" operator="equal">
      <formula>"Baja"</formula>
    </cfRule>
    <cfRule type="cellIs" dxfId="1478" priority="139" operator="equal">
      <formula>"Muy Baja"</formula>
    </cfRule>
  </conditionalFormatting>
  <conditionalFormatting sqref="N34">
    <cfRule type="cellIs" dxfId="1477" priority="131" operator="equal">
      <formula>"Extremo"</formula>
    </cfRule>
    <cfRule type="cellIs" dxfId="1476" priority="132" operator="equal">
      <formula>"Alto"</formula>
    </cfRule>
    <cfRule type="cellIs" dxfId="1475" priority="133" operator="equal">
      <formula>"Moderado"</formula>
    </cfRule>
    <cfRule type="cellIs" dxfId="1474" priority="134" operator="equal">
      <formula>"Bajo"</formula>
    </cfRule>
  </conditionalFormatting>
  <conditionalFormatting sqref="Y34:Y39">
    <cfRule type="cellIs" dxfId="1473" priority="126" operator="equal">
      <formula>"Muy Alta"</formula>
    </cfRule>
    <cfRule type="cellIs" dxfId="1472" priority="127" operator="equal">
      <formula>"Alta"</formula>
    </cfRule>
    <cfRule type="cellIs" dxfId="1471" priority="128" operator="equal">
      <formula>"Media"</formula>
    </cfRule>
    <cfRule type="cellIs" dxfId="1470" priority="129" operator="equal">
      <formula>"Baja"</formula>
    </cfRule>
    <cfRule type="cellIs" dxfId="1469" priority="130" operator="equal">
      <formula>"Muy Baja"</formula>
    </cfRule>
  </conditionalFormatting>
  <conditionalFormatting sqref="AA34:AA39">
    <cfRule type="cellIs" dxfId="1468" priority="121" operator="equal">
      <formula>"Catastrófico"</formula>
    </cfRule>
    <cfRule type="cellIs" dxfId="1467" priority="122" operator="equal">
      <formula>"Mayor"</formula>
    </cfRule>
    <cfRule type="cellIs" dxfId="1466" priority="123" operator="equal">
      <formula>"Moderado"</formula>
    </cfRule>
    <cfRule type="cellIs" dxfId="1465" priority="124" operator="equal">
      <formula>"Menor"</formula>
    </cfRule>
    <cfRule type="cellIs" dxfId="1464" priority="125" operator="equal">
      <formula>"Leve"</formula>
    </cfRule>
  </conditionalFormatting>
  <conditionalFormatting sqref="AC34:AC39">
    <cfRule type="cellIs" dxfId="1463" priority="117" operator="equal">
      <formula>"Extremo"</formula>
    </cfRule>
    <cfRule type="cellIs" dxfId="1462" priority="118" operator="equal">
      <formula>"Alto"</formula>
    </cfRule>
    <cfRule type="cellIs" dxfId="1461" priority="119" operator="equal">
      <formula>"Moderado"</formula>
    </cfRule>
    <cfRule type="cellIs" dxfId="1460" priority="120" operator="equal">
      <formula>"Bajo"</formula>
    </cfRule>
  </conditionalFormatting>
  <conditionalFormatting sqref="H40">
    <cfRule type="cellIs" dxfId="1459" priority="112" operator="equal">
      <formula>"Muy Alta"</formula>
    </cfRule>
    <cfRule type="cellIs" dxfId="1458" priority="113" operator="equal">
      <formula>"Alta"</formula>
    </cfRule>
    <cfRule type="cellIs" dxfId="1457" priority="114" operator="equal">
      <formula>"Media"</formula>
    </cfRule>
    <cfRule type="cellIs" dxfId="1456" priority="115" operator="equal">
      <formula>"Baja"</formula>
    </cfRule>
    <cfRule type="cellIs" dxfId="1455" priority="116" operator="equal">
      <formula>"Muy Baja"</formula>
    </cfRule>
  </conditionalFormatting>
  <conditionalFormatting sqref="N40">
    <cfRule type="cellIs" dxfId="1454" priority="108" operator="equal">
      <formula>"Extremo"</formula>
    </cfRule>
    <cfRule type="cellIs" dxfId="1453" priority="109" operator="equal">
      <formula>"Alto"</formula>
    </cfRule>
    <cfRule type="cellIs" dxfId="1452" priority="110" operator="equal">
      <formula>"Moderado"</formula>
    </cfRule>
    <cfRule type="cellIs" dxfId="1451" priority="111" operator="equal">
      <formula>"Bajo"</formula>
    </cfRule>
  </conditionalFormatting>
  <conditionalFormatting sqref="Y40:Y45">
    <cfRule type="cellIs" dxfId="1450" priority="103" operator="equal">
      <formula>"Muy Alta"</formula>
    </cfRule>
    <cfRule type="cellIs" dxfId="1449" priority="104" operator="equal">
      <formula>"Alta"</formula>
    </cfRule>
    <cfRule type="cellIs" dxfId="1448" priority="105" operator="equal">
      <formula>"Media"</formula>
    </cfRule>
    <cfRule type="cellIs" dxfId="1447" priority="106" operator="equal">
      <formula>"Baja"</formula>
    </cfRule>
    <cfRule type="cellIs" dxfId="1446" priority="107" operator="equal">
      <formula>"Muy Baja"</formula>
    </cfRule>
  </conditionalFormatting>
  <conditionalFormatting sqref="AA40:AA45">
    <cfRule type="cellIs" dxfId="1445" priority="98" operator="equal">
      <formula>"Catastrófico"</formula>
    </cfRule>
    <cfRule type="cellIs" dxfId="1444" priority="99" operator="equal">
      <formula>"Mayor"</formula>
    </cfRule>
    <cfRule type="cellIs" dxfId="1443" priority="100" operator="equal">
      <formula>"Moderado"</formula>
    </cfRule>
    <cfRule type="cellIs" dxfId="1442" priority="101" operator="equal">
      <formula>"Menor"</formula>
    </cfRule>
    <cfRule type="cellIs" dxfId="1441" priority="102" operator="equal">
      <formula>"Leve"</formula>
    </cfRule>
  </conditionalFormatting>
  <conditionalFormatting sqref="AC40:AC45">
    <cfRule type="cellIs" dxfId="1440" priority="94" operator="equal">
      <formula>"Extremo"</formula>
    </cfRule>
    <cfRule type="cellIs" dxfId="1439" priority="95" operator="equal">
      <formula>"Alto"</formula>
    </cfRule>
    <cfRule type="cellIs" dxfId="1438" priority="96" operator="equal">
      <formula>"Moderado"</formula>
    </cfRule>
    <cfRule type="cellIs" dxfId="1437" priority="97" operator="equal">
      <formula>"Bajo"</formula>
    </cfRule>
  </conditionalFormatting>
  <conditionalFormatting sqref="H46">
    <cfRule type="cellIs" dxfId="1436" priority="89" operator="equal">
      <formula>"Muy Alta"</formula>
    </cfRule>
    <cfRule type="cellIs" dxfId="1435" priority="90" operator="equal">
      <formula>"Alta"</formula>
    </cfRule>
    <cfRule type="cellIs" dxfId="1434" priority="91" operator="equal">
      <formula>"Media"</formula>
    </cfRule>
    <cfRule type="cellIs" dxfId="1433" priority="92" operator="equal">
      <formula>"Baja"</formula>
    </cfRule>
    <cfRule type="cellIs" dxfId="1432" priority="93" operator="equal">
      <formula>"Muy Baja"</formula>
    </cfRule>
  </conditionalFormatting>
  <conditionalFormatting sqref="N46">
    <cfRule type="cellIs" dxfId="1431" priority="85" operator="equal">
      <formula>"Extremo"</formula>
    </cfRule>
    <cfRule type="cellIs" dxfId="1430" priority="86" operator="equal">
      <formula>"Alto"</formula>
    </cfRule>
    <cfRule type="cellIs" dxfId="1429" priority="87" operator="equal">
      <formula>"Moderado"</formula>
    </cfRule>
    <cfRule type="cellIs" dxfId="1428" priority="88" operator="equal">
      <formula>"Bajo"</formula>
    </cfRule>
  </conditionalFormatting>
  <conditionalFormatting sqref="Y46:Y51">
    <cfRule type="cellIs" dxfId="1427" priority="80" operator="equal">
      <formula>"Muy Alta"</formula>
    </cfRule>
    <cfRule type="cellIs" dxfId="1426" priority="81" operator="equal">
      <formula>"Alta"</formula>
    </cfRule>
    <cfRule type="cellIs" dxfId="1425" priority="82" operator="equal">
      <formula>"Media"</formula>
    </cfRule>
    <cfRule type="cellIs" dxfId="1424" priority="83" operator="equal">
      <formula>"Baja"</formula>
    </cfRule>
    <cfRule type="cellIs" dxfId="1423" priority="84" operator="equal">
      <formula>"Muy Baja"</formula>
    </cfRule>
  </conditionalFormatting>
  <conditionalFormatting sqref="AA46:AA51">
    <cfRule type="cellIs" dxfId="1422" priority="75" operator="equal">
      <formula>"Catastrófico"</formula>
    </cfRule>
    <cfRule type="cellIs" dxfId="1421" priority="76" operator="equal">
      <formula>"Mayor"</formula>
    </cfRule>
    <cfRule type="cellIs" dxfId="1420" priority="77" operator="equal">
      <formula>"Moderado"</formula>
    </cfRule>
    <cfRule type="cellIs" dxfId="1419" priority="78" operator="equal">
      <formula>"Menor"</formula>
    </cfRule>
    <cfRule type="cellIs" dxfId="1418" priority="79" operator="equal">
      <formula>"Leve"</formula>
    </cfRule>
  </conditionalFormatting>
  <conditionalFormatting sqref="AC46:AC51">
    <cfRule type="cellIs" dxfId="1417" priority="71" operator="equal">
      <formula>"Extremo"</formula>
    </cfRule>
    <cfRule type="cellIs" dxfId="1416" priority="72" operator="equal">
      <formula>"Alto"</formula>
    </cfRule>
    <cfRule type="cellIs" dxfId="1415" priority="73" operator="equal">
      <formula>"Moderado"</formula>
    </cfRule>
    <cfRule type="cellIs" dxfId="1414" priority="74" operator="equal">
      <formula>"Bajo"</formula>
    </cfRule>
  </conditionalFormatting>
  <conditionalFormatting sqref="H52">
    <cfRule type="cellIs" dxfId="1413" priority="66" operator="equal">
      <formula>"Muy Alta"</formula>
    </cfRule>
    <cfRule type="cellIs" dxfId="1412" priority="67" operator="equal">
      <formula>"Alta"</formula>
    </cfRule>
    <cfRule type="cellIs" dxfId="1411" priority="68" operator="equal">
      <formula>"Media"</formula>
    </cfRule>
    <cfRule type="cellIs" dxfId="1410" priority="69" operator="equal">
      <formula>"Baja"</formula>
    </cfRule>
    <cfRule type="cellIs" dxfId="1409" priority="70" operator="equal">
      <formula>"Muy Baja"</formula>
    </cfRule>
  </conditionalFormatting>
  <conditionalFormatting sqref="N52">
    <cfRule type="cellIs" dxfId="1408" priority="62" operator="equal">
      <formula>"Extremo"</formula>
    </cfRule>
    <cfRule type="cellIs" dxfId="1407" priority="63" operator="equal">
      <formula>"Alto"</formula>
    </cfRule>
    <cfRule type="cellIs" dxfId="1406" priority="64" operator="equal">
      <formula>"Moderado"</formula>
    </cfRule>
    <cfRule type="cellIs" dxfId="1405" priority="65" operator="equal">
      <formula>"Bajo"</formula>
    </cfRule>
  </conditionalFormatting>
  <conditionalFormatting sqref="Y52:Y57">
    <cfRule type="cellIs" dxfId="1404" priority="57" operator="equal">
      <formula>"Muy Alta"</formula>
    </cfRule>
    <cfRule type="cellIs" dxfId="1403" priority="58" operator="equal">
      <formula>"Alta"</formula>
    </cfRule>
    <cfRule type="cellIs" dxfId="1402" priority="59" operator="equal">
      <formula>"Media"</formula>
    </cfRule>
    <cfRule type="cellIs" dxfId="1401" priority="60" operator="equal">
      <formula>"Baja"</formula>
    </cfRule>
    <cfRule type="cellIs" dxfId="1400" priority="61" operator="equal">
      <formula>"Muy Baja"</formula>
    </cfRule>
  </conditionalFormatting>
  <conditionalFormatting sqref="AA52:AA57">
    <cfRule type="cellIs" dxfId="1399" priority="52" operator="equal">
      <formula>"Catastrófico"</formula>
    </cfRule>
    <cfRule type="cellIs" dxfId="1398" priority="53" operator="equal">
      <formula>"Mayor"</formula>
    </cfRule>
    <cfRule type="cellIs" dxfId="1397" priority="54" operator="equal">
      <formula>"Moderado"</formula>
    </cfRule>
    <cfRule type="cellIs" dxfId="1396" priority="55" operator="equal">
      <formula>"Menor"</formula>
    </cfRule>
    <cfRule type="cellIs" dxfId="1395" priority="56" operator="equal">
      <formula>"Leve"</formula>
    </cfRule>
  </conditionalFormatting>
  <conditionalFormatting sqref="AC52:AC57">
    <cfRule type="cellIs" dxfId="1394" priority="48" operator="equal">
      <formula>"Extremo"</formula>
    </cfRule>
    <cfRule type="cellIs" dxfId="1393" priority="49" operator="equal">
      <formula>"Alto"</formula>
    </cfRule>
    <cfRule type="cellIs" dxfId="1392" priority="50" operator="equal">
      <formula>"Moderado"</formula>
    </cfRule>
    <cfRule type="cellIs" dxfId="1391" priority="51" operator="equal">
      <formula>"Bajo"</formula>
    </cfRule>
  </conditionalFormatting>
  <conditionalFormatting sqref="N58">
    <cfRule type="cellIs" dxfId="1390" priority="39" operator="equal">
      <formula>"Extremo"</formula>
    </cfRule>
    <cfRule type="cellIs" dxfId="1389" priority="40" operator="equal">
      <formula>"Alto"</formula>
    </cfRule>
    <cfRule type="cellIs" dxfId="1388" priority="41" operator="equal">
      <formula>"Moderado"</formula>
    </cfRule>
    <cfRule type="cellIs" dxfId="1387" priority="42" operator="equal">
      <formula>"Bajo"</formula>
    </cfRule>
  </conditionalFormatting>
  <conditionalFormatting sqref="Y58:Y63">
    <cfRule type="cellIs" dxfId="1386" priority="34" operator="equal">
      <formula>"Muy Alta"</formula>
    </cfRule>
    <cfRule type="cellIs" dxfId="1385" priority="35" operator="equal">
      <formula>"Alta"</formula>
    </cfRule>
    <cfRule type="cellIs" dxfId="1384" priority="36" operator="equal">
      <formula>"Media"</formula>
    </cfRule>
    <cfRule type="cellIs" dxfId="1383" priority="37" operator="equal">
      <formula>"Baja"</formula>
    </cfRule>
    <cfRule type="cellIs" dxfId="1382" priority="38" operator="equal">
      <formula>"Muy Baja"</formula>
    </cfRule>
  </conditionalFormatting>
  <conditionalFormatting sqref="AA58:AA63">
    <cfRule type="cellIs" dxfId="1381" priority="29" operator="equal">
      <formula>"Catastrófico"</formula>
    </cfRule>
    <cfRule type="cellIs" dxfId="1380" priority="30" operator="equal">
      <formula>"Mayor"</formula>
    </cfRule>
    <cfRule type="cellIs" dxfId="1379" priority="31" operator="equal">
      <formula>"Moderado"</formula>
    </cfRule>
    <cfRule type="cellIs" dxfId="1378" priority="32" operator="equal">
      <formula>"Menor"</formula>
    </cfRule>
    <cfRule type="cellIs" dxfId="1377" priority="33" operator="equal">
      <formula>"Leve"</formula>
    </cfRule>
  </conditionalFormatting>
  <conditionalFormatting sqref="AC58:AC63">
    <cfRule type="cellIs" dxfId="1376" priority="25" operator="equal">
      <formula>"Extremo"</formula>
    </cfRule>
    <cfRule type="cellIs" dxfId="1375" priority="26" operator="equal">
      <formula>"Alto"</formula>
    </cfRule>
    <cfRule type="cellIs" dxfId="1374" priority="27" operator="equal">
      <formula>"Moderado"</formula>
    </cfRule>
    <cfRule type="cellIs" dxfId="1373" priority="28" operator="equal">
      <formula>"Bajo"</formula>
    </cfRule>
  </conditionalFormatting>
  <conditionalFormatting sqref="H64">
    <cfRule type="cellIs" dxfId="1372" priority="20" operator="equal">
      <formula>"Muy Alta"</formula>
    </cfRule>
    <cfRule type="cellIs" dxfId="1371" priority="21" operator="equal">
      <formula>"Alta"</formula>
    </cfRule>
    <cfRule type="cellIs" dxfId="1370" priority="22" operator="equal">
      <formula>"Media"</formula>
    </cfRule>
    <cfRule type="cellIs" dxfId="1369" priority="23" operator="equal">
      <formula>"Baja"</formula>
    </cfRule>
    <cfRule type="cellIs" dxfId="1368" priority="24" operator="equal">
      <formula>"Muy Baja"</formula>
    </cfRule>
  </conditionalFormatting>
  <conditionalFormatting sqref="N64">
    <cfRule type="cellIs" dxfId="1367" priority="16" operator="equal">
      <formula>"Extremo"</formula>
    </cfRule>
    <cfRule type="cellIs" dxfId="1366" priority="17" operator="equal">
      <formula>"Alto"</formula>
    </cfRule>
    <cfRule type="cellIs" dxfId="1365" priority="18" operator="equal">
      <formula>"Moderado"</formula>
    </cfRule>
    <cfRule type="cellIs" dxfId="1364" priority="19" operator="equal">
      <formula>"Bajo"</formula>
    </cfRule>
  </conditionalFormatting>
  <conditionalFormatting sqref="Y64:Y69">
    <cfRule type="cellIs" dxfId="1363" priority="11" operator="equal">
      <formula>"Muy Alta"</formula>
    </cfRule>
    <cfRule type="cellIs" dxfId="1362" priority="12" operator="equal">
      <formula>"Alta"</formula>
    </cfRule>
    <cfRule type="cellIs" dxfId="1361" priority="13" operator="equal">
      <formula>"Media"</formula>
    </cfRule>
    <cfRule type="cellIs" dxfId="1360" priority="14" operator="equal">
      <formula>"Baja"</formula>
    </cfRule>
    <cfRule type="cellIs" dxfId="1359" priority="15" operator="equal">
      <formula>"Muy Baja"</formula>
    </cfRule>
  </conditionalFormatting>
  <conditionalFormatting sqref="AA64:AA69">
    <cfRule type="cellIs" dxfId="1358" priority="6" operator="equal">
      <formula>"Catastrófico"</formula>
    </cfRule>
    <cfRule type="cellIs" dxfId="1357" priority="7" operator="equal">
      <formula>"Mayor"</formula>
    </cfRule>
    <cfRule type="cellIs" dxfId="1356" priority="8" operator="equal">
      <formula>"Moderado"</formula>
    </cfRule>
    <cfRule type="cellIs" dxfId="1355" priority="9" operator="equal">
      <formula>"Menor"</formula>
    </cfRule>
    <cfRule type="cellIs" dxfId="1354" priority="10" operator="equal">
      <formula>"Leve"</formula>
    </cfRule>
  </conditionalFormatting>
  <conditionalFormatting sqref="AC64:AC69">
    <cfRule type="cellIs" dxfId="1353" priority="2" operator="equal">
      <formula>"Extremo"</formula>
    </cfRule>
    <cfRule type="cellIs" dxfId="1352" priority="3" operator="equal">
      <formula>"Alto"</formula>
    </cfRule>
    <cfRule type="cellIs" dxfId="1351" priority="4" operator="equal">
      <formula>"Moderado"</formula>
    </cfRule>
    <cfRule type="cellIs" dxfId="1350" priority="5" operator="equal">
      <formula>"Bajo"</formula>
    </cfRule>
  </conditionalFormatting>
  <conditionalFormatting sqref="K10:K69">
    <cfRule type="containsText" dxfId="1349" priority="1" operator="containsText" text="❌">
      <formula>NOT(ISERROR(SEARCH("❌",K10)))</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rgb="FF002060"/>
  </sheetPr>
  <dimension ref="A1:BP72"/>
  <sheetViews>
    <sheetView zoomScale="60" zoomScaleNormal="60" workbookViewId="0">
      <pane xSplit="16" ySplit="2" topLeftCell="AG3" activePane="bottomRight" state="frozen"/>
      <selection pane="topRight" activeCell="Q1" sqref="Q1"/>
      <selection pane="bottomLeft" activeCell="A3" sqref="A3"/>
      <selection pane="bottomRight" activeCell="A3" sqref="A1:AJ1048576"/>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140625" style="1" bestFit="1" customWidth="1"/>
    <col min="10" max="10" width="27.140625" style="1" bestFit="1" customWidth="1"/>
    <col min="11" max="11" width="30.5703125" style="1" customWidth="1"/>
    <col min="12" max="12" width="17.5703125" style="1" customWidth="1"/>
    <col min="13" max="13" width="6.140625" style="1" bestFit="1" customWidth="1"/>
    <col min="14" max="14" width="16" style="1" customWidth="1"/>
    <col min="15" max="15" width="5.85546875" style="1" customWidth="1"/>
    <col min="16" max="16" width="64.85546875"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85546875" style="1" customWidth="1"/>
    <col min="23" max="23" width="7.5703125" style="1" customWidth="1"/>
    <col min="24" max="24" width="38.140625" style="1" customWidth="1"/>
    <col min="25" max="25" width="8.85546875" style="1" customWidth="1"/>
    <col min="26" max="26" width="10.42578125" style="1" customWidth="1"/>
    <col min="27" max="28" width="9.140625" style="1" customWidth="1"/>
    <col min="29" max="29" width="8.42578125" style="1" customWidth="1"/>
    <col min="30" max="30" width="7.140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244" t="s">
        <v>60</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6"/>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47"/>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9"/>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9"/>
      <c r="B3" s="30"/>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39" t="s">
        <v>61</v>
      </c>
      <c r="B4" s="240"/>
      <c r="C4" s="250" t="s">
        <v>268</v>
      </c>
      <c r="D4" s="251"/>
      <c r="E4" s="251"/>
      <c r="F4" s="251"/>
      <c r="G4" s="251"/>
      <c r="H4" s="251"/>
      <c r="I4" s="251"/>
      <c r="J4" s="251"/>
      <c r="K4" s="251"/>
      <c r="L4" s="251"/>
      <c r="M4" s="251"/>
      <c r="N4" s="252"/>
      <c r="O4" s="253"/>
      <c r="P4" s="253"/>
      <c r="Q4" s="253"/>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39" t="s">
        <v>62</v>
      </c>
      <c r="B5" s="240"/>
      <c r="C5" s="250" t="s">
        <v>267</v>
      </c>
      <c r="D5" s="251"/>
      <c r="E5" s="251"/>
      <c r="F5" s="251"/>
      <c r="G5" s="251"/>
      <c r="H5" s="251"/>
      <c r="I5" s="251"/>
      <c r="J5" s="251"/>
      <c r="K5" s="251"/>
      <c r="L5" s="251"/>
      <c r="M5" s="251"/>
      <c r="N5" s="252"/>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39" t="s">
        <v>63</v>
      </c>
      <c r="B6" s="240"/>
      <c r="C6" s="241" t="s">
        <v>266</v>
      </c>
      <c r="D6" s="242"/>
      <c r="E6" s="242"/>
      <c r="F6" s="242"/>
      <c r="G6" s="242"/>
      <c r="H6" s="242"/>
      <c r="I6" s="242"/>
      <c r="J6" s="242"/>
      <c r="K6" s="242"/>
      <c r="L6" s="242"/>
      <c r="M6" s="242"/>
      <c r="N6" s="243"/>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1" t="s">
        <v>64</v>
      </c>
      <c r="B7" s="232"/>
      <c r="C7" s="232"/>
      <c r="D7" s="232"/>
      <c r="E7" s="232"/>
      <c r="F7" s="232"/>
      <c r="G7" s="233"/>
      <c r="H7" s="231" t="s">
        <v>65</v>
      </c>
      <c r="I7" s="232"/>
      <c r="J7" s="232"/>
      <c r="K7" s="232"/>
      <c r="L7" s="232"/>
      <c r="M7" s="232"/>
      <c r="N7" s="233"/>
      <c r="O7" s="231" t="s">
        <v>66</v>
      </c>
      <c r="P7" s="232"/>
      <c r="Q7" s="232"/>
      <c r="R7" s="232"/>
      <c r="S7" s="232"/>
      <c r="T7" s="232"/>
      <c r="U7" s="232"/>
      <c r="V7" s="232"/>
      <c r="W7" s="233"/>
      <c r="X7" s="231" t="s">
        <v>67</v>
      </c>
      <c r="Y7" s="232"/>
      <c r="Z7" s="232"/>
      <c r="AA7" s="232"/>
      <c r="AB7" s="232"/>
      <c r="AC7" s="232"/>
      <c r="AD7" s="233"/>
      <c r="AE7" s="231" t="s">
        <v>68</v>
      </c>
      <c r="AF7" s="232"/>
      <c r="AG7" s="232"/>
      <c r="AH7" s="232"/>
      <c r="AI7" s="232"/>
      <c r="AJ7" s="233"/>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34" t="s">
        <v>69</v>
      </c>
      <c r="B8" s="236" t="s">
        <v>15</v>
      </c>
      <c r="C8" s="224" t="s">
        <v>17</v>
      </c>
      <c r="D8" s="224" t="s">
        <v>19</v>
      </c>
      <c r="E8" s="237" t="s">
        <v>21</v>
      </c>
      <c r="F8" s="223" t="s">
        <v>23</v>
      </c>
      <c r="G8" s="224" t="s">
        <v>70</v>
      </c>
      <c r="H8" s="238" t="s">
        <v>71</v>
      </c>
      <c r="I8" s="228" t="s">
        <v>72</v>
      </c>
      <c r="J8" s="223" t="s">
        <v>73</v>
      </c>
      <c r="K8" s="223" t="s">
        <v>74</v>
      </c>
      <c r="L8" s="226" t="s">
        <v>75</v>
      </c>
      <c r="M8" s="228" t="s">
        <v>72</v>
      </c>
      <c r="N8" s="224" t="s">
        <v>29</v>
      </c>
      <c r="O8" s="229" t="s">
        <v>76</v>
      </c>
      <c r="P8" s="225" t="s">
        <v>31</v>
      </c>
      <c r="Q8" s="223" t="s">
        <v>33</v>
      </c>
      <c r="R8" s="225" t="s">
        <v>77</v>
      </c>
      <c r="S8" s="225"/>
      <c r="T8" s="225"/>
      <c r="U8" s="225"/>
      <c r="V8" s="225"/>
      <c r="W8" s="225"/>
      <c r="X8" s="221" t="s">
        <v>78</v>
      </c>
      <c r="Y8" s="221" t="s">
        <v>79</v>
      </c>
      <c r="Z8" s="221" t="s">
        <v>72</v>
      </c>
      <c r="AA8" s="221" t="s">
        <v>80</v>
      </c>
      <c r="AB8" s="221" t="s">
        <v>72</v>
      </c>
      <c r="AC8" s="221" t="s">
        <v>81</v>
      </c>
      <c r="AD8" s="229" t="s">
        <v>49</v>
      </c>
      <c r="AE8" s="222" t="s">
        <v>68</v>
      </c>
      <c r="AF8" s="225" t="s">
        <v>82</v>
      </c>
      <c r="AG8" s="222" t="s">
        <v>327</v>
      </c>
      <c r="AH8" s="222" t="s">
        <v>328</v>
      </c>
      <c r="AI8" s="222" t="s">
        <v>325</v>
      </c>
      <c r="AJ8" s="222" t="s">
        <v>326</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35"/>
      <c r="B9" s="236"/>
      <c r="C9" s="225"/>
      <c r="D9" s="225"/>
      <c r="E9" s="236"/>
      <c r="F9" s="224"/>
      <c r="G9" s="225"/>
      <c r="H9" s="224"/>
      <c r="I9" s="227"/>
      <c r="J9" s="224"/>
      <c r="K9" s="224"/>
      <c r="L9" s="227"/>
      <c r="M9" s="227"/>
      <c r="N9" s="225"/>
      <c r="O9" s="230"/>
      <c r="P9" s="225"/>
      <c r="Q9" s="224"/>
      <c r="R9" s="142" t="s">
        <v>83</v>
      </c>
      <c r="S9" s="142" t="s">
        <v>84</v>
      </c>
      <c r="T9" s="142" t="s">
        <v>85</v>
      </c>
      <c r="U9" s="142" t="s">
        <v>86</v>
      </c>
      <c r="V9" s="142" t="s">
        <v>87</v>
      </c>
      <c r="W9" s="142" t="s">
        <v>88</v>
      </c>
      <c r="X9" s="221"/>
      <c r="Y9" s="221"/>
      <c r="Z9" s="221"/>
      <c r="AA9" s="221"/>
      <c r="AB9" s="221"/>
      <c r="AC9" s="221"/>
      <c r="AD9" s="230"/>
      <c r="AE9" s="222"/>
      <c r="AF9" s="225"/>
      <c r="AG9" s="222"/>
      <c r="AH9" s="222"/>
      <c r="AI9" s="222"/>
      <c r="AJ9" s="222"/>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25">
      <c r="A10" s="254">
        <v>1</v>
      </c>
      <c r="B10" s="215" t="s">
        <v>89</v>
      </c>
      <c r="C10" s="215" t="s">
        <v>265</v>
      </c>
      <c r="D10" s="215" t="s">
        <v>264</v>
      </c>
      <c r="E10" s="218" t="s">
        <v>263</v>
      </c>
      <c r="F10" s="215" t="s">
        <v>103</v>
      </c>
      <c r="G10" s="206">
        <v>112</v>
      </c>
      <c r="H10" s="209" t="str">
        <f>IF(G10&lt;=0,"",IF(G10&lt;=2,"Muy Baja",IF(G10&lt;=24,"Baja",IF(G10&lt;=500,"Media",IF(G10&lt;=5000,"Alta","Muy Alta")))))</f>
        <v>Media</v>
      </c>
      <c r="I10" s="200">
        <f>IF(H10="","",IF(H10="Muy Baja",0.2,IF(H10="Baja",0.4,IF(H10="Media",0.6,IF(H10="Alta",0.8,IF(H10="Muy Alta",1,))))))</f>
        <v>0.6</v>
      </c>
      <c r="J10" s="212" t="s">
        <v>167</v>
      </c>
      <c r="K10" s="200" t="str">
        <f>IF(NOT(ISERROR(MATCH(J10,'[10]Tabla Impacto'!$B$221:$B$223,0))),'[10]Tabla Impacto'!$F$223&amp;"Por favor no seleccionar los criterios de impacto(Afectación Económica o presupuestal y Pérdida Reputacional)",J10)</f>
        <v xml:space="preserve">     El riesgo afecta la imagen de la entidad internamente, de conocimiento general, nivel interno, de junta dircetiva y accionistas y/o de provedores</v>
      </c>
      <c r="L10" s="209" t="str">
        <f>IF(OR(K10='[10]Tabla Impacto'!$C$11,K10='[10]Tabla Impacto'!$D$11),"Leve",IF(OR(K10='[10]Tabla Impacto'!$C$12,K10='[10]Tabla Impacto'!$D$12),"Menor",IF(OR(K10='[10]Tabla Impacto'!$C$13,K10='[10]Tabla Impacto'!$D$13),"Moderado",IF(OR(K10='[10]Tabla Impacto'!$C$14,K10='[10]Tabla Impacto'!$D$14),"Mayor",IF(OR(K10='[10]Tabla Impacto'!$C$15,K10='[10]Tabla Impacto'!$D$15),"Catastrófico","")))))</f>
        <v>Menor</v>
      </c>
      <c r="M10" s="200">
        <f>IF(L10="","",IF(L10="Leve",0.2,IF(L10="Menor",0.4,IF(L10="Moderado",0.6,IF(L10="Mayor",0.8,IF(L10="Catastrófico",1,))))))</f>
        <v>0.4</v>
      </c>
      <c r="N10" s="203"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56">
        <v>1</v>
      </c>
      <c r="P10" s="128" t="s">
        <v>354</v>
      </c>
      <c r="Q10" s="144" t="str">
        <f t="shared" ref="Q10:Q41" si="0">IF(OR(R10="Preventivo",R10="Detectivo"),"Probabilidad",IF(R10="Correctivo","Impacto",""))</f>
        <v>Probabilidad</v>
      </c>
      <c r="R10" s="145" t="s">
        <v>92</v>
      </c>
      <c r="S10" s="145" t="s">
        <v>93</v>
      </c>
      <c r="T10" s="146" t="str">
        <f t="shared" ref="T10:T41" si="1">IF(AND(R10="Preventivo",S10="Automático"),"50%",IF(AND(R10="Preventivo",S10="Manual"),"40%",IF(AND(R10="Detectivo",S10="Automático"),"40%",IF(AND(R10="Detectivo",S10="Manual"),"30%",IF(AND(R10="Correctivo",S10="Automático"),"35%",IF(AND(R10="Correctivo",S10="Manual"),"25%",""))))))</f>
        <v>40%</v>
      </c>
      <c r="U10" s="145" t="s">
        <v>94</v>
      </c>
      <c r="V10" s="145" t="s">
        <v>95</v>
      </c>
      <c r="W10" s="145" t="s">
        <v>96</v>
      </c>
      <c r="X10" s="147">
        <f>IFERROR(IF(Q10="Probabilidad",(I10-(+I10*T10)),IF(Q10="Impacto",I10,"")),"")</f>
        <v>0.36</v>
      </c>
      <c r="Y10" s="148" t="str">
        <f t="shared" ref="Y10:Y41" si="2">IFERROR(IF(X10="","",IF(X10&lt;=0.2,"Muy Baja",IF(X10&lt;=0.4,"Baja",IF(X10&lt;=0.6,"Media",IF(X10&lt;=0.8,"Alta","Muy Alta"))))),"")</f>
        <v>Baja</v>
      </c>
      <c r="Z10" s="149">
        <f t="shared" ref="Z10:Z41" si="3">+X10</f>
        <v>0.36</v>
      </c>
      <c r="AA10" s="148" t="str">
        <f t="shared" ref="AA10:AA41" si="4">IFERROR(IF(AB10="","",IF(AB10&lt;=0.2,"Leve",IF(AB10&lt;=0.4,"Menor",IF(AB10&lt;=0.6,"Moderado",IF(AB10&lt;=0.8,"Mayor","Catastrófico"))))),"")</f>
        <v>Menor</v>
      </c>
      <c r="AB10" s="149">
        <f>IFERROR(IF(Q10="Impacto",(M10-(+M10*T10)),IF(Q10="Probabilidad",M10,"")),"")</f>
        <v>0.4</v>
      </c>
      <c r="AC10" s="150" t="str">
        <f t="shared" ref="AC10:AC41" si="5">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51" t="s">
        <v>97</v>
      </c>
      <c r="AE10" s="157" t="s">
        <v>351</v>
      </c>
      <c r="AF10" s="152" t="s">
        <v>353</v>
      </c>
      <c r="AG10" s="152" t="s">
        <v>349</v>
      </c>
      <c r="AH10" s="157" t="s">
        <v>351</v>
      </c>
      <c r="AI10" s="153" t="s">
        <v>355</v>
      </c>
      <c r="AJ10" s="157" t="s">
        <v>351</v>
      </c>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3">
      <c r="A11" s="255"/>
      <c r="B11" s="216"/>
      <c r="C11" s="216"/>
      <c r="D11" s="216"/>
      <c r="E11" s="219"/>
      <c r="F11" s="216"/>
      <c r="G11" s="207"/>
      <c r="H11" s="210"/>
      <c r="I11" s="201"/>
      <c r="J11" s="213"/>
      <c r="K11" s="201">
        <f ca="1">IF(NOT(ISERROR(MATCH(J11,_xlfn.ANCHORARRAY(E22),0))),I24&amp;"Por favor no seleccionar los criterios de impacto",J11)</f>
        <v>0</v>
      </c>
      <c r="L11" s="210"/>
      <c r="M11" s="201"/>
      <c r="N11" s="204"/>
      <c r="O11" s="156">
        <v>2</v>
      </c>
      <c r="P11" s="128" t="s">
        <v>468</v>
      </c>
      <c r="Q11" s="144" t="str">
        <f t="shared" si="0"/>
        <v>Probabilidad</v>
      </c>
      <c r="R11" s="145" t="s">
        <v>92</v>
      </c>
      <c r="S11" s="145" t="s">
        <v>93</v>
      </c>
      <c r="T11" s="146" t="str">
        <f t="shared" si="1"/>
        <v>40%</v>
      </c>
      <c r="U11" s="145" t="s">
        <v>108</v>
      </c>
      <c r="V11" s="145" t="s">
        <v>95</v>
      </c>
      <c r="W11" s="145" t="s">
        <v>96</v>
      </c>
      <c r="X11" s="147">
        <f>IFERROR(IF(AND(Q10="Probabilidad",Q11="Probabilidad"),(Z10-(+Z10*T11)),IF(Q11="Probabilidad",(I10-(+I10*T11)),IF(Q11="Impacto",Z10,""))),"")</f>
        <v>0.216</v>
      </c>
      <c r="Y11" s="148" t="str">
        <f t="shared" si="2"/>
        <v>Baja</v>
      </c>
      <c r="Z11" s="149">
        <f t="shared" si="3"/>
        <v>0.216</v>
      </c>
      <c r="AA11" s="148" t="str">
        <f t="shared" si="4"/>
        <v>Menor</v>
      </c>
      <c r="AB11" s="149">
        <f>IFERROR(IF(AND(Q10="Impacto",Q11="Impacto"),(AB10-(+AB10*T11)),IF(Q11="Impacto",($M$10-(+$M$10*T11)),IF(Q11="Probabilidad",AB10,""))),"")</f>
        <v>0.4</v>
      </c>
      <c r="AC11" s="150" t="str">
        <f t="shared" si="5"/>
        <v>Moderado</v>
      </c>
      <c r="AD11" s="151" t="s">
        <v>97</v>
      </c>
      <c r="AE11" s="157" t="s">
        <v>351</v>
      </c>
      <c r="AF11" s="152" t="s">
        <v>353</v>
      </c>
      <c r="AG11" s="152" t="s">
        <v>349</v>
      </c>
      <c r="AH11" s="157" t="s">
        <v>351</v>
      </c>
      <c r="AI11" s="152" t="s">
        <v>356</v>
      </c>
      <c r="AJ11" s="157" t="s">
        <v>351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55"/>
      <c r="B12" s="216"/>
      <c r="C12" s="216"/>
      <c r="D12" s="216"/>
      <c r="E12" s="219"/>
      <c r="F12" s="216"/>
      <c r="G12" s="207"/>
      <c r="H12" s="210"/>
      <c r="I12" s="201"/>
      <c r="J12" s="213"/>
      <c r="K12" s="201">
        <f ca="1">IF(NOT(ISERROR(MATCH(J12,_xlfn.ANCHORARRAY(E23),0))),I25&amp;"Por favor no seleccionar los criterios de impacto",J12)</f>
        <v>0</v>
      </c>
      <c r="L12" s="210"/>
      <c r="M12" s="201"/>
      <c r="N12" s="204"/>
      <c r="O12" s="156">
        <v>3</v>
      </c>
      <c r="P12" s="143"/>
      <c r="Q12" s="144" t="str">
        <f t="shared" si="0"/>
        <v/>
      </c>
      <c r="R12" s="145"/>
      <c r="S12" s="145"/>
      <c r="T12" s="146" t="str">
        <f t="shared" si="1"/>
        <v/>
      </c>
      <c r="U12" s="145"/>
      <c r="V12" s="145"/>
      <c r="W12" s="145"/>
      <c r="X12" s="147" t="str">
        <f>IFERROR(IF(AND(Q11="Probabilidad",Q12="Probabilidad"),(Z11-(+Z11*T12)),IF(AND(Q11="Impacto",Q12="Probabilidad"),(Z10-(+Z10*T12)),IF(Q12="Impacto",Z11,""))),"")</f>
        <v/>
      </c>
      <c r="Y12" s="148" t="str">
        <f t="shared" si="2"/>
        <v/>
      </c>
      <c r="Z12" s="149" t="str">
        <f t="shared" si="3"/>
        <v/>
      </c>
      <c r="AA12" s="148" t="str">
        <f t="shared" si="4"/>
        <v/>
      </c>
      <c r="AB12" s="149" t="str">
        <f>IFERROR(IF(AND(Q11="Impacto",Q12="Impacto"),(AB11-(+AB11*T12)),IF(AND(Q11="Probabilidad",Q12="Impacto"),(AB10-(+AB10*T12)),IF(Q12="Probabilidad",AB11,""))),"")</f>
        <v/>
      </c>
      <c r="AC12" s="150" t="str">
        <f t="shared" si="5"/>
        <v/>
      </c>
      <c r="AD12" s="151"/>
      <c r="AE12" s="143"/>
      <c r="AF12" s="152"/>
      <c r="AG12" s="152"/>
      <c r="AH12" s="154"/>
      <c r="AI12" s="152"/>
      <c r="AJ12" s="157"/>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55"/>
      <c r="B13" s="216"/>
      <c r="C13" s="216"/>
      <c r="D13" s="216"/>
      <c r="E13" s="219"/>
      <c r="F13" s="216"/>
      <c r="G13" s="207"/>
      <c r="H13" s="210"/>
      <c r="I13" s="201"/>
      <c r="J13" s="213"/>
      <c r="K13" s="201">
        <f ca="1">IF(NOT(ISERROR(MATCH(J13,_xlfn.ANCHORARRAY(E24),0))),I26&amp;"Por favor no seleccionar los criterios de impacto",J13)</f>
        <v>0</v>
      </c>
      <c r="L13" s="210"/>
      <c r="M13" s="201"/>
      <c r="N13" s="204"/>
      <c r="O13" s="156">
        <v>4</v>
      </c>
      <c r="P13" s="158"/>
      <c r="Q13" s="144" t="str">
        <f t="shared" si="0"/>
        <v/>
      </c>
      <c r="R13" s="145"/>
      <c r="S13" s="145"/>
      <c r="T13" s="146" t="str">
        <f t="shared" si="1"/>
        <v/>
      </c>
      <c r="U13" s="145"/>
      <c r="V13" s="145"/>
      <c r="W13" s="145"/>
      <c r="X13" s="147" t="str">
        <f>IFERROR(IF(AND(Q12="Probabilidad",Q13="Probabilidad"),(Z12-(+Z12*T13)),IF(AND(Q12="Impacto",Q13="Probabilidad"),(Z11-(+Z11*T13)),IF(Q13="Impacto",Z12,""))),"")</f>
        <v/>
      </c>
      <c r="Y13" s="148" t="str">
        <f t="shared" si="2"/>
        <v/>
      </c>
      <c r="Z13" s="149" t="str">
        <f t="shared" si="3"/>
        <v/>
      </c>
      <c r="AA13" s="148" t="str">
        <f t="shared" si="4"/>
        <v/>
      </c>
      <c r="AB13" s="149" t="str">
        <f>IFERROR(IF(AND(Q12="Impacto",Q13="Impacto"),(AB12-(+AB12*T13)),IF(AND(Q12="Probabilidad",Q13="Impacto"),(AB11-(+AB11*T13)),IF(Q13="Probabilidad",AB12,""))),"")</f>
        <v/>
      </c>
      <c r="AC13" s="150" t="str">
        <f t="shared" si="5"/>
        <v/>
      </c>
      <c r="AD13" s="151"/>
      <c r="AE13" s="158"/>
      <c r="AF13" s="157"/>
      <c r="AG13" s="154"/>
      <c r="AH13" s="154"/>
      <c r="AI13" s="152"/>
      <c r="AJ13" s="157"/>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55"/>
      <c r="B14" s="216"/>
      <c r="C14" s="216"/>
      <c r="D14" s="216"/>
      <c r="E14" s="219"/>
      <c r="F14" s="216"/>
      <c r="G14" s="207"/>
      <c r="H14" s="210"/>
      <c r="I14" s="201"/>
      <c r="J14" s="213"/>
      <c r="K14" s="201">
        <f ca="1">IF(NOT(ISERROR(MATCH(J14,_xlfn.ANCHORARRAY(E25),0))),I27&amp;"Por favor no seleccionar los criterios de impacto",J14)</f>
        <v>0</v>
      </c>
      <c r="L14" s="210"/>
      <c r="M14" s="201"/>
      <c r="N14" s="204"/>
      <c r="O14" s="156">
        <v>5</v>
      </c>
      <c r="P14" s="158"/>
      <c r="Q14" s="144" t="str">
        <f t="shared" si="0"/>
        <v/>
      </c>
      <c r="R14" s="145"/>
      <c r="S14" s="145"/>
      <c r="T14" s="146" t="str">
        <f t="shared" si="1"/>
        <v/>
      </c>
      <c r="U14" s="145"/>
      <c r="V14" s="145"/>
      <c r="W14" s="145"/>
      <c r="X14" s="147" t="str">
        <f>IFERROR(IF(AND(Q13="Probabilidad",Q14="Probabilidad"),(Z13-(+Z13*T14)),IF(AND(Q13="Impacto",Q14="Probabilidad"),(Z12-(+Z12*T14)),IF(Q14="Impacto",Z13,""))),"")</f>
        <v/>
      </c>
      <c r="Y14" s="148" t="str">
        <f t="shared" si="2"/>
        <v/>
      </c>
      <c r="Z14" s="149" t="str">
        <f t="shared" si="3"/>
        <v/>
      </c>
      <c r="AA14" s="148" t="str">
        <f t="shared" si="4"/>
        <v/>
      </c>
      <c r="AB14" s="149" t="str">
        <f>IFERROR(IF(AND(Q13="Impacto",Q14="Impacto"),(AB13-(+AB13*T14)),IF(AND(Q13="Probabilidad",Q14="Impacto"),(AB12-(+AB12*T14)),IF(Q14="Probabilidad",AB13,""))),"")</f>
        <v/>
      </c>
      <c r="AC14" s="150" t="str">
        <f t="shared" si="5"/>
        <v/>
      </c>
      <c r="AD14" s="151"/>
      <c r="AE14" s="152"/>
      <c r="AF14" s="157"/>
      <c r="AG14" s="154"/>
      <c r="AH14" s="154"/>
      <c r="AI14" s="152"/>
      <c r="AJ14" s="157"/>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56"/>
      <c r="B15" s="217"/>
      <c r="C15" s="217"/>
      <c r="D15" s="217"/>
      <c r="E15" s="220"/>
      <c r="F15" s="217"/>
      <c r="G15" s="208"/>
      <c r="H15" s="211"/>
      <c r="I15" s="202"/>
      <c r="J15" s="214"/>
      <c r="K15" s="202">
        <f ca="1">IF(NOT(ISERROR(MATCH(J15,_xlfn.ANCHORARRAY(E26),0))),I28&amp;"Por favor no seleccionar los criterios de impacto",J15)</f>
        <v>0</v>
      </c>
      <c r="L15" s="211"/>
      <c r="M15" s="202"/>
      <c r="N15" s="205"/>
      <c r="O15" s="156">
        <v>6</v>
      </c>
      <c r="P15" s="158"/>
      <c r="Q15" s="144" t="str">
        <f t="shared" si="0"/>
        <v/>
      </c>
      <c r="R15" s="145"/>
      <c r="S15" s="145"/>
      <c r="T15" s="146" t="str">
        <f t="shared" si="1"/>
        <v/>
      </c>
      <c r="U15" s="145"/>
      <c r="V15" s="145"/>
      <c r="W15" s="145"/>
      <c r="X15" s="147" t="str">
        <f>IFERROR(IF(AND(Q14="Probabilidad",Q15="Probabilidad"),(Z14-(+Z14*T15)),IF(AND(Q14="Impacto",Q15="Probabilidad"),(Z13-(+Z13*T15)),IF(Q15="Impacto",Z14,""))),"")</f>
        <v/>
      </c>
      <c r="Y15" s="148" t="str">
        <f t="shared" si="2"/>
        <v/>
      </c>
      <c r="Z15" s="149" t="str">
        <f t="shared" si="3"/>
        <v/>
      </c>
      <c r="AA15" s="148" t="str">
        <f t="shared" si="4"/>
        <v/>
      </c>
      <c r="AB15" s="149" t="str">
        <f>IFERROR(IF(AND(Q14="Impacto",Q15="Impacto"),(AB14-(+AB14*T15)),IF(AND(Q14="Probabilidad",Q15="Impacto"),(AB13-(+AB13*T15)),IF(Q15="Probabilidad",AB14,""))),"")</f>
        <v/>
      </c>
      <c r="AC15" s="150" t="str">
        <f t="shared" si="5"/>
        <v/>
      </c>
      <c r="AD15" s="151"/>
      <c r="AE15" s="152"/>
      <c r="AF15" s="157"/>
      <c r="AG15" s="154"/>
      <c r="AH15" s="154"/>
      <c r="AI15" s="152"/>
      <c r="AJ15" s="157"/>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8">
        <v>2</v>
      </c>
      <c r="B16" s="191"/>
      <c r="C16" s="191"/>
      <c r="D16" s="191"/>
      <c r="E16" s="194"/>
      <c r="F16" s="191"/>
      <c r="G16" s="197"/>
      <c r="H16" s="182" t="str">
        <f>IF(G16&lt;=0,"",IF(G16&lt;=2,"Muy Baja",IF(G16&lt;=24,"Baja",IF(G16&lt;=500,"Media",IF(G16&lt;=5000,"Alta","Muy Alta")))))</f>
        <v/>
      </c>
      <c r="I16" s="176" t="str">
        <f>IF(H16="","",IF(H16="Muy Baja",0.2,IF(H16="Baja",0.4,IF(H16="Media",0.6,IF(H16="Alta",0.8,IF(H16="Muy Alta",1,))))))</f>
        <v/>
      </c>
      <c r="J16" s="179"/>
      <c r="K16" s="176">
        <f>IF(NOT(ISERROR(MATCH(J16,'[10]Tabla Impacto'!$B$221:$B$223,0))),'[10]Tabla Impacto'!$F$223&amp;"Por favor no seleccionar los criterios de impacto(Afectación Económica o presupuestal y Pérdida Reputacional)",J16)</f>
        <v>0</v>
      </c>
      <c r="L16" s="182" t="str">
        <f>IF(OR(K16='[10]Tabla Impacto'!$C$11,K16='[10]Tabla Impacto'!$D$11),"Leve",IF(OR(K16='[10]Tabla Impacto'!$C$12,K16='[10]Tabla Impacto'!$D$12),"Menor",IF(OR(K16='[10]Tabla Impacto'!$C$13,K16='[10]Tabla Impacto'!$D$13),"Moderado",IF(OR(K16='[10]Tabla Impacto'!$C$14,K16='[10]Tabla Impacto'!$D$14),"Mayor",IF(OR(K16='[10]Tabla Impacto'!$C$15,K16='[10]Tabla Impacto'!$D$15),"Catastrófico","")))))</f>
        <v/>
      </c>
      <c r="M16" s="176" t="str">
        <f>IF(L16="","",IF(L16="Leve",0.2,IF(L16="Menor",0.4,IF(L16="Moderado",0.6,IF(L16="Mayor",0.8,IF(L16="Catastrófico",1,))))))</f>
        <v/>
      </c>
      <c r="N16" s="185"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6">
        <v>1</v>
      </c>
      <c r="P16" s="48"/>
      <c r="Q16" s="41" t="str">
        <f t="shared" si="0"/>
        <v/>
      </c>
      <c r="R16" s="42"/>
      <c r="S16" s="42"/>
      <c r="T16" s="43" t="str">
        <f t="shared" si="1"/>
        <v/>
      </c>
      <c r="U16" s="42"/>
      <c r="V16" s="42"/>
      <c r="W16" s="42"/>
      <c r="X16" s="24" t="str">
        <f>IFERROR(IF(Q16="Probabilidad",(I16-(+I16*T16)),IF(Q16="Impacto",I16,"")),"")</f>
        <v/>
      </c>
      <c r="Y16" s="44" t="str">
        <f t="shared" si="2"/>
        <v/>
      </c>
      <c r="Z16" s="45" t="str">
        <f t="shared" si="3"/>
        <v/>
      </c>
      <c r="AA16" s="44" t="str">
        <f t="shared" si="4"/>
        <v/>
      </c>
      <c r="AB16" s="45" t="str">
        <f>IFERROR(IF(Q16="Impacto",(M16-(+M16*T16)),IF(Q16="Probabilidad",M16,"")),"")</f>
        <v/>
      </c>
      <c r="AC16" s="46" t="str">
        <f t="shared" si="5"/>
        <v/>
      </c>
      <c r="AD16" s="47"/>
      <c r="AE16" s="48"/>
      <c r="AF16" s="48"/>
      <c r="AG16" s="48"/>
      <c r="AH16" s="49"/>
      <c r="AI16" s="48"/>
      <c r="AJ16" s="3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9"/>
      <c r="B17" s="192"/>
      <c r="C17" s="192"/>
      <c r="D17" s="192"/>
      <c r="E17" s="195"/>
      <c r="F17" s="192"/>
      <c r="G17" s="198"/>
      <c r="H17" s="183"/>
      <c r="I17" s="177"/>
      <c r="J17" s="180"/>
      <c r="K17" s="177">
        <f ca="1">IF(NOT(ISERROR(MATCH(J17,_xlfn.ANCHORARRAY(E28),0))),I30&amp;"Por favor no seleccionar los criterios de impacto",J17)</f>
        <v>0</v>
      </c>
      <c r="L17" s="183"/>
      <c r="M17" s="177"/>
      <c r="N17" s="186"/>
      <c r="O17" s="6">
        <v>2</v>
      </c>
      <c r="P17" s="48"/>
      <c r="Q17" s="41" t="str">
        <f t="shared" si="0"/>
        <v/>
      </c>
      <c r="R17" s="42"/>
      <c r="S17" s="42"/>
      <c r="T17" s="43" t="str">
        <f t="shared" si="1"/>
        <v/>
      </c>
      <c r="U17" s="42"/>
      <c r="V17" s="42"/>
      <c r="W17" s="42"/>
      <c r="X17" s="24" t="str">
        <f>IFERROR(IF(AND(Q16="Probabilidad",Q17="Probabilidad"),(Z16-(+Z16*T17)),IF(Q17="Probabilidad",(I16-(+I16*T17)),IF(Q17="Impacto",Z16,""))),"")</f>
        <v/>
      </c>
      <c r="Y17" s="44" t="str">
        <f t="shared" si="2"/>
        <v/>
      </c>
      <c r="Z17" s="45" t="str">
        <f t="shared" si="3"/>
        <v/>
      </c>
      <c r="AA17" s="44" t="str">
        <f t="shared" si="4"/>
        <v/>
      </c>
      <c r="AB17" s="45" t="str">
        <f>IFERROR(IF(AND(Q16="Impacto",Q17="Impacto"),(AB10-(+AB10*T17)),IF(Q17="Impacto",($M$16-(+$M$16*T17)),IF(Q17="Probabilidad",AB10,""))),"")</f>
        <v/>
      </c>
      <c r="AC17" s="46" t="str">
        <f t="shared" si="5"/>
        <v/>
      </c>
      <c r="AD17" s="47"/>
      <c r="AE17" s="48"/>
      <c r="AF17" s="48"/>
      <c r="AG17" s="48"/>
      <c r="AH17" s="49"/>
      <c r="AI17" s="48"/>
      <c r="AJ17" s="3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9"/>
      <c r="B18" s="192"/>
      <c r="C18" s="192"/>
      <c r="D18" s="192"/>
      <c r="E18" s="195"/>
      <c r="F18" s="192"/>
      <c r="G18" s="198"/>
      <c r="H18" s="183"/>
      <c r="I18" s="177"/>
      <c r="J18" s="180"/>
      <c r="K18" s="177">
        <f ca="1">IF(NOT(ISERROR(MATCH(J18,_xlfn.ANCHORARRAY(E29),0))),I31&amp;"Por favor no seleccionar los criterios de impacto",J18)</f>
        <v>0</v>
      </c>
      <c r="L18" s="183"/>
      <c r="M18" s="177"/>
      <c r="N18" s="186"/>
      <c r="O18" s="6">
        <v>3</v>
      </c>
      <c r="P18" s="40"/>
      <c r="Q18" s="41" t="str">
        <f t="shared" si="0"/>
        <v/>
      </c>
      <c r="R18" s="42"/>
      <c r="S18" s="42"/>
      <c r="T18" s="43" t="str">
        <f t="shared" si="1"/>
        <v/>
      </c>
      <c r="U18" s="42"/>
      <c r="V18" s="42"/>
      <c r="W18" s="42"/>
      <c r="X18" s="24" t="str">
        <f>IFERROR(IF(AND(Q17="Probabilidad",Q18="Probabilidad"),(Z17-(+Z17*T18)),IF(AND(Q17="Impacto",Q18="Probabilidad"),(Z16-(+Z16*T18)),IF(Q18="Impacto",Z17,""))),"")</f>
        <v/>
      </c>
      <c r="Y18" s="44" t="str">
        <f t="shared" si="2"/>
        <v/>
      </c>
      <c r="Z18" s="45" t="str">
        <f t="shared" si="3"/>
        <v/>
      </c>
      <c r="AA18" s="44" t="str">
        <f t="shared" si="4"/>
        <v/>
      </c>
      <c r="AB18" s="45" t="str">
        <f>IFERROR(IF(AND(Q17="Impacto",Q18="Impacto"),(AB17-(+AB17*T18)),IF(AND(Q17="Probabilidad",Q18="Impacto"),(AB16-(+AB16*T18)),IF(Q18="Probabilidad",AB17,""))),"")</f>
        <v/>
      </c>
      <c r="AC18" s="46" t="str">
        <f t="shared" si="5"/>
        <v/>
      </c>
      <c r="AD18" s="47"/>
      <c r="AE18" s="48"/>
      <c r="AF18" s="38"/>
      <c r="AG18" s="49"/>
      <c r="AH18" s="49"/>
      <c r="AI18" s="48"/>
      <c r="AJ18" s="3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9"/>
      <c r="B19" s="192"/>
      <c r="C19" s="192"/>
      <c r="D19" s="192"/>
      <c r="E19" s="195"/>
      <c r="F19" s="192"/>
      <c r="G19" s="198"/>
      <c r="H19" s="183"/>
      <c r="I19" s="177"/>
      <c r="J19" s="180"/>
      <c r="K19" s="177">
        <f ca="1">IF(NOT(ISERROR(MATCH(J19,_xlfn.ANCHORARRAY(E30),0))),I32&amp;"Por favor no seleccionar los criterios de impacto",J19)</f>
        <v>0</v>
      </c>
      <c r="L19" s="183"/>
      <c r="M19" s="177"/>
      <c r="N19" s="186"/>
      <c r="O19" s="6">
        <v>4</v>
      </c>
      <c r="P19" s="39"/>
      <c r="Q19" s="41" t="str">
        <f t="shared" si="0"/>
        <v/>
      </c>
      <c r="R19" s="42"/>
      <c r="S19" s="42"/>
      <c r="T19" s="43" t="str">
        <f t="shared" si="1"/>
        <v/>
      </c>
      <c r="U19" s="42"/>
      <c r="V19" s="42"/>
      <c r="W19" s="42"/>
      <c r="X19" s="24" t="str">
        <f>IFERROR(IF(AND(Q18="Probabilidad",Q19="Probabilidad"),(Z18-(+Z18*T19)),IF(AND(Q18="Impacto",Q19="Probabilidad"),(Z17-(+Z17*T19)),IF(Q19="Impacto",Z18,""))),"")</f>
        <v/>
      </c>
      <c r="Y19" s="44" t="str">
        <f t="shared" si="2"/>
        <v/>
      </c>
      <c r="Z19" s="45" t="str">
        <f t="shared" si="3"/>
        <v/>
      </c>
      <c r="AA19" s="44" t="str">
        <f t="shared" si="4"/>
        <v/>
      </c>
      <c r="AB19" s="45" t="str">
        <f>IFERROR(IF(AND(Q18="Impacto",Q19="Impacto"),(AB18-(+AB18*T19)),IF(AND(Q18="Probabilidad",Q19="Impacto"),(AB17-(+AB17*T19)),IF(Q19="Probabilidad",AB18,""))),"")</f>
        <v/>
      </c>
      <c r="AC19" s="46" t="str">
        <f t="shared" si="5"/>
        <v/>
      </c>
      <c r="AD19" s="47"/>
      <c r="AE19" s="48"/>
      <c r="AF19" s="38"/>
      <c r="AG19" s="49"/>
      <c r="AH19" s="49"/>
      <c r="AI19" s="48"/>
      <c r="AJ19" s="3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9"/>
      <c r="B20" s="192"/>
      <c r="C20" s="192"/>
      <c r="D20" s="192"/>
      <c r="E20" s="195"/>
      <c r="F20" s="192"/>
      <c r="G20" s="198"/>
      <c r="H20" s="183"/>
      <c r="I20" s="177"/>
      <c r="J20" s="180"/>
      <c r="K20" s="177">
        <f ca="1">IF(NOT(ISERROR(MATCH(J20,_xlfn.ANCHORARRAY(E31),0))),I33&amp;"Por favor no seleccionar los criterios de impacto",J20)</f>
        <v>0</v>
      </c>
      <c r="L20" s="183"/>
      <c r="M20" s="177"/>
      <c r="N20" s="186"/>
      <c r="O20" s="6">
        <v>5</v>
      </c>
      <c r="P20" s="39"/>
      <c r="Q20" s="41" t="str">
        <f t="shared" si="0"/>
        <v/>
      </c>
      <c r="R20" s="42"/>
      <c r="S20" s="42"/>
      <c r="T20" s="43" t="str">
        <f t="shared" si="1"/>
        <v/>
      </c>
      <c r="U20" s="42"/>
      <c r="V20" s="42"/>
      <c r="W20" s="42"/>
      <c r="X20" s="24" t="str">
        <f>IFERROR(IF(AND(Q19="Probabilidad",Q20="Probabilidad"),(Z19-(+Z19*T20)),IF(AND(Q19="Impacto",Q20="Probabilidad"),(Z18-(+Z18*T20)),IF(Q20="Impacto",Z19,""))),"")</f>
        <v/>
      </c>
      <c r="Y20" s="44" t="str">
        <f t="shared" si="2"/>
        <v/>
      </c>
      <c r="Z20" s="45" t="str">
        <f t="shared" si="3"/>
        <v/>
      </c>
      <c r="AA20" s="44" t="str">
        <f t="shared" si="4"/>
        <v/>
      </c>
      <c r="AB20" s="45" t="str">
        <f>IFERROR(IF(AND(Q19="Impacto",Q20="Impacto"),(AB19-(+AB19*T20)),IF(AND(Q19="Probabilidad",Q20="Impacto"),(AB18-(+AB18*T20)),IF(Q20="Probabilidad",AB19,""))),"")</f>
        <v/>
      </c>
      <c r="AC20" s="46" t="str">
        <f t="shared" si="5"/>
        <v/>
      </c>
      <c r="AD20" s="47"/>
      <c r="AE20" s="48"/>
      <c r="AF20" s="38"/>
      <c r="AG20" s="49"/>
      <c r="AH20" s="49"/>
      <c r="AI20" s="48"/>
      <c r="AJ20" s="3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90"/>
      <c r="B21" s="193"/>
      <c r="C21" s="193"/>
      <c r="D21" s="193"/>
      <c r="E21" s="196"/>
      <c r="F21" s="193"/>
      <c r="G21" s="199"/>
      <c r="H21" s="184"/>
      <c r="I21" s="178"/>
      <c r="J21" s="181"/>
      <c r="K21" s="178">
        <f ca="1">IF(NOT(ISERROR(MATCH(J21,_xlfn.ANCHORARRAY(E32),0))),I34&amp;"Por favor no seleccionar los criterios de impacto",J21)</f>
        <v>0</v>
      </c>
      <c r="L21" s="184"/>
      <c r="M21" s="178"/>
      <c r="N21" s="187"/>
      <c r="O21" s="6">
        <v>6</v>
      </c>
      <c r="P21" s="39"/>
      <c r="Q21" s="41" t="str">
        <f t="shared" si="0"/>
        <v/>
      </c>
      <c r="R21" s="42"/>
      <c r="S21" s="42"/>
      <c r="T21" s="43" t="str">
        <f t="shared" si="1"/>
        <v/>
      </c>
      <c r="U21" s="42"/>
      <c r="V21" s="42"/>
      <c r="W21" s="42"/>
      <c r="X21" s="24" t="str">
        <f>IFERROR(IF(AND(Q20="Probabilidad",Q21="Probabilidad"),(Z20-(+Z20*T21)),IF(AND(Q20="Impacto",Q21="Probabilidad"),(Z19-(+Z19*T21)),IF(Q21="Impacto",Z20,""))),"")</f>
        <v/>
      </c>
      <c r="Y21" s="44" t="str">
        <f t="shared" si="2"/>
        <v/>
      </c>
      <c r="Z21" s="45" t="str">
        <f t="shared" si="3"/>
        <v/>
      </c>
      <c r="AA21" s="44" t="str">
        <f t="shared" si="4"/>
        <v/>
      </c>
      <c r="AB21" s="45" t="str">
        <f>IFERROR(IF(AND(Q20="Impacto",Q21="Impacto"),(AB20-(+AB20*T21)),IF(AND(Q20="Probabilidad",Q21="Impacto"),(AB19-(+AB19*T21)),IF(Q21="Probabilidad",AB20,""))),"")</f>
        <v/>
      </c>
      <c r="AC21" s="46" t="str">
        <f t="shared" si="5"/>
        <v/>
      </c>
      <c r="AD21" s="47"/>
      <c r="AE21" s="48"/>
      <c r="AF21" s="38"/>
      <c r="AG21" s="49"/>
      <c r="AH21" s="49"/>
      <c r="AI21" s="48"/>
      <c r="AJ21" s="3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8">
        <v>3</v>
      </c>
      <c r="B22" s="191"/>
      <c r="C22" s="191"/>
      <c r="D22" s="191"/>
      <c r="E22" s="194"/>
      <c r="F22" s="191"/>
      <c r="G22" s="197"/>
      <c r="H22" s="182" t="str">
        <f>IF(G22&lt;=0,"",IF(G22&lt;=2,"Muy Baja",IF(G22&lt;=24,"Baja",IF(G22&lt;=500,"Media",IF(G22&lt;=5000,"Alta","Muy Alta")))))</f>
        <v/>
      </c>
      <c r="I22" s="176" t="str">
        <f>IF(H22="","",IF(H22="Muy Baja",0.2,IF(H22="Baja",0.4,IF(H22="Media",0.6,IF(H22="Alta",0.8,IF(H22="Muy Alta",1,))))))</f>
        <v/>
      </c>
      <c r="J22" s="179"/>
      <c r="K22" s="176">
        <f>IF(NOT(ISERROR(MATCH(J22,'[10]Tabla Impacto'!$B$221:$B$223,0))),'[10]Tabla Impacto'!$F$223&amp;"Por favor no seleccionar los criterios de impacto(Afectación Económica o presupuestal y Pérdida Reputacional)",J22)</f>
        <v>0</v>
      </c>
      <c r="L22" s="182" t="str">
        <f>IF(OR(K22='[10]Tabla Impacto'!$C$11,K22='[10]Tabla Impacto'!$D$11),"Leve",IF(OR(K22='[10]Tabla Impacto'!$C$12,K22='[10]Tabla Impacto'!$D$12),"Menor",IF(OR(K22='[10]Tabla Impacto'!$C$13,K22='[10]Tabla Impacto'!$D$13),"Moderado",IF(OR(K22='[10]Tabla Impacto'!$C$14,K22='[10]Tabla Impacto'!$D$14),"Mayor",IF(OR(K22='[10]Tabla Impacto'!$C$15,K22='[10]Tabla Impacto'!$D$15),"Catastrófico","")))))</f>
        <v/>
      </c>
      <c r="M22" s="176" t="str">
        <f>IF(L22="","",IF(L22="Leve",0.2,IF(L22="Menor",0.4,IF(L22="Moderado",0.6,IF(L22="Mayor",0.8,IF(L22="Catastrófico",1,))))))</f>
        <v/>
      </c>
      <c r="N22" s="185"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6">
        <v>1</v>
      </c>
      <c r="P22" s="48"/>
      <c r="Q22" s="41" t="str">
        <f t="shared" si="0"/>
        <v/>
      </c>
      <c r="R22" s="42"/>
      <c r="S22" s="42"/>
      <c r="T22" s="43" t="str">
        <f t="shared" si="1"/>
        <v/>
      </c>
      <c r="U22" s="42"/>
      <c r="V22" s="42"/>
      <c r="W22" s="42"/>
      <c r="X22" s="24" t="str">
        <f>IFERROR(IF(Q22="Probabilidad",(I22-(+I22*T22)),IF(Q22="Impacto",I22,"")),"")</f>
        <v/>
      </c>
      <c r="Y22" s="44" t="str">
        <f t="shared" si="2"/>
        <v/>
      </c>
      <c r="Z22" s="45" t="str">
        <f t="shared" si="3"/>
        <v/>
      </c>
      <c r="AA22" s="44" t="str">
        <f t="shared" si="4"/>
        <v/>
      </c>
      <c r="AB22" s="45" t="str">
        <f>IFERROR(IF(Q22="Impacto",(M22-(+M22*T22)),IF(Q22="Probabilidad",M22,"")),"")</f>
        <v/>
      </c>
      <c r="AC22" s="46" t="str">
        <f t="shared" si="5"/>
        <v/>
      </c>
      <c r="AD22" s="47"/>
      <c r="AE22" s="48"/>
      <c r="AF22" s="48"/>
      <c r="AG22" s="48"/>
      <c r="AH22" s="49"/>
      <c r="AI22" s="48"/>
      <c r="AJ22" s="3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9"/>
      <c r="B23" s="192"/>
      <c r="C23" s="192"/>
      <c r="D23" s="192"/>
      <c r="E23" s="195"/>
      <c r="F23" s="192"/>
      <c r="G23" s="198"/>
      <c r="H23" s="183"/>
      <c r="I23" s="177"/>
      <c r="J23" s="180"/>
      <c r="K23" s="177">
        <f ca="1">IF(NOT(ISERROR(MATCH(J23,_xlfn.ANCHORARRAY(E34),0))),I36&amp;"Por favor no seleccionar los criterios de impacto",J23)</f>
        <v>0</v>
      </c>
      <c r="L23" s="183"/>
      <c r="M23" s="177"/>
      <c r="N23" s="186"/>
      <c r="O23" s="6">
        <v>2</v>
      </c>
      <c r="P23" s="48"/>
      <c r="Q23" s="41" t="str">
        <f t="shared" si="0"/>
        <v/>
      </c>
      <c r="R23" s="42"/>
      <c r="S23" s="42"/>
      <c r="T23" s="43" t="str">
        <f t="shared" si="1"/>
        <v/>
      </c>
      <c r="U23" s="42"/>
      <c r="V23" s="42"/>
      <c r="W23" s="42"/>
      <c r="X23" s="31" t="str">
        <f>IFERROR(IF(AND(Q22="Probabilidad",Q23="Probabilidad"),(Z22-(+Z22*T23)),IF(Q23="Probabilidad",(I22-(+I22*T23)),IF(Q23="Impacto",Z22,""))),"")</f>
        <v/>
      </c>
      <c r="Y23" s="44" t="str">
        <f t="shared" si="2"/>
        <v/>
      </c>
      <c r="Z23" s="45" t="str">
        <f t="shared" si="3"/>
        <v/>
      </c>
      <c r="AA23" s="44" t="str">
        <f t="shared" si="4"/>
        <v/>
      </c>
      <c r="AB23" s="45" t="str">
        <f>IFERROR(IF(AND(Q22="Impacto",Q23="Impacto"),(AB16-(+AB16*T23)),IF(Q23="Impacto",($M$22-(+$M$22*T23)),IF(Q23="Probabilidad",AB16,""))),"")</f>
        <v/>
      </c>
      <c r="AC23" s="46" t="str">
        <f t="shared" si="5"/>
        <v/>
      </c>
      <c r="AD23" s="47"/>
      <c r="AE23" s="48"/>
      <c r="AF23" s="48"/>
      <c r="AG23" s="48"/>
      <c r="AH23" s="49"/>
      <c r="AI23" s="48"/>
      <c r="AJ23" s="3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9"/>
      <c r="B24" s="192"/>
      <c r="C24" s="192"/>
      <c r="D24" s="192"/>
      <c r="E24" s="195"/>
      <c r="F24" s="192"/>
      <c r="G24" s="198"/>
      <c r="H24" s="183"/>
      <c r="I24" s="177"/>
      <c r="J24" s="180"/>
      <c r="K24" s="177">
        <f ca="1">IF(NOT(ISERROR(MATCH(J24,_xlfn.ANCHORARRAY(E35),0))),I37&amp;"Por favor no seleccionar los criterios de impacto",J24)</f>
        <v>0</v>
      </c>
      <c r="L24" s="183"/>
      <c r="M24" s="177"/>
      <c r="N24" s="186"/>
      <c r="O24" s="6">
        <v>3</v>
      </c>
      <c r="P24" s="40"/>
      <c r="Q24" s="41" t="str">
        <f t="shared" si="0"/>
        <v/>
      </c>
      <c r="R24" s="42"/>
      <c r="S24" s="42"/>
      <c r="T24" s="43" t="str">
        <f t="shared" si="1"/>
        <v/>
      </c>
      <c r="U24" s="42"/>
      <c r="V24" s="42"/>
      <c r="W24" s="42"/>
      <c r="X24" s="24" t="str">
        <f>IFERROR(IF(AND(Q23="Probabilidad",Q24="Probabilidad"),(Z23-(+Z23*T24)),IF(AND(Q23="Impacto",Q24="Probabilidad"),(Z22-(+Z22*T24)),IF(Q24="Impacto",Z23,""))),"")</f>
        <v/>
      </c>
      <c r="Y24" s="44" t="str">
        <f t="shared" si="2"/>
        <v/>
      </c>
      <c r="Z24" s="45" t="str">
        <f t="shared" si="3"/>
        <v/>
      </c>
      <c r="AA24" s="44" t="str">
        <f t="shared" si="4"/>
        <v/>
      </c>
      <c r="AB24" s="45" t="str">
        <f>IFERROR(IF(AND(Q23="Impacto",Q24="Impacto"),(AB23-(+AB23*T24)),IF(AND(Q23="Probabilidad",Q24="Impacto"),(AB22-(+AB22*T24)),IF(Q24="Probabilidad",AB23,""))),"")</f>
        <v/>
      </c>
      <c r="AC24" s="46" t="str">
        <f t="shared" si="5"/>
        <v/>
      </c>
      <c r="AD24" s="47"/>
      <c r="AE24" s="48"/>
      <c r="AF24" s="38"/>
      <c r="AG24" s="49"/>
      <c r="AH24" s="49"/>
      <c r="AI24" s="48"/>
      <c r="AJ24" s="3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9"/>
      <c r="B25" s="192"/>
      <c r="C25" s="192"/>
      <c r="D25" s="192"/>
      <c r="E25" s="195"/>
      <c r="F25" s="192"/>
      <c r="G25" s="198"/>
      <c r="H25" s="183"/>
      <c r="I25" s="177"/>
      <c r="J25" s="180"/>
      <c r="K25" s="177">
        <f ca="1">IF(NOT(ISERROR(MATCH(J25,_xlfn.ANCHORARRAY(E36),0))),I38&amp;"Por favor no seleccionar los criterios de impacto",J25)</f>
        <v>0</v>
      </c>
      <c r="L25" s="183"/>
      <c r="M25" s="177"/>
      <c r="N25" s="186"/>
      <c r="O25" s="6">
        <v>4</v>
      </c>
      <c r="P25" s="40"/>
      <c r="Q25" s="41" t="str">
        <f t="shared" si="0"/>
        <v/>
      </c>
      <c r="R25" s="42"/>
      <c r="S25" s="42"/>
      <c r="T25" s="43" t="str">
        <f t="shared" si="1"/>
        <v/>
      </c>
      <c r="U25" s="42"/>
      <c r="V25" s="42"/>
      <c r="W25" s="42"/>
      <c r="X25" s="24" t="str">
        <f>IFERROR(IF(AND(Q24="Probabilidad",Q25="Probabilidad"),(Z24-(+Z24*T25)),IF(AND(Q24="Impacto",Q25="Probabilidad"),(Z23-(+Z23*T25)),IF(Q25="Impacto",Z24,""))),"")</f>
        <v/>
      </c>
      <c r="Y25" s="44" t="str">
        <f t="shared" si="2"/>
        <v/>
      </c>
      <c r="Z25" s="45" t="str">
        <f t="shared" si="3"/>
        <v/>
      </c>
      <c r="AA25" s="44" t="str">
        <f t="shared" si="4"/>
        <v/>
      </c>
      <c r="AB25" s="45" t="str">
        <f>IFERROR(IF(AND(Q24="Impacto",Q25="Impacto"),(AB24-(+AB24*T25)),IF(AND(Q24="Probabilidad",Q25="Impacto"),(AB23-(+AB23*T25)),IF(Q25="Probabilidad",AB24,""))),"")</f>
        <v/>
      </c>
      <c r="AC25" s="46" t="str">
        <f t="shared" si="5"/>
        <v/>
      </c>
      <c r="AD25" s="47"/>
      <c r="AE25" s="48"/>
      <c r="AF25" s="38"/>
      <c r="AG25" s="49"/>
      <c r="AH25" s="49"/>
      <c r="AI25" s="48"/>
      <c r="AJ25" s="3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9"/>
      <c r="B26" s="192"/>
      <c r="C26" s="192"/>
      <c r="D26" s="192"/>
      <c r="E26" s="195"/>
      <c r="F26" s="192"/>
      <c r="G26" s="198"/>
      <c r="H26" s="183"/>
      <c r="I26" s="177"/>
      <c r="J26" s="180"/>
      <c r="K26" s="177">
        <f ca="1">IF(NOT(ISERROR(MATCH(J26,_xlfn.ANCHORARRAY(E37),0))),I39&amp;"Por favor no seleccionar los criterios de impacto",J26)</f>
        <v>0</v>
      </c>
      <c r="L26" s="183"/>
      <c r="M26" s="177"/>
      <c r="N26" s="186"/>
      <c r="O26" s="6">
        <v>5</v>
      </c>
      <c r="P26" s="39"/>
      <c r="Q26" s="41" t="str">
        <f t="shared" si="0"/>
        <v/>
      </c>
      <c r="R26" s="42"/>
      <c r="S26" s="42"/>
      <c r="T26" s="43" t="str">
        <f t="shared" si="1"/>
        <v/>
      </c>
      <c r="U26" s="42"/>
      <c r="V26" s="42"/>
      <c r="W26" s="42"/>
      <c r="X26" s="24" t="str">
        <f>IFERROR(IF(AND(Q25="Probabilidad",Q26="Probabilidad"),(Z25-(+Z25*T26)),IF(AND(Q25="Impacto",Q26="Probabilidad"),(Z24-(+Z24*T26)),IF(Q26="Impacto",Z25,""))),"")</f>
        <v/>
      </c>
      <c r="Y26" s="44" t="str">
        <f t="shared" si="2"/>
        <v/>
      </c>
      <c r="Z26" s="45" t="str">
        <f t="shared" si="3"/>
        <v/>
      </c>
      <c r="AA26" s="44" t="str">
        <f t="shared" si="4"/>
        <v/>
      </c>
      <c r="AB26" s="45" t="str">
        <f>IFERROR(IF(AND(Q25="Impacto",Q26="Impacto"),(AB25-(+AB25*T26)),IF(AND(Q25="Probabilidad",Q26="Impacto"),(AB24-(+AB24*T26)),IF(Q26="Probabilidad",AB25,""))),"")</f>
        <v/>
      </c>
      <c r="AC26" s="46" t="str">
        <f t="shared" si="5"/>
        <v/>
      </c>
      <c r="AD26" s="47"/>
      <c r="AE26" s="48"/>
      <c r="AF26" s="38"/>
      <c r="AG26" s="49"/>
      <c r="AH26" s="49"/>
      <c r="AI26" s="48"/>
      <c r="AJ26" s="3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90"/>
      <c r="B27" s="193"/>
      <c r="C27" s="193"/>
      <c r="D27" s="193"/>
      <c r="E27" s="196"/>
      <c r="F27" s="193"/>
      <c r="G27" s="199"/>
      <c r="H27" s="184"/>
      <c r="I27" s="178"/>
      <c r="J27" s="181"/>
      <c r="K27" s="178">
        <f ca="1">IF(NOT(ISERROR(MATCH(J27,_xlfn.ANCHORARRAY(E38),0))),I40&amp;"Por favor no seleccionar los criterios de impacto",J27)</f>
        <v>0</v>
      </c>
      <c r="L27" s="184"/>
      <c r="M27" s="178"/>
      <c r="N27" s="187"/>
      <c r="O27" s="6">
        <v>6</v>
      </c>
      <c r="P27" s="39"/>
      <c r="Q27" s="41" t="str">
        <f t="shared" si="0"/>
        <v/>
      </c>
      <c r="R27" s="42"/>
      <c r="S27" s="42"/>
      <c r="T27" s="43" t="str">
        <f t="shared" si="1"/>
        <v/>
      </c>
      <c r="U27" s="42"/>
      <c r="V27" s="42"/>
      <c r="W27" s="42"/>
      <c r="X27" s="24" t="str">
        <f>IFERROR(IF(AND(Q26="Probabilidad",Q27="Probabilidad"),(Z26-(+Z26*T27)),IF(AND(Q26="Impacto",Q27="Probabilidad"),(Z25-(+Z25*T27)),IF(Q27="Impacto",Z26,""))),"")</f>
        <v/>
      </c>
      <c r="Y27" s="44" t="str">
        <f t="shared" si="2"/>
        <v/>
      </c>
      <c r="Z27" s="45" t="str">
        <f t="shared" si="3"/>
        <v/>
      </c>
      <c r="AA27" s="44" t="str">
        <f t="shared" si="4"/>
        <v/>
      </c>
      <c r="AB27" s="45" t="str">
        <f>IFERROR(IF(AND(Q26="Impacto",Q27="Impacto"),(AB26-(+AB26*T27)),IF(AND(Q26="Probabilidad",Q27="Impacto"),(AB25-(+AB25*T27)),IF(Q27="Probabilidad",AB26,""))),"")</f>
        <v/>
      </c>
      <c r="AC27" s="46" t="str">
        <f t="shared" si="5"/>
        <v/>
      </c>
      <c r="AD27" s="47"/>
      <c r="AE27" s="48"/>
      <c r="AF27" s="38"/>
      <c r="AG27" s="49"/>
      <c r="AH27" s="49"/>
      <c r="AI27" s="48"/>
      <c r="AJ27" s="3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8">
        <v>4</v>
      </c>
      <c r="B28" s="191"/>
      <c r="C28" s="191"/>
      <c r="D28" s="191"/>
      <c r="E28" s="194"/>
      <c r="F28" s="191"/>
      <c r="G28" s="197"/>
      <c r="H28" s="182" t="str">
        <f>IF(G28&lt;=0,"",IF(G28&lt;=2,"Muy Baja",IF(G28&lt;=24,"Baja",IF(G28&lt;=500,"Media",IF(G28&lt;=5000,"Alta","Muy Alta")))))</f>
        <v/>
      </c>
      <c r="I28" s="176" t="str">
        <f>IF(H28="","",IF(H28="Muy Baja",0.2,IF(H28="Baja",0.4,IF(H28="Media",0.6,IF(H28="Alta",0.8,IF(H28="Muy Alta",1,))))))</f>
        <v/>
      </c>
      <c r="J28" s="179"/>
      <c r="K28" s="176">
        <f>IF(NOT(ISERROR(MATCH(J28,'[10]Tabla Impacto'!$B$221:$B$223,0))),'[10]Tabla Impacto'!$F$223&amp;"Por favor no seleccionar los criterios de impacto(Afectación Económica o presupuestal y Pérdida Reputacional)",J28)</f>
        <v>0</v>
      </c>
      <c r="L28" s="182" t="str">
        <f>IF(OR(K28='[10]Tabla Impacto'!$C$11,K28='[10]Tabla Impacto'!$D$11),"Leve",IF(OR(K28='[10]Tabla Impacto'!$C$12,K28='[10]Tabla Impacto'!$D$12),"Menor",IF(OR(K28='[10]Tabla Impacto'!$C$13,K28='[10]Tabla Impacto'!$D$13),"Moderado",IF(OR(K28='[10]Tabla Impacto'!$C$14,K28='[10]Tabla Impacto'!$D$14),"Mayor",IF(OR(K28='[10]Tabla Impacto'!$C$15,K28='[10]Tabla Impacto'!$D$15),"Catastrófico","")))))</f>
        <v/>
      </c>
      <c r="M28" s="176" t="str">
        <f>IF(L28="","",IF(L28="Leve",0.2,IF(L28="Menor",0.4,IF(L28="Moderado",0.6,IF(L28="Mayor",0.8,IF(L28="Catastrófico",1,))))))</f>
        <v/>
      </c>
      <c r="N28" s="185"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6">
        <v>1</v>
      </c>
      <c r="P28" s="40"/>
      <c r="Q28" s="41" t="str">
        <f t="shared" si="0"/>
        <v/>
      </c>
      <c r="R28" s="42"/>
      <c r="S28" s="42"/>
      <c r="T28" s="43" t="str">
        <f t="shared" si="1"/>
        <v/>
      </c>
      <c r="U28" s="42"/>
      <c r="V28" s="42"/>
      <c r="W28" s="42"/>
      <c r="X28" s="24" t="str">
        <f>IFERROR(IF(Q28="Probabilidad",(I28-(+I28*T28)),IF(Q28="Impacto",I28,"")),"")</f>
        <v/>
      </c>
      <c r="Y28" s="44" t="str">
        <f t="shared" si="2"/>
        <v/>
      </c>
      <c r="Z28" s="45" t="str">
        <f t="shared" si="3"/>
        <v/>
      </c>
      <c r="AA28" s="44" t="str">
        <f t="shared" si="4"/>
        <v/>
      </c>
      <c r="AB28" s="45" t="str">
        <f>IFERROR(IF(Q28="Impacto",(M28-(+M28*T28)),IF(Q28="Probabilidad",M28,"")),"")</f>
        <v/>
      </c>
      <c r="AC28" s="46" t="str">
        <f t="shared" si="5"/>
        <v/>
      </c>
      <c r="AD28" s="47"/>
      <c r="AE28" s="48"/>
      <c r="AF28" s="48"/>
      <c r="AG28" s="48"/>
      <c r="AH28" s="49"/>
      <c r="AI28" s="48"/>
      <c r="AJ28" s="3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9"/>
      <c r="B29" s="192"/>
      <c r="C29" s="192"/>
      <c r="D29" s="192"/>
      <c r="E29" s="195"/>
      <c r="F29" s="192"/>
      <c r="G29" s="198"/>
      <c r="H29" s="183"/>
      <c r="I29" s="177"/>
      <c r="J29" s="180"/>
      <c r="K29" s="177">
        <f ca="1">IF(NOT(ISERROR(MATCH(J29,_xlfn.ANCHORARRAY(E40),0))),I42&amp;"Por favor no seleccionar los criterios de impacto",J29)</f>
        <v>0</v>
      </c>
      <c r="L29" s="183"/>
      <c r="M29" s="177"/>
      <c r="N29" s="186"/>
      <c r="O29" s="6">
        <v>2</v>
      </c>
      <c r="P29" s="40"/>
      <c r="Q29" s="41" t="str">
        <f t="shared" si="0"/>
        <v/>
      </c>
      <c r="R29" s="42"/>
      <c r="S29" s="42"/>
      <c r="T29" s="43" t="str">
        <f t="shared" si="1"/>
        <v/>
      </c>
      <c r="U29" s="42"/>
      <c r="V29" s="42"/>
      <c r="W29" s="42"/>
      <c r="X29" s="24" t="str">
        <f>IFERROR(IF(AND(Q28="Probabilidad",Q29="Probabilidad"),(Z28-(+Z28*T29)),IF(Q29="Probabilidad",(I28-(+I28*T29)),IF(Q29="Impacto",Z28,""))),"")</f>
        <v/>
      </c>
      <c r="Y29" s="44" t="str">
        <f t="shared" si="2"/>
        <v/>
      </c>
      <c r="Z29" s="45" t="str">
        <f t="shared" si="3"/>
        <v/>
      </c>
      <c r="AA29" s="44" t="str">
        <f t="shared" si="4"/>
        <v/>
      </c>
      <c r="AB29" s="45" t="str">
        <f>IFERROR(IF(AND(Q28="Impacto",Q29="Impacto"),(AB22-(+AB22*T29)),IF(Q29="Impacto",($M$28-(+$M$28*T29)),IF(Q29="Probabilidad",AB22,""))),"")</f>
        <v/>
      </c>
      <c r="AC29" s="46" t="str">
        <f t="shared" si="5"/>
        <v/>
      </c>
      <c r="AD29" s="47"/>
      <c r="AE29" s="48"/>
      <c r="AF29" s="48"/>
      <c r="AG29" s="48"/>
      <c r="AH29" s="49"/>
      <c r="AI29" s="48"/>
      <c r="AJ29" s="3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9"/>
      <c r="B30" s="192"/>
      <c r="C30" s="192"/>
      <c r="D30" s="192"/>
      <c r="E30" s="195"/>
      <c r="F30" s="192"/>
      <c r="G30" s="198"/>
      <c r="H30" s="183"/>
      <c r="I30" s="177"/>
      <c r="J30" s="180"/>
      <c r="K30" s="177">
        <f ca="1">IF(NOT(ISERROR(MATCH(J30,_xlfn.ANCHORARRAY(E41),0))),I43&amp;"Por favor no seleccionar los criterios de impacto",J30)</f>
        <v>0</v>
      </c>
      <c r="L30" s="183"/>
      <c r="M30" s="177"/>
      <c r="N30" s="186"/>
      <c r="O30" s="6">
        <v>3</v>
      </c>
      <c r="P30" s="40"/>
      <c r="Q30" s="41" t="str">
        <f t="shared" si="0"/>
        <v/>
      </c>
      <c r="R30" s="42"/>
      <c r="S30" s="42"/>
      <c r="T30" s="43" t="str">
        <f t="shared" si="1"/>
        <v/>
      </c>
      <c r="U30" s="42"/>
      <c r="V30" s="42"/>
      <c r="W30" s="42"/>
      <c r="X30" s="24" t="str">
        <f>IFERROR(IF(AND(Q29="Probabilidad",Q30="Probabilidad"),(Z29-(+Z29*T30)),IF(AND(Q29="Impacto",Q30="Probabilidad"),(Z28-(+Z28*T30)),IF(Q30="Impacto",Z29,""))),"")</f>
        <v/>
      </c>
      <c r="Y30" s="44" t="str">
        <f t="shared" si="2"/>
        <v/>
      </c>
      <c r="Z30" s="45" t="str">
        <f t="shared" si="3"/>
        <v/>
      </c>
      <c r="AA30" s="44" t="str">
        <f t="shared" si="4"/>
        <v/>
      </c>
      <c r="AB30" s="45" t="str">
        <f>IFERROR(IF(AND(Q29="Impacto",Q30="Impacto"),(AB29-(+AB29*T30)),IF(AND(Q29="Probabilidad",Q30="Impacto"),(AB28-(+AB28*T30)),IF(Q30="Probabilidad",AB29,""))),"")</f>
        <v/>
      </c>
      <c r="AC30" s="46" t="str">
        <f t="shared" si="5"/>
        <v/>
      </c>
      <c r="AD30" s="47"/>
      <c r="AE30" s="48"/>
      <c r="AF30" s="38"/>
      <c r="AG30" s="49"/>
      <c r="AH30" s="49"/>
      <c r="AI30" s="48"/>
      <c r="AJ30" s="3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9"/>
      <c r="B31" s="192"/>
      <c r="C31" s="192"/>
      <c r="D31" s="192"/>
      <c r="E31" s="195"/>
      <c r="F31" s="192"/>
      <c r="G31" s="198"/>
      <c r="H31" s="183"/>
      <c r="I31" s="177"/>
      <c r="J31" s="180"/>
      <c r="K31" s="177">
        <f ca="1">IF(NOT(ISERROR(MATCH(J31,_xlfn.ANCHORARRAY(E42),0))),I44&amp;"Por favor no seleccionar los criterios de impacto",J31)</f>
        <v>0</v>
      </c>
      <c r="L31" s="183"/>
      <c r="M31" s="177"/>
      <c r="N31" s="186"/>
      <c r="O31" s="6">
        <v>4</v>
      </c>
      <c r="P31" s="39"/>
      <c r="Q31" s="41" t="str">
        <f t="shared" si="0"/>
        <v/>
      </c>
      <c r="R31" s="42"/>
      <c r="S31" s="42"/>
      <c r="T31" s="43" t="str">
        <f t="shared" si="1"/>
        <v/>
      </c>
      <c r="U31" s="42"/>
      <c r="V31" s="42"/>
      <c r="W31" s="42"/>
      <c r="X31" s="24" t="str">
        <f>IFERROR(IF(AND(Q30="Probabilidad",Q31="Probabilidad"),(Z30-(+Z30*T31)),IF(AND(Q30="Impacto",Q31="Probabilidad"),(Z29-(+Z29*T31)),IF(Q31="Impacto",Z30,""))),"")</f>
        <v/>
      </c>
      <c r="Y31" s="44" t="str">
        <f t="shared" si="2"/>
        <v/>
      </c>
      <c r="Z31" s="45" t="str">
        <f t="shared" si="3"/>
        <v/>
      </c>
      <c r="AA31" s="44" t="str">
        <f t="shared" si="4"/>
        <v/>
      </c>
      <c r="AB31" s="45" t="str">
        <f>IFERROR(IF(AND(Q30="Impacto",Q31="Impacto"),(AB30-(+AB30*T31)),IF(AND(Q30="Probabilidad",Q31="Impacto"),(AB29-(+AB29*T31)),IF(Q31="Probabilidad",AB30,""))),"")</f>
        <v/>
      </c>
      <c r="AC31" s="46" t="str">
        <f t="shared" si="5"/>
        <v/>
      </c>
      <c r="AD31" s="47"/>
      <c r="AE31" s="48"/>
      <c r="AF31" s="38"/>
      <c r="AG31" s="49"/>
      <c r="AH31" s="49"/>
      <c r="AI31" s="48"/>
      <c r="AJ31" s="3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9"/>
      <c r="B32" s="192"/>
      <c r="C32" s="192"/>
      <c r="D32" s="192"/>
      <c r="E32" s="195"/>
      <c r="F32" s="192"/>
      <c r="G32" s="198"/>
      <c r="H32" s="183"/>
      <c r="I32" s="177"/>
      <c r="J32" s="180"/>
      <c r="K32" s="177">
        <f ca="1">IF(NOT(ISERROR(MATCH(J32,_xlfn.ANCHORARRAY(E43),0))),I45&amp;"Por favor no seleccionar los criterios de impacto",J32)</f>
        <v>0</v>
      </c>
      <c r="L32" s="183"/>
      <c r="M32" s="177"/>
      <c r="N32" s="186"/>
      <c r="O32" s="6">
        <v>5</v>
      </c>
      <c r="P32" s="39"/>
      <c r="Q32" s="41" t="str">
        <f t="shared" si="0"/>
        <v/>
      </c>
      <c r="R32" s="42"/>
      <c r="S32" s="42"/>
      <c r="T32" s="43" t="str">
        <f t="shared" si="1"/>
        <v/>
      </c>
      <c r="U32" s="42"/>
      <c r="V32" s="42"/>
      <c r="W32" s="42"/>
      <c r="X32" s="31" t="str">
        <f>IFERROR(IF(AND(Q31="Probabilidad",Q32="Probabilidad"),(Z31-(+Z31*T32)),IF(AND(Q31="Impacto",Q32="Probabilidad"),(Z30-(+Z30*T32)),IF(Q32="Impacto",Z31,""))),"")</f>
        <v/>
      </c>
      <c r="Y32" s="44" t="str">
        <f t="shared" si="2"/>
        <v/>
      </c>
      <c r="Z32" s="45" t="str">
        <f t="shared" si="3"/>
        <v/>
      </c>
      <c r="AA32" s="44" t="str">
        <f t="shared" si="4"/>
        <v/>
      </c>
      <c r="AB32" s="45" t="str">
        <f>IFERROR(IF(AND(Q31="Impacto",Q32="Impacto"),(AB31-(+AB31*T32)),IF(AND(Q31="Probabilidad",Q32="Impacto"),(AB30-(+AB30*T32)),IF(Q32="Probabilidad",AB31,""))),"")</f>
        <v/>
      </c>
      <c r="AC32" s="46" t="str">
        <f t="shared" si="5"/>
        <v/>
      </c>
      <c r="AD32" s="47"/>
      <c r="AE32" s="48"/>
      <c r="AF32" s="38"/>
      <c r="AG32" s="49"/>
      <c r="AH32" s="49"/>
      <c r="AI32" s="48"/>
      <c r="AJ32" s="3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90"/>
      <c r="B33" s="193"/>
      <c r="C33" s="193"/>
      <c r="D33" s="193"/>
      <c r="E33" s="196"/>
      <c r="F33" s="193"/>
      <c r="G33" s="199"/>
      <c r="H33" s="184"/>
      <c r="I33" s="178"/>
      <c r="J33" s="181"/>
      <c r="K33" s="178">
        <f ca="1">IF(NOT(ISERROR(MATCH(J33,_xlfn.ANCHORARRAY(E44),0))),I46&amp;"Por favor no seleccionar los criterios de impacto",J33)</f>
        <v>0</v>
      </c>
      <c r="L33" s="184"/>
      <c r="M33" s="178"/>
      <c r="N33" s="187"/>
      <c r="O33" s="6">
        <v>6</v>
      </c>
      <c r="P33" s="39"/>
      <c r="Q33" s="41" t="str">
        <f t="shared" si="0"/>
        <v/>
      </c>
      <c r="R33" s="42"/>
      <c r="S33" s="42"/>
      <c r="T33" s="43" t="str">
        <f t="shared" si="1"/>
        <v/>
      </c>
      <c r="U33" s="42"/>
      <c r="V33" s="42"/>
      <c r="W33" s="42"/>
      <c r="X33" s="24" t="str">
        <f>IFERROR(IF(AND(Q32="Probabilidad",Q33="Probabilidad"),(Z32-(+Z32*T33)),IF(AND(Q32="Impacto",Q33="Probabilidad"),(Z31-(+Z31*T33)),IF(Q33="Impacto",Z32,""))),"")</f>
        <v/>
      </c>
      <c r="Y33" s="44" t="str">
        <f t="shared" si="2"/>
        <v/>
      </c>
      <c r="Z33" s="45" t="str">
        <f t="shared" si="3"/>
        <v/>
      </c>
      <c r="AA33" s="44" t="str">
        <f t="shared" si="4"/>
        <v/>
      </c>
      <c r="AB33" s="45" t="str">
        <f>IFERROR(IF(AND(Q32="Impacto",Q33="Impacto"),(AB32-(+AB32*T33)),IF(AND(Q32="Probabilidad",Q33="Impacto"),(AB31-(+AB31*T33)),IF(Q33="Probabilidad",AB32,""))),"")</f>
        <v/>
      </c>
      <c r="AC33" s="46" t="str">
        <f t="shared" si="5"/>
        <v/>
      </c>
      <c r="AD33" s="47"/>
      <c r="AE33" s="48"/>
      <c r="AF33" s="38"/>
      <c r="AG33" s="49"/>
      <c r="AH33" s="49"/>
      <c r="AI33" s="48"/>
      <c r="AJ33" s="3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8">
        <v>5</v>
      </c>
      <c r="B34" s="191"/>
      <c r="C34" s="191"/>
      <c r="D34" s="191"/>
      <c r="E34" s="194"/>
      <c r="F34" s="191"/>
      <c r="G34" s="197"/>
      <c r="H34" s="182" t="str">
        <f>IF(G34&lt;=0,"",IF(G34&lt;=2,"Muy Baja",IF(G34&lt;=24,"Baja",IF(G34&lt;=500,"Media",IF(G34&lt;=5000,"Alta","Muy Alta")))))</f>
        <v/>
      </c>
      <c r="I34" s="176" t="str">
        <f>IF(H34="","",IF(H34="Muy Baja",0.2,IF(H34="Baja",0.4,IF(H34="Media",0.6,IF(H34="Alta",0.8,IF(H34="Muy Alta",1,))))))</f>
        <v/>
      </c>
      <c r="J34" s="179"/>
      <c r="K34" s="176">
        <f>IF(NOT(ISERROR(MATCH(J34,'[10]Tabla Impacto'!$B$221:$B$223,0))),'[10]Tabla Impacto'!$F$223&amp;"Por favor no seleccionar los criterios de impacto(Afectación Económica o presupuestal y Pérdida Reputacional)",J34)</f>
        <v>0</v>
      </c>
      <c r="L34" s="182" t="str">
        <f>IF(OR(K34='[10]Tabla Impacto'!$C$11,K34='[10]Tabla Impacto'!$D$11),"Leve",IF(OR(K34='[10]Tabla Impacto'!$C$12,K34='[10]Tabla Impacto'!$D$12),"Menor",IF(OR(K34='[10]Tabla Impacto'!$C$13,K34='[10]Tabla Impacto'!$D$13),"Moderado",IF(OR(K34='[10]Tabla Impacto'!$C$14,K34='[10]Tabla Impacto'!$D$14),"Mayor",IF(OR(K34='[10]Tabla Impacto'!$C$15,K34='[10]Tabla Impacto'!$D$15),"Catastrófico","")))))</f>
        <v/>
      </c>
      <c r="M34" s="176" t="str">
        <f>IF(L34="","",IF(L34="Leve",0.2,IF(L34="Menor",0.4,IF(L34="Moderado",0.6,IF(L34="Mayor",0.8,IF(L34="Catastrófico",1,))))))</f>
        <v/>
      </c>
      <c r="N34" s="185"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6">
        <v>1</v>
      </c>
      <c r="P34" s="39"/>
      <c r="Q34" s="41" t="str">
        <f t="shared" si="0"/>
        <v/>
      </c>
      <c r="R34" s="42"/>
      <c r="S34" s="42"/>
      <c r="T34" s="43" t="str">
        <f t="shared" si="1"/>
        <v/>
      </c>
      <c r="U34" s="42"/>
      <c r="V34" s="42"/>
      <c r="W34" s="42"/>
      <c r="X34" s="24" t="str">
        <f>IFERROR(IF(Q34="Probabilidad",(I34-(+I34*T34)),IF(Q34="Impacto",I34,"")),"")</f>
        <v/>
      </c>
      <c r="Y34" s="44" t="str">
        <f t="shared" si="2"/>
        <v/>
      </c>
      <c r="Z34" s="45" t="str">
        <f t="shared" si="3"/>
        <v/>
      </c>
      <c r="AA34" s="44" t="str">
        <f t="shared" si="4"/>
        <v/>
      </c>
      <c r="AB34" s="45" t="str">
        <f>IFERROR(IF(Q34="Impacto",(M34-(+M34*T34)),IF(Q34="Probabilidad",M34,"")),"")</f>
        <v/>
      </c>
      <c r="AC34" s="46" t="str">
        <f t="shared" si="5"/>
        <v/>
      </c>
      <c r="AD34" s="47"/>
      <c r="AE34" s="48"/>
      <c r="AF34" s="48"/>
      <c r="AG34" s="48"/>
      <c r="AH34" s="49"/>
      <c r="AI34" s="48"/>
      <c r="AJ34" s="3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9"/>
      <c r="B35" s="192"/>
      <c r="C35" s="192"/>
      <c r="D35" s="192"/>
      <c r="E35" s="195"/>
      <c r="F35" s="192"/>
      <c r="G35" s="198"/>
      <c r="H35" s="183"/>
      <c r="I35" s="177"/>
      <c r="J35" s="180"/>
      <c r="K35" s="177">
        <f ca="1">IF(NOT(ISERROR(MATCH(J35,_xlfn.ANCHORARRAY(E46),0))),I48&amp;"Por favor no seleccionar los criterios de impacto",J35)</f>
        <v>0</v>
      </c>
      <c r="L35" s="183"/>
      <c r="M35" s="177"/>
      <c r="N35" s="186"/>
      <c r="O35" s="6">
        <v>2</v>
      </c>
      <c r="P35" s="40"/>
      <c r="Q35" s="41" t="str">
        <f t="shared" si="0"/>
        <v/>
      </c>
      <c r="R35" s="42"/>
      <c r="S35" s="42"/>
      <c r="T35" s="43" t="str">
        <f t="shared" si="1"/>
        <v/>
      </c>
      <c r="U35" s="42"/>
      <c r="V35" s="42"/>
      <c r="W35" s="42"/>
      <c r="X35" s="24" t="str">
        <f>IFERROR(IF(AND(Q34="Probabilidad",Q35="Probabilidad"),(Z34-(+Z34*T35)),IF(Q35="Probabilidad",(I34-(+I34*T35)),IF(Q35="Impacto",Z34,""))),"")</f>
        <v/>
      </c>
      <c r="Y35" s="44" t="str">
        <f t="shared" si="2"/>
        <v/>
      </c>
      <c r="Z35" s="45" t="str">
        <f t="shared" si="3"/>
        <v/>
      </c>
      <c r="AA35" s="44" t="str">
        <f t="shared" si="4"/>
        <v/>
      </c>
      <c r="AB35" s="45" t="str">
        <f>IFERROR(IF(AND(Q34="Impacto",Q35="Impacto"),(AB28-(+AB28*T35)),IF(Q35="Impacto",($M$34-(+$M$34*T35)),IF(Q35="Probabilidad",AB28,""))),"")</f>
        <v/>
      </c>
      <c r="AC35" s="46" t="str">
        <f t="shared" si="5"/>
        <v/>
      </c>
      <c r="AD35" s="47"/>
      <c r="AE35" s="48"/>
      <c r="AF35" s="38"/>
      <c r="AG35" s="49"/>
      <c r="AH35" s="49"/>
      <c r="AI35" s="48"/>
      <c r="AJ35" s="3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9"/>
      <c r="B36" s="192"/>
      <c r="C36" s="192"/>
      <c r="D36" s="192"/>
      <c r="E36" s="195"/>
      <c r="F36" s="192"/>
      <c r="G36" s="198"/>
      <c r="H36" s="183"/>
      <c r="I36" s="177"/>
      <c r="J36" s="180"/>
      <c r="K36" s="177">
        <f ca="1">IF(NOT(ISERROR(MATCH(J36,_xlfn.ANCHORARRAY(E47),0))),I49&amp;"Por favor no seleccionar los criterios de impacto",J36)</f>
        <v>0</v>
      </c>
      <c r="L36" s="183"/>
      <c r="M36" s="177"/>
      <c r="N36" s="186"/>
      <c r="O36" s="6">
        <v>3</v>
      </c>
      <c r="P36" s="39"/>
      <c r="Q36" s="41" t="str">
        <f t="shared" si="0"/>
        <v/>
      </c>
      <c r="R36" s="42"/>
      <c r="S36" s="42"/>
      <c r="T36" s="43" t="str">
        <f t="shared" si="1"/>
        <v/>
      </c>
      <c r="U36" s="42"/>
      <c r="V36" s="42"/>
      <c r="W36" s="42"/>
      <c r="X36" s="24" t="str">
        <f>IFERROR(IF(AND(Q35="Probabilidad",Q36="Probabilidad"),(Z35-(+Z35*T36)),IF(AND(Q35="Impacto",Q36="Probabilidad"),(Z34-(+Z34*T36)),IF(Q36="Impacto",Z35,""))),"")</f>
        <v/>
      </c>
      <c r="Y36" s="44" t="str">
        <f t="shared" si="2"/>
        <v/>
      </c>
      <c r="Z36" s="45" t="str">
        <f t="shared" si="3"/>
        <v/>
      </c>
      <c r="AA36" s="44" t="str">
        <f t="shared" si="4"/>
        <v/>
      </c>
      <c r="AB36" s="45" t="str">
        <f>IFERROR(IF(AND(Q35="Impacto",Q36="Impacto"),(AB35-(+AB35*T36)),IF(AND(Q35="Probabilidad",Q36="Impacto"),(AB34-(+AB34*T36)),IF(Q36="Probabilidad",AB35,""))),"")</f>
        <v/>
      </c>
      <c r="AC36" s="46" t="str">
        <f t="shared" si="5"/>
        <v/>
      </c>
      <c r="AD36" s="47"/>
      <c r="AE36" s="48"/>
      <c r="AF36" s="38"/>
      <c r="AG36" s="49"/>
      <c r="AH36" s="49"/>
      <c r="AI36" s="48"/>
      <c r="AJ36" s="3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9"/>
      <c r="B37" s="192"/>
      <c r="C37" s="192"/>
      <c r="D37" s="192"/>
      <c r="E37" s="195"/>
      <c r="F37" s="192"/>
      <c r="G37" s="198"/>
      <c r="H37" s="183"/>
      <c r="I37" s="177"/>
      <c r="J37" s="180"/>
      <c r="K37" s="177">
        <f ca="1">IF(NOT(ISERROR(MATCH(J37,_xlfn.ANCHORARRAY(E48),0))),I50&amp;"Por favor no seleccionar los criterios de impacto",J37)</f>
        <v>0</v>
      </c>
      <c r="L37" s="183"/>
      <c r="M37" s="177"/>
      <c r="N37" s="186"/>
      <c r="O37" s="6">
        <v>4</v>
      </c>
      <c r="P37" s="39"/>
      <c r="Q37" s="41" t="str">
        <f t="shared" si="0"/>
        <v/>
      </c>
      <c r="R37" s="42"/>
      <c r="S37" s="42"/>
      <c r="T37" s="43" t="str">
        <f t="shared" si="1"/>
        <v/>
      </c>
      <c r="U37" s="42"/>
      <c r="V37" s="42"/>
      <c r="W37" s="42"/>
      <c r="X37" s="24" t="str">
        <f>IFERROR(IF(AND(Q36="Probabilidad",Q37="Probabilidad"),(Z36-(+Z36*T37)),IF(AND(Q36="Impacto",Q37="Probabilidad"),(Z35-(+Z35*T37)),IF(Q37="Impacto",Z36,""))),"")</f>
        <v/>
      </c>
      <c r="Y37" s="44" t="str">
        <f t="shared" si="2"/>
        <v/>
      </c>
      <c r="Z37" s="45" t="str">
        <f t="shared" si="3"/>
        <v/>
      </c>
      <c r="AA37" s="44" t="str">
        <f t="shared" si="4"/>
        <v/>
      </c>
      <c r="AB37" s="45" t="str">
        <f>IFERROR(IF(AND(Q36="Impacto",Q37="Impacto"),(AB36-(+AB36*T37)),IF(AND(Q36="Probabilidad",Q37="Impacto"),(AB35-(+AB35*T37)),IF(Q37="Probabilidad",AB36,""))),"")</f>
        <v/>
      </c>
      <c r="AC37" s="46" t="str">
        <f t="shared" si="5"/>
        <v/>
      </c>
      <c r="AD37" s="47"/>
      <c r="AE37" s="48"/>
      <c r="AF37" s="38"/>
      <c r="AG37" s="49"/>
      <c r="AH37" s="49"/>
      <c r="AI37" s="48"/>
      <c r="AJ37" s="3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9"/>
      <c r="B38" s="192"/>
      <c r="C38" s="192"/>
      <c r="D38" s="192"/>
      <c r="E38" s="195"/>
      <c r="F38" s="192"/>
      <c r="G38" s="198"/>
      <c r="H38" s="183"/>
      <c r="I38" s="177"/>
      <c r="J38" s="180"/>
      <c r="K38" s="177">
        <f ca="1">IF(NOT(ISERROR(MATCH(J38,_xlfn.ANCHORARRAY(E49),0))),I51&amp;"Por favor no seleccionar los criterios de impacto",J38)</f>
        <v>0</v>
      </c>
      <c r="L38" s="183"/>
      <c r="M38" s="177"/>
      <c r="N38" s="186"/>
      <c r="O38" s="6">
        <v>5</v>
      </c>
      <c r="P38" s="39"/>
      <c r="Q38" s="41" t="str">
        <f t="shared" si="0"/>
        <v/>
      </c>
      <c r="R38" s="42"/>
      <c r="S38" s="42"/>
      <c r="T38" s="43" t="str">
        <f t="shared" si="1"/>
        <v/>
      </c>
      <c r="U38" s="42"/>
      <c r="V38" s="42"/>
      <c r="W38" s="42"/>
      <c r="X38" s="24" t="str">
        <f>IFERROR(IF(AND(Q37="Probabilidad",Q38="Probabilidad"),(Z37-(+Z37*T38)),IF(AND(Q37="Impacto",Q38="Probabilidad"),(Z36-(+Z36*T38)),IF(Q38="Impacto",Z37,""))),"")</f>
        <v/>
      </c>
      <c r="Y38" s="44" t="str">
        <f t="shared" si="2"/>
        <v/>
      </c>
      <c r="Z38" s="45" t="str">
        <f t="shared" si="3"/>
        <v/>
      </c>
      <c r="AA38" s="44" t="str">
        <f t="shared" si="4"/>
        <v/>
      </c>
      <c r="AB38" s="45" t="str">
        <f>IFERROR(IF(AND(Q37="Impacto",Q38="Impacto"),(AB37-(+AB37*T38)),IF(AND(Q37="Probabilidad",Q38="Impacto"),(AB36-(+AB36*T38)),IF(Q38="Probabilidad",AB37,""))),"")</f>
        <v/>
      </c>
      <c r="AC38" s="46" t="str">
        <f t="shared" si="5"/>
        <v/>
      </c>
      <c r="AD38" s="47"/>
      <c r="AE38" s="48"/>
      <c r="AF38" s="38"/>
      <c r="AG38" s="49"/>
      <c r="AH38" s="49"/>
      <c r="AI38" s="48"/>
      <c r="AJ38" s="3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90"/>
      <c r="B39" s="193"/>
      <c r="C39" s="193"/>
      <c r="D39" s="193"/>
      <c r="E39" s="196"/>
      <c r="F39" s="193"/>
      <c r="G39" s="199"/>
      <c r="H39" s="184"/>
      <c r="I39" s="178"/>
      <c r="J39" s="181"/>
      <c r="K39" s="178">
        <f ca="1">IF(NOT(ISERROR(MATCH(J39,_xlfn.ANCHORARRAY(E50),0))),I52&amp;"Por favor no seleccionar los criterios de impacto",J39)</f>
        <v>0</v>
      </c>
      <c r="L39" s="184"/>
      <c r="M39" s="178"/>
      <c r="N39" s="187"/>
      <c r="O39" s="6">
        <v>6</v>
      </c>
      <c r="P39" s="39"/>
      <c r="Q39" s="41" t="str">
        <f t="shared" si="0"/>
        <v/>
      </c>
      <c r="R39" s="42"/>
      <c r="S39" s="42"/>
      <c r="T39" s="43" t="str">
        <f t="shared" si="1"/>
        <v/>
      </c>
      <c r="U39" s="42"/>
      <c r="V39" s="42"/>
      <c r="W39" s="42"/>
      <c r="X39" s="24" t="str">
        <f>IFERROR(IF(AND(Q38="Probabilidad",Q39="Probabilidad"),(Z38-(+Z38*T39)),IF(AND(Q38="Impacto",Q39="Probabilidad"),(Z37-(+Z37*T39)),IF(Q39="Impacto",Z38,""))),"")</f>
        <v/>
      </c>
      <c r="Y39" s="44" t="str">
        <f t="shared" si="2"/>
        <v/>
      </c>
      <c r="Z39" s="45" t="str">
        <f t="shared" si="3"/>
        <v/>
      </c>
      <c r="AA39" s="44" t="str">
        <f t="shared" si="4"/>
        <v/>
      </c>
      <c r="AB39" s="45" t="str">
        <f>IFERROR(IF(AND(Q38="Impacto",Q39="Impacto"),(AB38-(+AB38*T39)),IF(AND(Q38="Probabilidad",Q39="Impacto"),(AB37-(+AB37*T39)),IF(Q39="Probabilidad",AB38,""))),"")</f>
        <v/>
      </c>
      <c r="AC39" s="46" t="str">
        <f t="shared" si="5"/>
        <v/>
      </c>
      <c r="AD39" s="47"/>
      <c r="AE39" s="48"/>
      <c r="AF39" s="38"/>
      <c r="AG39" s="49"/>
      <c r="AH39" s="49"/>
      <c r="AI39" s="48"/>
      <c r="AJ39" s="3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8">
        <v>6</v>
      </c>
      <c r="B40" s="191"/>
      <c r="C40" s="191"/>
      <c r="D40" s="191"/>
      <c r="E40" s="194"/>
      <c r="F40" s="191"/>
      <c r="G40" s="197"/>
      <c r="H40" s="182" t="str">
        <f>IF(G40&lt;=0,"",IF(G40&lt;=2,"Muy Baja",IF(G40&lt;=24,"Baja",IF(G40&lt;=500,"Media",IF(G40&lt;=5000,"Alta","Muy Alta")))))</f>
        <v/>
      </c>
      <c r="I40" s="176" t="str">
        <f>IF(H40="","",IF(H40="Muy Baja",0.2,IF(H40="Baja",0.4,IF(H40="Media",0.6,IF(H40="Alta",0.8,IF(H40="Muy Alta",1,))))))</f>
        <v/>
      </c>
      <c r="J40" s="179"/>
      <c r="K40" s="176">
        <f>IF(NOT(ISERROR(MATCH(J40,'[10]Tabla Impacto'!$B$221:$B$223,0))),'[10]Tabla Impacto'!$F$223&amp;"Por favor no seleccionar los criterios de impacto(Afectación Económica o presupuestal y Pérdida Reputacional)",J40)</f>
        <v>0</v>
      </c>
      <c r="L40" s="182" t="str">
        <f>IF(OR(K40='[10]Tabla Impacto'!$C$11,K40='[10]Tabla Impacto'!$D$11),"Leve",IF(OR(K40='[10]Tabla Impacto'!$C$12,K40='[10]Tabla Impacto'!$D$12),"Menor",IF(OR(K40='[10]Tabla Impacto'!$C$13,K40='[10]Tabla Impacto'!$D$13),"Moderado",IF(OR(K40='[10]Tabla Impacto'!$C$14,K40='[10]Tabla Impacto'!$D$14),"Mayor",IF(OR(K40='[10]Tabla Impacto'!$C$15,K40='[10]Tabla Impacto'!$D$15),"Catastrófico","")))))</f>
        <v/>
      </c>
      <c r="M40" s="176" t="str">
        <f>IF(L40="","",IF(L40="Leve",0.2,IF(L40="Menor",0.4,IF(L40="Moderado",0.6,IF(L40="Mayor",0.8,IF(L40="Catastrófico",1,))))))</f>
        <v/>
      </c>
      <c r="N40" s="185"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6">
        <v>1</v>
      </c>
      <c r="P40" s="126"/>
      <c r="Q40" s="41" t="str">
        <f t="shared" si="0"/>
        <v/>
      </c>
      <c r="R40" s="42"/>
      <c r="S40" s="42"/>
      <c r="T40" s="43" t="str">
        <f t="shared" si="1"/>
        <v/>
      </c>
      <c r="U40" s="42"/>
      <c r="V40" s="42"/>
      <c r="W40" s="42"/>
      <c r="X40" s="24" t="str">
        <f>IFERROR(IF(Q40="Probabilidad",(I40-(+I40*T40)),IF(Q40="Impacto",I40,"")),"")</f>
        <v/>
      </c>
      <c r="Y40" s="44" t="str">
        <f t="shared" si="2"/>
        <v/>
      </c>
      <c r="Z40" s="45" t="str">
        <f t="shared" si="3"/>
        <v/>
      </c>
      <c r="AA40" s="44" t="str">
        <f t="shared" si="4"/>
        <v/>
      </c>
      <c r="AB40" s="45" t="str">
        <f>IFERROR(IF(Q40="Impacto",(M40-(+M40*T40)),IF(Q40="Probabilidad",M40,"")),"")</f>
        <v/>
      </c>
      <c r="AC40" s="46" t="str">
        <f t="shared" si="5"/>
        <v/>
      </c>
      <c r="AD40" s="47"/>
      <c r="AE40" s="48"/>
      <c r="AF40" s="48"/>
      <c r="AG40" s="48"/>
      <c r="AH40" s="49"/>
      <c r="AI40" s="48"/>
      <c r="AJ40" s="3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9"/>
      <c r="B41" s="192"/>
      <c r="C41" s="192"/>
      <c r="D41" s="192"/>
      <c r="E41" s="195"/>
      <c r="F41" s="192"/>
      <c r="G41" s="198"/>
      <c r="H41" s="183"/>
      <c r="I41" s="177"/>
      <c r="J41" s="180"/>
      <c r="K41" s="177">
        <f ca="1">IF(NOT(ISERROR(MATCH(J41,_xlfn.ANCHORARRAY(E52),0))),I54&amp;"Por favor no seleccionar los criterios de impacto",J41)</f>
        <v>0</v>
      </c>
      <c r="L41" s="183"/>
      <c r="M41" s="177"/>
      <c r="N41" s="186"/>
      <c r="O41" s="6">
        <v>2</v>
      </c>
      <c r="P41" s="127"/>
      <c r="Q41" s="41" t="str">
        <f t="shared" si="0"/>
        <v/>
      </c>
      <c r="R41" s="42"/>
      <c r="S41" s="42"/>
      <c r="T41" s="43" t="str">
        <f t="shared" si="1"/>
        <v/>
      </c>
      <c r="U41" s="42"/>
      <c r="V41" s="42"/>
      <c r="W41" s="42"/>
      <c r="X41" s="24" t="str">
        <f>IFERROR(IF(AND(Q40="Probabilidad",Q41="Probabilidad"),(Z40-(+Z40*T41)),IF(Q41="Probabilidad",(I40-(+I40*T41)),IF(Q41="Impacto",Z40,""))),"")</f>
        <v/>
      </c>
      <c r="Y41" s="44" t="str">
        <f t="shared" si="2"/>
        <v/>
      </c>
      <c r="Z41" s="45" t="str">
        <f t="shared" si="3"/>
        <v/>
      </c>
      <c r="AA41" s="44" t="str">
        <f t="shared" si="4"/>
        <v/>
      </c>
      <c r="AB41" s="45" t="str">
        <f>IFERROR(IF(AND(Q40="Impacto",Q41="Impacto"),(AB34-(+AB34*T41)),IF(Q41="Impacto",($M$40-(+$M$40*T41)),IF(Q41="Probabilidad",AB34,""))),"")</f>
        <v/>
      </c>
      <c r="AC41" s="46" t="str">
        <f t="shared" si="5"/>
        <v/>
      </c>
      <c r="AD41" s="47"/>
      <c r="AE41" s="48"/>
      <c r="AF41" s="48"/>
      <c r="AG41" s="48"/>
      <c r="AH41" s="49"/>
      <c r="AI41" s="48"/>
      <c r="AJ41" s="3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9"/>
      <c r="B42" s="192"/>
      <c r="C42" s="192"/>
      <c r="D42" s="192"/>
      <c r="E42" s="195"/>
      <c r="F42" s="192"/>
      <c r="G42" s="198"/>
      <c r="H42" s="183"/>
      <c r="I42" s="177"/>
      <c r="J42" s="180"/>
      <c r="K42" s="177">
        <f ca="1">IF(NOT(ISERROR(MATCH(J42,_xlfn.ANCHORARRAY(E53),0))),I55&amp;"Por favor no seleccionar los criterios de impacto",J42)</f>
        <v>0</v>
      </c>
      <c r="L42" s="183"/>
      <c r="M42" s="177"/>
      <c r="N42" s="186"/>
      <c r="O42" s="6">
        <v>3</v>
      </c>
      <c r="P42" s="127"/>
      <c r="Q42" s="41" t="str">
        <f t="shared" ref="Q42:Q69" si="6">IF(OR(R42="Preventivo",R42="Detectivo"),"Probabilidad",IF(R42="Correctivo","Impacto",""))</f>
        <v/>
      </c>
      <c r="R42" s="42"/>
      <c r="S42" s="42"/>
      <c r="T42" s="43" t="str">
        <f t="shared" ref="T42:T69" si="7">IF(AND(R42="Preventivo",S42="Automático"),"50%",IF(AND(R42="Preventivo",S42="Manual"),"40%",IF(AND(R42="Detectivo",S42="Automático"),"40%",IF(AND(R42="Detectivo",S42="Manual"),"30%",IF(AND(R42="Correctivo",S42="Automático"),"35%",IF(AND(R42="Correctivo",S42="Manual"),"25%",""))))))</f>
        <v/>
      </c>
      <c r="U42" s="42"/>
      <c r="V42" s="42"/>
      <c r="W42" s="42"/>
      <c r="X42" s="24" t="str">
        <f>IFERROR(IF(AND(Q41="Probabilidad",Q42="Probabilidad"),(Z41-(+Z41*T42)),IF(AND(Q41="Impacto",Q42="Probabilidad"),(Z40-(+Z40*T42)),IF(Q42="Impacto",Z41,""))),"")</f>
        <v/>
      </c>
      <c r="Y42" s="44" t="str">
        <f t="shared" ref="Y42:Y69" si="8">IFERROR(IF(X42="","",IF(X42&lt;=0.2,"Muy Baja",IF(X42&lt;=0.4,"Baja",IF(X42&lt;=0.6,"Media",IF(X42&lt;=0.8,"Alta","Muy Alta"))))),"")</f>
        <v/>
      </c>
      <c r="Z42" s="45" t="str">
        <f t="shared" ref="Z42:Z69" si="9">+X42</f>
        <v/>
      </c>
      <c r="AA42" s="44" t="str">
        <f t="shared" ref="AA42:AA69" si="10">IFERROR(IF(AB42="","",IF(AB42&lt;=0.2,"Leve",IF(AB42&lt;=0.4,"Menor",IF(AB42&lt;=0.6,"Moderado",IF(AB42&lt;=0.8,"Mayor","Catastrófico"))))),"")</f>
        <v/>
      </c>
      <c r="AB42" s="45" t="str">
        <f>IFERROR(IF(AND(Q41="Impacto",Q42="Impacto"),(AB41-(+AB41*T42)),IF(AND(Q41="Probabilidad",Q42="Impacto"),(AB40-(+AB40*T42)),IF(Q42="Probabilidad",AB41,""))),"")</f>
        <v/>
      </c>
      <c r="AC42" s="46" t="str">
        <f t="shared" ref="AC42:AC69" si="11">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47"/>
      <c r="AE42" s="48"/>
      <c r="AF42" s="48"/>
      <c r="AG42" s="48"/>
      <c r="AH42" s="49"/>
      <c r="AI42" s="48"/>
      <c r="AJ42" s="3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9"/>
      <c r="B43" s="192"/>
      <c r="C43" s="192"/>
      <c r="D43" s="192"/>
      <c r="E43" s="195"/>
      <c r="F43" s="192"/>
      <c r="G43" s="198"/>
      <c r="H43" s="183"/>
      <c r="I43" s="177"/>
      <c r="J43" s="180"/>
      <c r="K43" s="177">
        <f ca="1">IF(NOT(ISERROR(MATCH(J43,_xlfn.ANCHORARRAY(E54),0))),I56&amp;"Por favor no seleccionar los criterios de impacto",J43)</f>
        <v>0</v>
      </c>
      <c r="L43" s="183"/>
      <c r="M43" s="177"/>
      <c r="N43" s="186"/>
      <c r="O43" s="6">
        <v>4</v>
      </c>
      <c r="P43" s="127"/>
      <c r="Q43" s="41" t="str">
        <f t="shared" si="6"/>
        <v/>
      </c>
      <c r="R43" s="42"/>
      <c r="S43" s="42"/>
      <c r="T43" s="43" t="str">
        <f t="shared" si="7"/>
        <v/>
      </c>
      <c r="U43" s="42"/>
      <c r="V43" s="42"/>
      <c r="W43" s="42"/>
      <c r="X43" s="24" t="str">
        <f>IFERROR(IF(AND(Q42="Probabilidad",Q43="Probabilidad"),(Z42-(+Z42*T43)),IF(AND(Q42="Impacto",Q43="Probabilidad"),(Z41-(+Z41*T43)),IF(Q43="Impacto",Z42,""))),"")</f>
        <v/>
      </c>
      <c r="Y43" s="44" t="str">
        <f t="shared" si="8"/>
        <v/>
      </c>
      <c r="Z43" s="45" t="str">
        <f t="shared" si="9"/>
        <v/>
      </c>
      <c r="AA43" s="44" t="str">
        <f t="shared" si="10"/>
        <v/>
      </c>
      <c r="AB43" s="45" t="str">
        <f>IFERROR(IF(AND(Q42="Impacto",Q43="Impacto"),(AB42-(+AB42*T43)),IF(AND(Q42="Probabilidad",Q43="Impacto"),(AB41-(+AB41*T43)),IF(Q43="Probabilidad",AB42,""))),"")</f>
        <v/>
      </c>
      <c r="AC43" s="46" t="str">
        <f t="shared" si="11"/>
        <v/>
      </c>
      <c r="AD43" s="47"/>
      <c r="AE43" s="48"/>
      <c r="AF43" s="48"/>
      <c r="AG43" s="49"/>
      <c r="AH43" s="49"/>
      <c r="AI43" s="48"/>
      <c r="AJ43" s="3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9"/>
      <c r="B44" s="192"/>
      <c r="C44" s="192"/>
      <c r="D44" s="192"/>
      <c r="E44" s="195"/>
      <c r="F44" s="192"/>
      <c r="G44" s="198"/>
      <c r="H44" s="183"/>
      <c r="I44" s="177"/>
      <c r="J44" s="180"/>
      <c r="K44" s="177">
        <f ca="1">IF(NOT(ISERROR(MATCH(J44,_xlfn.ANCHORARRAY(E55),0))),I57&amp;"Por favor no seleccionar los criterios de impacto",J44)</f>
        <v>0</v>
      </c>
      <c r="L44" s="183"/>
      <c r="M44" s="177"/>
      <c r="N44" s="186"/>
      <c r="O44" s="6">
        <v>5</v>
      </c>
      <c r="P44" s="39"/>
      <c r="Q44" s="41" t="str">
        <f t="shared" si="6"/>
        <v/>
      </c>
      <c r="R44" s="42"/>
      <c r="S44" s="42"/>
      <c r="T44" s="43" t="str">
        <f t="shared" si="7"/>
        <v/>
      </c>
      <c r="U44" s="42"/>
      <c r="V44" s="42"/>
      <c r="W44" s="42"/>
      <c r="X44" s="24" t="str">
        <f>IFERROR(IF(AND(Q43="Probabilidad",Q44="Probabilidad"),(Z43-(+Z43*T44)),IF(AND(Q43="Impacto",Q44="Probabilidad"),(Z42-(+Z42*T44)),IF(Q44="Impacto",Z43,""))),"")</f>
        <v/>
      </c>
      <c r="Y44" s="44" t="str">
        <f t="shared" si="8"/>
        <v/>
      </c>
      <c r="Z44" s="45" t="str">
        <f t="shared" si="9"/>
        <v/>
      </c>
      <c r="AA44" s="44" t="str">
        <f t="shared" si="10"/>
        <v/>
      </c>
      <c r="AB44" s="45" t="str">
        <f>IFERROR(IF(AND(Q43="Impacto",Q44="Impacto"),(AB43-(+AB43*T44)),IF(AND(Q43="Probabilidad",Q44="Impacto"),(AB42-(+AB42*T44)),IF(Q44="Probabilidad",AB43,""))),"")</f>
        <v/>
      </c>
      <c r="AC44" s="46" t="str">
        <f t="shared" si="11"/>
        <v/>
      </c>
      <c r="AD44" s="47"/>
      <c r="AE44" s="48"/>
      <c r="AF44" s="38"/>
      <c r="AG44" s="49"/>
      <c r="AH44" s="49"/>
      <c r="AI44" s="48"/>
      <c r="AJ44" s="3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90"/>
      <c r="B45" s="193"/>
      <c r="C45" s="193"/>
      <c r="D45" s="193"/>
      <c r="E45" s="196"/>
      <c r="F45" s="193"/>
      <c r="G45" s="199"/>
      <c r="H45" s="184"/>
      <c r="I45" s="178"/>
      <c r="J45" s="181"/>
      <c r="K45" s="178">
        <f ca="1">IF(NOT(ISERROR(MATCH(J45,_xlfn.ANCHORARRAY(E56),0))),I58&amp;"Por favor no seleccionar los criterios de impacto",J45)</f>
        <v>0</v>
      </c>
      <c r="L45" s="184"/>
      <c r="M45" s="178"/>
      <c r="N45" s="187"/>
      <c r="O45" s="6">
        <v>6</v>
      </c>
      <c r="P45" s="39"/>
      <c r="Q45" s="41" t="str">
        <f t="shared" si="6"/>
        <v/>
      </c>
      <c r="R45" s="42"/>
      <c r="S45" s="42"/>
      <c r="T45" s="43" t="str">
        <f t="shared" si="7"/>
        <v/>
      </c>
      <c r="U45" s="42"/>
      <c r="V45" s="42"/>
      <c r="W45" s="42"/>
      <c r="X45" s="24" t="str">
        <f>IFERROR(IF(AND(Q44="Probabilidad",Q45="Probabilidad"),(Z44-(+Z44*T45)),IF(AND(Q44="Impacto",Q45="Probabilidad"),(Z43-(+Z43*T45)),IF(Q45="Impacto",Z44,""))),"")</f>
        <v/>
      </c>
      <c r="Y45" s="44" t="str">
        <f t="shared" si="8"/>
        <v/>
      </c>
      <c r="Z45" s="45" t="str">
        <f t="shared" si="9"/>
        <v/>
      </c>
      <c r="AA45" s="44" t="str">
        <f t="shared" si="10"/>
        <v/>
      </c>
      <c r="AB45" s="45" t="str">
        <f>IFERROR(IF(AND(Q44="Impacto",Q45="Impacto"),(AB44-(+AB44*T45)),IF(AND(Q44="Probabilidad",Q45="Impacto"),(AB43-(+AB43*T45)),IF(Q45="Probabilidad",AB44,""))),"")</f>
        <v/>
      </c>
      <c r="AC45" s="46" t="str">
        <f t="shared" si="11"/>
        <v/>
      </c>
      <c r="AD45" s="47"/>
      <c r="AE45" s="48"/>
      <c r="AF45" s="38"/>
      <c r="AG45" s="49"/>
      <c r="AH45" s="49"/>
      <c r="AI45" s="48"/>
      <c r="AJ45" s="3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8">
        <v>7</v>
      </c>
      <c r="B46" s="191"/>
      <c r="C46" s="191"/>
      <c r="D46" s="191"/>
      <c r="E46" s="194"/>
      <c r="F46" s="191"/>
      <c r="G46" s="197"/>
      <c r="H46" s="182" t="str">
        <f>IF(G46&lt;=0,"",IF(G46&lt;=2,"Muy Baja",IF(G46&lt;=24,"Baja",IF(G46&lt;=500,"Media",IF(G46&lt;=5000,"Alta","Muy Alta")))))</f>
        <v/>
      </c>
      <c r="I46" s="176" t="str">
        <f>IF(H46="","",IF(H46="Muy Baja",0.2,IF(H46="Baja",0.4,IF(H46="Media",0.6,IF(H46="Alta",0.8,IF(H46="Muy Alta",1,))))))</f>
        <v/>
      </c>
      <c r="J46" s="179"/>
      <c r="K46" s="176">
        <f>IF(NOT(ISERROR(MATCH(J46,'[10]Tabla Impacto'!$B$221:$B$223,0))),'[10]Tabla Impacto'!$F$223&amp;"Por favor no seleccionar los criterios de impacto(Afectación Económica o presupuestal y Pérdida Reputacional)",J46)</f>
        <v>0</v>
      </c>
      <c r="L46" s="182" t="str">
        <f>IF(OR(K46='[10]Tabla Impacto'!$C$11,K46='[10]Tabla Impacto'!$D$11),"Leve",IF(OR(K46='[10]Tabla Impacto'!$C$12,K46='[10]Tabla Impacto'!$D$12),"Menor",IF(OR(K46='[10]Tabla Impacto'!$C$13,K46='[10]Tabla Impacto'!$D$13),"Moderado",IF(OR(K46='[10]Tabla Impacto'!$C$14,K46='[10]Tabla Impacto'!$D$14),"Mayor",IF(OR(K46='[10]Tabla Impacto'!$C$15,K46='[10]Tabla Impacto'!$D$15),"Catastrófico","")))))</f>
        <v/>
      </c>
      <c r="M46" s="176" t="str">
        <f>IF(L46="","",IF(L46="Leve",0.2,IF(L46="Menor",0.4,IF(L46="Moderado",0.6,IF(L46="Mayor",0.8,IF(L46="Catastrófico",1,))))))</f>
        <v/>
      </c>
      <c r="N46" s="185"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6">
        <v>1</v>
      </c>
      <c r="P46" s="128"/>
      <c r="Q46" s="41" t="str">
        <f t="shared" si="6"/>
        <v/>
      </c>
      <c r="R46" s="42"/>
      <c r="S46" s="42"/>
      <c r="T46" s="43" t="str">
        <f t="shared" si="7"/>
        <v/>
      </c>
      <c r="U46" s="42"/>
      <c r="V46" s="42"/>
      <c r="W46" s="42"/>
      <c r="X46" s="24" t="str">
        <f>IFERROR(IF(Q46="Probabilidad",(I46-(+I46*T46)),IF(Q46="Impacto",I46,"")),"")</f>
        <v/>
      </c>
      <c r="Y46" s="44" t="str">
        <f t="shared" si="8"/>
        <v/>
      </c>
      <c r="Z46" s="45" t="str">
        <f t="shared" si="9"/>
        <v/>
      </c>
      <c r="AA46" s="44" t="str">
        <f t="shared" si="10"/>
        <v/>
      </c>
      <c r="AB46" s="45" t="str">
        <f>IFERROR(IF(Q46="Impacto",(M46-(+M46*T46)),IF(Q46="Probabilidad",M46,"")),"")</f>
        <v/>
      </c>
      <c r="AC46" s="46" t="str">
        <f t="shared" si="11"/>
        <v/>
      </c>
      <c r="AD46" s="47"/>
      <c r="AE46" s="128"/>
      <c r="AF46" s="38"/>
      <c r="AG46" s="49"/>
      <c r="AH46" s="49"/>
      <c r="AI46" s="48"/>
      <c r="AJ46" s="3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9"/>
      <c r="B47" s="192"/>
      <c r="C47" s="192"/>
      <c r="D47" s="192"/>
      <c r="E47" s="195"/>
      <c r="F47" s="192"/>
      <c r="G47" s="198"/>
      <c r="H47" s="183"/>
      <c r="I47" s="177"/>
      <c r="J47" s="180"/>
      <c r="K47" s="177">
        <f ca="1">IF(NOT(ISERROR(MATCH(J47,_xlfn.ANCHORARRAY(E58),0))),I60&amp;"Por favor no seleccionar los criterios de impacto",J47)</f>
        <v>0</v>
      </c>
      <c r="L47" s="183"/>
      <c r="M47" s="177"/>
      <c r="N47" s="186"/>
      <c r="O47" s="6">
        <v>2</v>
      </c>
      <c r="P47" s="128"/>
      <c r="Q47" s="41" t="str">
        <f t="shared" si="6"/>
        <v/>
      </c>
      <c r="R47" s="42"/>
      <c r="S47" s="42"/>
      <c r="T47" s="43" t="str">
        <f t="shared" si="7"/>
        <v/>
      </c>
      <c r="U47" s="42"/>
      <c r="V47" s="42"/>
      <c r="W47" s="42"/>
      <c r="X47" s="24" t="str">
        <f>IFERROR(IF(AND(Q46="Probabilidad",Q47="Probabilidad"),(Z46-(+Z46*T47)),IF(Q47="Probabilidad",(I46-(+I46*T47)),IF(Q47="Impacto",Z46,""))),"")</f>
        <v/>
      </c>
      <c r="Y47" s="44" t="str">
        <f t="shared" si="8"/>
        <v/>
      </c>
      <c r="Z47" s="45" t="str">
        <f t="shared" si="9"/>
        <v/>
      </c>
      <c r="AA47" s="44" t="str">
        <f t="shared" si="10"/>
        <v/>
      </c>
      <c r="AB47" s="45" t="str">
        <f>IFERROR(IF(AND(Q46="Impacto",Q47="Impacto"),(AB40-(+AB40*T47)),IF(Q47="Impacto",($M$46-(+$M$46*T47)),IF(Q47="Probabilidad",AB40,""))),"")</f>
        <v/>
      </c>
      <c r="AC47" s="46" t="str">
        <f t="shared" si="11"/>
        <v/>
      </c>
      <c r="AD47" s="47"/>
      <c r="AE47" s="128"/>
      <c r="AF47" s="38"/>
      <c r="AG47" s="49"/>
      <c r="AH47" s="49"/>
      <c r="AI47" s="48"/>
      <c r="AJ47" s="3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9"/>
      <c r="B48" s="192"/>
      <c r="C48" s="192"/>
      <c r="D48" s="192"/>
      <c r="E48" s="195"/>
      <c r="F48" s="192"/>
      <c r="G48" s="198"/>
      <c r="H48" s="183"/>
      <c r="I48" s="177"/>
      <c r="J48" s="180"/>
      <c r="K48" s="177">
        <f ca="1">IF(NOT(ISERROR(MATCH(J48,_xlfn.ANCHORARRAY(E59),0))),I61&amp;"Por favor no seleccionar los criterios de impacto",J48)</f>
        <v>0</v>
      </c>
      <c r="L48" s="183"/>
      <c r="M48" s="177"/>
      <c r="N48" s="186"/>
      <c r="O48" s="6">
        <v>3</v>
      </c>
      <c r="P48" s="128"/>
      <c r="Q48" s="41" t="str">
        <f t="shared" si="6"/>
        <v/>
      </c>
      <c r="R48" s="42"/>
      <c r="S48" s="42"/>
      <c r="T48" s="43" t="str">
        <f t="shared" si="7"/>
        <v/>
      </c>
      <c r="U48" s="42"/>
      <c r="V48" s="42"/>
      <c r="W48" s="42"/>
      <c r="X48" s="24" t="str">
        <f>IFERROR(IF(AND(Q47="Probabilidad",Q48="Probabilidad"),(Z47-(+Z47*T48)),IF(AND(Q47="Impacto",Q48="Probabilidad"),(Z46-(+Z46*T48)),IF(Q48="Impacto",Z47,""))),"")</f>
        <v/>
      </c>
      <c r="Y48" s="44" t="str">
        <f t="shared" si="8"/>
        <v/>
      </c>
      <c r="Z48" s="45" t="str">
        <f t="shared" si="9"/>
        <v/>
      </c>
      <c r="AA48" s="44" t="str">
        <f t="shared" si="10"/>
        <v/>
      </c>
      <c r="AB48" s="45" t="str">
        <f>IFERROR(IF(AND(Q47="Impacto",Q48="Impacto"),(AB47-(+AB47*T48)),IF(AND(Q47="Probabilidad",Q48="Impacto"),(AB46-(+AB46*T48)),IF(Q48="Probabilidad",AB47,""))),"")</f>
        <v/>
      </c>
      <c r="AC48" s="46" t="str">
        <f t="shared" si="11"/>
        <v/>
      </c>
      <c r="AD48" s="47"/>
      <c r="AE48" s="128"/>
      <c r="AF48" s="38"/>
      <c r="AG48" s="49"/>
      <c r="AH48" s="49"/>
      <c r="AI48" s="48"/>
      <c r="AJ48" s="3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9"/>
      <c r="B49" s="192"/>
      <c r="C49" s="192"/>
      <c r="D49" s="192"/>
      <c r="E49" s="195"/>
      <c r="F49" s="192"/>
      <c r="G49" s="198"/>
      <c r="H49" s="183"/>
      <c r="I49" s="177"/>
      <c r="J49" s="180"/>
      <c r="K49" s="177">
        <f ca="1">IF(NOT(ISERROR(MATCH(J49,_xlfn.ANCHORARRAY(E60),0))),I62&amp;"Por favor no seleccionar los criterios de impacto",J49)</f>
        <v>0</v>
      </c>
      <c r="L49" s="183"/>
      <c r="M49" s="177"/>
      <c r="N49" s="186"/>
      <c r="O49" s="6">
        <v>4</v>
      </c>
      <c r="P49" s="128"/>
      <c r="Q49" s="41" t="str">
        <f t="shared" si="6"/>
        <v/>
      </c>
      <c r="R49" s="42"/>
      <c r="S49" s="42"/>
      <c r="T49" s="43" t="str">
        <f t="shared" si="7"/>
        <v/>
      </c>
      <c r="U49" s="42"/>
      <c r="V49" s="42"/>
      <c r="W49" s="42"/>
      <c r="X49" s="24" t="str">
        <f>IFERROR(IF(AND(Q48="Probabilidad",Q49="Probabilidad"),(Z48-(+Z48*T49)),IF(AND(Q48="Impacto",Q49="Probabilidad"),(Z47-(+Z47*T49)),IF(Q49="Impacto",Z48,""))),"")</f>
        <v/>
      </c>
      <c r="Y49" s="44" t="str">
        <f t="shared" si="8"/>
        <v/>
      </c>
      <c r="Z49" s="45" t="str">
        <f t="shared" si="9"/>
        <v/>
      </c>
      <c r="AA49" s="44" t="str">
        <f t="shared" si="10"/>
        <v/>
      </c>
      <c r="AB49" s="45" t="str">
        <f>IFERROR(IF(AND(Q48="Impacto",Q49="Impacto"),(AB48-(+AB48*T49)),IF(AND(Q48="Probabilidad",Q49="Impacto"),(AB47-(+AB47*T49)),IF(Q49="Probabilidad",AB48,""))),"")</f>
        <v/>
      </c>
      <c r="AC49" s="46" t="str">
        <f t="shared" si="11"/>
        <v/>
      </c>
      <c r="AD49" s="47"/>
      <c r="AE49" s="128"/>
      <c r="AF49" s="38"/>
      <c r="AG49" s="49"/>
      <c r="AH49" s="49"/>
      <c r="AI49" s="48"/>
      <c r="AJ49" s="3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9"/>
      <c r="B50" s="192"/>
      <c r="C50" s="192"/>
      <c r="D50" s="192"/>
      <c r="E50" s="195"/>
      <c r="F50" s="192"/>
      <c r="G50" s="198"/>
      <c r="H50" s="183"/>
      <c r="I50" s="177"/>
      <c r="J50" s="180"/>
      <c r="K50" s="177">
        <f ca="1">IF(NOT(ISERROR(MATCH(J50,_xlfn.ANCHORARRAY(E61),0))),I63&amp;"Por favor no seleccionar los criterios de impacto",J50)</f>
        <v>0</v>
      </c>
      <c r="L50" s="183"/>
      <c r="M50" s="177"/>
      <c r="N50" s="186"/>
      <c r="O50" s="6">
        <v>5</v>
      </c>
      <c r="P50" s="39"/>
      <c r="Q50" s="41" t="str">
        <f t="shared" si="6"/>
        <v/>
      </c>
      <c r="R50" s="42"/>
      <c r="S50" s="42"/>
      <c r="T50" s="43" t="str">
        <f t="shared" si="7"/>
        <v/>
      </c>
      <c r="U50" s="42"/>
      <c r="V50" s="42"/>
      <c r="W50" s="42"/>
      <c r="X50" s="24" t="str">
        <f>IFERROR(IF(AND(Q49="Probabilidad",Q50="Probabilidad"),(Z49-(+Z49*T50)),IF(AND(Q49="Impacto",Q50="Probabilidad"),(Z48-(+Z48*T50)),IF(Q50="Impacto",Z49,""))),"")</f>
        <v/>
      </c>
      <c r="Y50" s="44" t="str">
        <f t="shared" si="8"/>
        <v/>
      </c>
      <c r="Z50" s="45" t="str">
        <f t="shared" si="9"/>
        <v/>
      </c>
      <c r="AA50" s="44" t="str">
        <f t="shared" si="10"/>
        <v/>
      </c>
      <c r="AB50" s="45" t="str">
        <f>IFERROR(IF(AND(Q49="Impacto",Q50="Impacto"),(AB49-(+AB49*T50)),IF(AND(Q49="Probabilidad",Q50="Impacto"),(AB48-(+AB48*T50)),IF(Q50="Probabilidad",AB49,""))),"")</f>
        <v/>
      </c>
      <c r="AC50" s="46" t="str">
        <f t="shared" si="11"/>
        <v/>
      </c>
      <c r="AD50" s="47"/>
      <c r="AE50" s="48"/>
      <c r="AF50" s="38"/>
      <c r="AG50" s="49"/>
      <c r="AH50" s="49"/>
      <c r="AI50" s="48"/>
      <c r="AJ50" s="3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90"/>
      <c r="B51" s="193"/>
      <c r="C51" s="193"/>
      <c r="D51" s="193"/>
      <c r="E51" s="196"/>
      <c r="F51" s="193"/>
      <c r="G51" s="199"/>
      <c r="H51" s="184"/>
      <c r="I51" s="178"/>
      <c r="J51" s="181"/>
      <c r="K51" s="178">
        <f ca="1">IF(NOT(ISERROR(MATCH(J51,_xlfn.ANCHORARRAY(E62),0))),I64&amp;"Por favor no seleccionar los criterios de impacto",J51)</f>
        <v>0</v>
      </c>
      <c r="L51" s="184"/>
      <c r="M51" s="178"/>
      <c r="N51" s="187"/>
      <c r="O51" s="6">
        <v>6</v>
      </c>
      <c r="P51" s="39"/>
      <c r="Q51" s="41" t="str">
        <f t="shared" si="6"/>
        <v/>
      </c>
      <c r="R51" s="42"/>
      <c r="S51" s="42"/>
      <c r="T51" s="43" t="str">
        <f t="shared" si="7"/>
        <v/>
      </c>
      <c r="U51" s="42"/>
      <c r="V51" s="42"/>
      <c r="W51" s="42"/>
      <c r="X51" s="24" t="str">
        <f>IFERROR(IF(AND(Q50="Probabilidad",Q51="Probabilidad"),(Z50-(+Z50*T51)),IF(AND(Q50="Impacto",Q51="Probabilidad"),(Z49-(+Z49*T51)),IF(Q51="Impacto",Z50,""))),"")</f>
        <v/>
      </c>
      <c r="Y51" s="44" t="str">
        <f t="shared" si="8"/>
        <v/>
      </c>
      <c r="Z51" s="45" t="str">
        <f t="shared" si="9"/>
        <v/>
      </c>
      <c r="AA51" s="44" t="str">
        <f t="shared" si="10"/>
        <v/>
      </c>
      <c r="AB51" s="45" t="str">
        <f>IFERROR(IF(AND(Q50="Impacto",Q51="Impacto"),(AB50-(+AB50*T51)),IF(AND(Q50="Probabilidad",Q51="Impacto"),(AB49-(+AB49*T51)),IF(Q51="Probabilidad",AB50,""))),"")</f>
        <v/>
      </c>
      <c r="AC51" s="46" t="str">
        <f t="shared" si="11"/>
        <v/>
      </c>
      <c r="AD51" s="47"/>
      <c r="AE51" s="48"/>
      <c r="AF51" s="38"/>
      <c r="AG51" s="49"/>
      <c r="AH51" s="49"/>
      <c r="AI51" s="48"/>
      <c r="AJ51" s="3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8">
        <v>8</v>
      </c>
      <c r="B52" s="191"/>
      <c r="C52" s="191"/>
      <c r="D52" s="191"/>
      <c r="E52" s="194"/>
      <c r="F52" s="191"/>
      <c r="G52" s="197"/>
      <c r="H52" s="182" t="str">
        <f>IF(G52&lt;=0,"",IF(G52&lt;=2,"Muy Baja",IF(G52&lt;=24,"Baja",IF(G52&lt;=500,"Media",IF(G52&lt;=5000,"Alta","Muy Alta")))))</f>
        <v/>
      </c>
      <c r="I52" s="176" t="str">
        <f>IF(H52="","",IF(H52="Muy Baja",0.2,IF(H52="Baja",0.4,IF(H52="Media",0.6,IF(H52="Alta",0.8,IF(H52="Muy Alta",1,))))))</f>
        <v/>
      </c>
      <c r="J52" s="179"/>
      <c r="K52" s="176">
        <f>IF(NOT(ISERROR(MATCH(J52,'[10]Tabla Impacto'!$B$221:$B$223,0))),'[10]Tabla Impacto'!$F$223&amp;"Por favor no seleccionar los criterios de impacto(Afectación Económica o presupuestal y Pérdida Reputacional)",J52)</f>
        <v>0</v>
      </c>
      <c r="L52" s="182" t="str">
        <f>IF(OR(K52='[10]Tabla Impacto'!$C$11,K52='[10]Tabla Impacto'!$D$11),"Leve",IF(OR(K52='[10]Tabla Impacto'!$C$12,K52='[10]Tabla Impacto'!$D$12),"Menor",IF(OR(K52='[10]Tabla Impacto'!$C$13,K52='[10]Tabla Impacto'!$D$13),"Moderado",IF(OR(K52='[10]Tabla Impacto'!$C$14,K52='[10]Tabla Impacto'!$D$14),"Mayor",IF(OR(K52='[10]Tabla Impacto'!$C$15,K52='[10]Tabla Impacto'!$D$15),"Catastrófico","")))))</f>
        <v/>
      </c>
      <c r="M52" s="176" t="str">
        <f>IF(L52="","",IF(L52="Leve",0.2,IF(L52="Menor",0.4,IF(L52="Moderado",0.6,IF(L52="Mayor",0.8,IF(L52="Catastrófico",1,))))))</f>
        <v/>
      </c>
      <c r="N52" s="185"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6">
        <v>1</v>
      </c>
      <c r="P52" s="128"/>
      <c r="Q52" s="41" t="str">
        <f t="shared" si="6"/>
        <v/>
      </c>
      <c r="R52" s="42"/>
      <c r="S52" s="42"/>
      <c r="T52" s="43" t="str">
        <f t="shared" si="7"/>
        <v/>
      </c>
      <c r="U52" s="42"/>
      <c r="V52" s="42"/>
      <c r="W52" s="42"/>
      <c r="X52" s="24" t="str">
        <f>IFERROR(IF(Q52="Probabilidad",(I52-(+I52*T52)),IF(Q52="Impacto",I52,"")),"")</f>
        <v/>
      </c>
      <c r="Y52" s="44" t="str">
        <f t="shared" si="8"/>
        <v/>
      </c>
      <c r="Z52" s="45" t="str">
        <f t="shared" si="9"/>
        <v/>
      </c>
      <c r="AA52" s="44" t="str">
        <f t="shared" si="10"/>
        <v/>
      </c>
      <c r="AB52" s="45" t="str">
        <f>IFERROR(IF(Q52="Impacto",(M52-(+M52*T52)),IF(Q52="Probabilidad",M52,"")),"")</f>
        <v/>
      </c>
      <c r="AC52" s="46" t="str">
        <f t="shared" si="11"/>
        <v/>
      </c>
      <c r="AD52" s="47"/>
      <c r="AE52" s="48"/>
      <c r="AF52" s="38"/>
      <c r="AG52" s="49"/>
      <c r="AH52" s="49"/>
      <c r="AI52" s="48"/>
      <c r="AJ52" s="3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9"/>
      <c r="B53" s="192"/>
      <c r="C53" s="192"/>
      <c r="D53" s="192"/>
      <c r="E53" s="195"/>
      <c r="F53" s="192"/>
      <c r="G53" s="198"/>
      <c r="H53" s="183"/>
      <c r="I53" s="177"/>
      <c r="J53" s="180"/>
      <c r="K53" s="177">
        <f ca="1">IF(NOT(ISERROR(MATCH(J53,_xlfn.ANCHORARRAY(E64),0))),I66&amp;"Por favor no seleccionar los criterios de impacto",J53)</f>
        <v>0</v>
      </c>
      <c r="L53" s="183"/>
      <c r="M53" s="177"/>
      <c r="N53" s="186"/>
      <c r="O53" s="6">
        <v>2</v>
      </c>
      <c r="P53" s="128"/>
      <c r="Q53" s="41" t="str">
        <f t="shared" si="6"/>
        <v/>
      </c>
      <c r="R53" s="42"/>
      <c r="S53" s="42"/>
      <c r="T53" s="43" t="str">
        <f t="shared" si="7"/>
        <v/>
      </c>
      <c r="U53" s="42"/>
      <c r="V53" s="42"/>
      <c r="W53" s="42"/>
      <c r="X53" s="24" t="str">
        <f>IFERROR(IF(AND(Q52="Probabilidad",Q53="Probabilidad"),(Z52-(+Z52*T53)),IF(Q53="Probabilidad",(I52-(+I52*T53)),IF(Q53="Impacto",Z52,""))),"")</f>
        <v/>
      </c>
      <c r="Y53" s="44" t="str">
        <f t="shared" si="8"/>
        <v/>
      </c>
      <c r="Z53" s="45" t="str">
        <f t="shared" si="9"/>
        <v/>
      </c>
      <c r="AA53" s="44" t="str">
        <f t="shared" si="10"/>
        <v/>
      </c>
      <c r="AB53" s="45" t="str">
        <f>IFERROR(IF(AND(Q52="Impacto",Q53="Impacto"),(AB46-(+AB46*T53)),IF(Q53="Impacto",($M$52-(+$M$52*T53)),IF(Q53="Probabilidad",AB46,""))),"")</f>
        <v/>
      </c>
      <c r="AC53" s="46" t="str">
        <f t="shared" si="11"/>
        <v/>
      </c>
      <c r="AD53" s="47"/>
      <c r="AE53" s="48"/>
      <c r="AF53" s="38"/>
      <c r="AG53" s="49"/>
      <c r="AH53" s="49"/>
      <c r="AI53" s="48"/>
      <c r="AJ53" s="3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9"/>
      <c r="B54" s="192"/>
      <c r="C54" s="192"/>
      <c r="D54" s="192"/>
      <c r="E54" s="195"/>
      <c r="F54" s="192"/>
      <c r="G54" s="198"/>
      <c r="H54" s="183"/>
      <c r="I54" s="177"/>
      <c r="J54" s="180"/>
      <c r="K54" s="177">
        <f ca="1">IF(NOT(ISERROR(MATCH(J54,_xlfn.ANCHORARRAY(E65),0))),I67&amp;"Por favor no seleccionar los criterios de impacto",J54)</f>
        <v>0</v>
      </c>
      <c r="L54" s="183"/>
      <c r="M54" s="177"/>
      <c r="N54" s="186"/>
      <c r="O54" s="6">
        <v>3</v>
      </c>
      <c r="P54" s="128"/>
      <c r="Q54" s="41" t="str">
        <f t="shared" si="6"/>
        <v/>
      </c>
      <c r="R54" s="42"/>
      <c r="S54" s="42"/>
      <c r="T54" s="43" t="str">
        <f t="shared" si="7"/>
        <v/>
      </c>
      <c r="U54" s="42"/>
      <c r="V54" s="42"/>
      <c r="W54" s="42"/>
      <c r="X54" s="24" t="str">
        <f>IFERROR(IF(AND(Q53="Probabilidad",Q54="Probabilidad"),(Z53-(+Z53*T54)),IF(AND(Q53="Impacto",Q54="Probabilidad"),(Z52-(+Z52*T54)),IF(Q54="Impacto",Z53,""))),"")</f>
        <v/>
      </c>
      <c r="Y54" s="44" t="str">
        <f t="shared" si="8"/>
        <v/>
      </c>
      <c r="Z54" s="45" t="str">
        <f t="shared" si="9"/>
        <v/>
      </c>
      <c r="AA54" s="44" t="str">
        <f t="shared" si="10"/>
        <v/>
      </c>
      <c r="AB54" s="45" t="str">
        <f>IFERROR(IF(AND(Q53="Impacto",Q54="Impacto"),(AB53-(+AB53*T54)),IF(AND(Q53="Probabilidad",Q54="Impacto"),(AB52-(+AB52*T54)),IF(Q54="Probabilidad",AB53,""))),"")</f>
        <v/>
      </c>
      <c r="AC54" s="46" t="str">
        <f t="shared" si="11"/>
        <v/>
      </c>
      <c r="AD54" s="47"/>
      <c r="AE54" s="48"/>
      <c r="AF54" s="38"/>
      <c r="AG54" s="49"/>
      <c r="AH54" s="49"/>
      <c r="AI54" s="48"/>
      <c r="AJ54" s="3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9"/>
      <c r="B55" s="192"/>
      <c r="C55" s="192"/>
      <c r="D55" s="192"/>
      <c r="E55" s="195"/>
      <c r="F55" s="192"/>
      <c r="G55" s="198"/>
      <c r="H55" s="183"/>
      <c r="I55" s="177"/>
      <c r="J55" s="180"/>
      <c r="K55" s="177">
        <f ca="1">IF(NOT(ISERROR(MATCH(J55,_xlfn.ANCHORARRAY(E66),0))),I68&amp;"Por favor no seleccionar los criterios de impacto",J55)</f>
        <v>0</v>
      </c>
      <c r="L55" s="183"/>
      <c r="M55" s="177"/>
      <c r="N55" s="186"/>
      <c r="O55" s="6">
        <v>4</v>
      </c>
      <c r="P55" s="39"/>
      <c r="Q55" s="41" t="str">
        <f t="shared" si="6"/>
        <v/>
      </c>
      <c r="R55" s="42"/>
      <c r="S55" s="42"/>
      <c r="T55" s="43" t="str">
        <f t="shared" si="7"/>
        <v/>
      </c>
      <c r="U55" s="42"/>
      <c r="V55" s="42"/>
      <c r="W55" s="42"/>
      <c r="X55" s="24" t="str">
        <f>IFERROR(IF(AND(Q54="Probabilidad",Q55="Probabilidad"),(Z54-(+Z54*T55)),IF(AND(Q54="Impacto",Q55="Probabilidad"),(Z53-(+Z53*T55)),IF(Q55="Impacto",Z54,""))),"")</f>
        <v/>
      </c>
      <c r="Y55" s="44" t="str">
        <f t="shared" si="8"/>
        <v/>
      </c>
      <c r="Z55" s="45" t="str">
        <f t="shared" si="9"/>
        <v/>
      </c>
      <c r="AA55" s="44" t="str">
        <f t="shared" si="10"/>
        <v/>
      </c>
      <c r="AB55" s="45" t="str">
        <f>IFERROR(IF(AND(Q54="Impacto",Q55="Impacto"),(AB54-(+AB54*T55)),IF(AND(Q54="Probabilidad",Q55="Impacto"),(AB53-(+AB53*T55)),IF(Q55="Probabilidad",AB54,""))),"")</f>
        <v/>
      </c>
      <c r="AC55" s="46" t="str">
        <f t="shared" si="11"/>
        <v/>
      </c>
      <c r="AD55" s="47"/>
      <c r="AE55" s="48"/>
      <c r="AF55" s="38"/>
      <c r="AG55" s="49"/>
      <c r="AH55" s="49"/>
      <c r="AI55" s="48"/>
      <c r="AJ55" s="3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9"/>
      <c r="B56" s="192"/>
      <c r="C56" s="192"/>
      <c r="D56" s="192"/>
      <c r="E56" s="195"/>
      <c r="F56" s="192"/>
      <c r="G56" s="198"/>
      <c r="H56" s="183"/>
      <c r="I56" s="177"/>
      <c r="J56" s="180"/>
      <c r="K56" s="177">
        <f ca="1">IF(NOT(ISERROR(MATCH(J56,_xlfn.ANCHORARRAY(E67),0))),I69&amp;"Por favor no seleccionar los criterios de impacto",J56)</f>
        <v>0</v>
      </c>
      <c r="L56" s="183"/>
      <c r="M56" s="177"/>
      <c r="N56" s="186"/>
      <c r="O56" s="6">
        <v>5</v>
      </c>
      <c r="P56" s="39"/>
      <c r="Q56" s="41" t="str">
        <f t="shared" si="6"/>
        <v/>
      </c>
      <c r="R56" s="42"/>
      <c r="S56" s="42"/>
      <c r="T56" s="43" t="str">
        <f t="shared" si="7"/>
        <v/>
      </c>
      <c r="U56" s="42"/>
      <c r="V56" s="42"/>
      <c r="W56" s="42"/>
      <c r="X56" s="24" t="str">
        <f>IFERROR(IF(AND(Q55="Probabilidad",Q56="Probabilidad"),(Z55-(+Z55*T56)),IF(AND(Q55="Impacto",Q56="Probabilidad"),(Z54-(+Z54*T56)),IF(Q56="Impacto",Z55,""))),"")</f>
        <v/>
      </c>
      <c r="Y56" s="44" t="str">
        <f t="shared" si="8"/>
        <v/>
      </c>
      <c r="Z56" s="45" t="str">
        <f t="shared" si="9"/>
        <v/>
      </c>
      <c r="AA56" s="44" t="str">
        <f t="shared" si="10"/>
        <v/>
      </c>
      <c r="AB56" s="45" t="str">
        <f>IFERROR(IF(AND(Q55="Impacto",Q56="Impacto"),(AB55-(+AB55*T56)),IF(AND(Q55="Probabilidad",Q56="Impacto"),(AB54-(+AB54*T56)),IF(Q56="Probabilidad",AB55,""))),"")</f>
        <v/>
      </c>
      <c r="AC56" s="46" t="str">
        <f t="shared" si="11"/>
        <v/>
      </c>
      <c r="AD56" s="47"/>
      <c r="AE56" s="48"/>
      <c r="AF56" s="38"/>
      <c r="AG56" s="49"/>
      <c r="AH56" s="49"/>
      <c r="AI56" s="48"/>
      <c r="AJ56" s="3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90"/>
      <c r="B57" s="193"/>
      <c r="C57" s="193"/>
      <c r="D57" s="193"/>
      <c r="E57" s="196"/>
      <c r="F57" s="193"/>
      <c r="G57" s="199"/>
      <c r="H57" s="184"/>
      <c r="I57" s="178"/>
      <c r="J57" s="181"/>
      <c r="K57" s="178">
        <f ca="1">IF(NOT(ISERROR(MATCH(J57,_xlfn.ANCHORARRAY(E68),0))),I70&amp;"Por favor no seleccionar los criterios de impacto",J57)</f>
        <v>0</v>
      </c>
      <c r="L57" s="184"/>
      <c r="M57" s="178"/>
      <c r="N57" s="187"/>
      <c r="O57" s="6">
        <v>6</v>
      </c>
      <c r="P57" s="39"/>
      <c r="Q57" s="41" t="str">
        <f t="shared" si="6"/>
        <v/>
      </c>
      <c r="R57" s="42"/>
      <c r="S57" s="42"/>
      <c r="T57" s="43" t="str">
        <f t="shared" si="7"/>
        <v/>
      </c>
      <c r="U57" s="42"/>
      <c r="V57" s="42"/>
      <c r="W57" s="42"/>
      <c r="X57" s="24" t="str">
        <f>IFERROR(IF(AND(Q56="Probabilidad",Q57="Probabilidad"),(Z56-(+Z56*T57)),IF(AND(Q56="Impacto",Q57="Probabilidad"),(Z55-(+Z55*T57)),IF(Q57="Impacto",Z56,""))),"")</f>
        <v/>
      </c>
      <c r="Y57" s="44" t="str">
        <f t="shared" si="8"/>
        <v/>
      </c>
      <c r="Z57" s="45" t="str">
        <f t="shared" si="9"/>
        <v/>
      </c>
      <c r="AA57" s="44" t="str">
        <f t="shared" si="10"/>
        <v/>
      </c>
      <c r="AB57" s="45" t="str">
        <f>IFERROR(IF(AND(Q56="Impacto",Q57="Impacto"),(AB56-(+AB56*T57)),IF(AND(Q56="Probabilidad",Q57="Impacto"),(AB55-(+AB55*T57)),IF(Q57="Probabilidad",AB56,""))),"")</f>
        <v/>
      </c>
      <c r="AC57" s="46" t="str">
        <f t="shared" si="11"/>
        <v/>
      </c>
      <c r="AD57" s="47"/>
      <c r="AE57" s="48"/>
      <c r="AF57" s="38"/>
      <c r="AG57" s="49"/>
      <c r="AH57" s="49"/>
      <c r="AI57" s="48"/>
      <c r="AJ57" s="3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8">
        <v>9</v>
      </c>
      <c r="B58" s="191"/>
      <c r="C58" s="191"/>
      <c r="D58" s="191"/>
      <c r="E58" s="194"/>
      <c r="F58" s="191"/>
      <c r="G58" s="197"/>
      <c r="H58" s="182" t="str">
        <f>IF(G58&lt;=0,"",IF(G58&lt;=2,"Muy Baja",IF(G58&lt;=24,"Baja",IF(G58&lt;=500,"Media",IF(G58&lt;=5000,"Alta","Muy Alta")))))</f>
        <v/>
      </c>
      <c r="I58" s="176" t="str">
        <f>IF(H58="","",IF(H58="Muy Baja",0.2,IF(H58="Baja",0.4,IF(H58="Media",0.6,IF(H58="Alta",0.8,IF(H58="Muy Alta",1,))))))</f>
        <v/>
      </c>
      <c r="J58" s="179"/>
      <c r="K58" s="176">
        <f>IF(NOT(ISERROR(MATCH(J58,'[10]Tabla Impacto'!$B$221:$B$223,0))),'[10]Tabla Impacto'!$F$223&amp;"Por favor no seleccionar los criterios de impacto(Afectación Económica o presupuestal y Pérdida Reputacional)",J58)</f>
        <v>0</v>
      </c>
      <c r="L58" s="182" t="str">
        <f>IF(OR(K58='[10]Tabla Impacto'!$C$11,K58='[10]Tabla Impacto'!$D$11),"Leve",IF(OR(K58='[10]Tabla Impacto'!$C$12,K58='[10]Tabla Impacto'!$D$12),"Menor",IF(OR(K58='[10]Tabla Impacto'!$C$13,K58='[10]Tabla Impacto'!$D$13),"Moderado",IF(OR(K58='[10]Tabla Impacto'!$C$14,K58='[10]Tabla Impacto'!$D$14),"Mayor",IF(OR(K58='[10]Tabla Impacto'!$C$15,K58='[10]Tabla Impacto'!$D$15),"Catastrófico","")))))</f>
        <v/>
      </c>
      <c r="M58" s="176" t="str">
        <f>IF(L58="","",IF(L58="Leve",0.2,IF(L58="Menor",0.4,IF(L58="Moderado",0.6,IF(L58="Mayor",0.8,IF(L58="Catastrófico",1,))))))</f>
        <v/>
      </c>
      <c r="N58" s="185"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6">
        <v>1</v>
      </c>
      <c r="P58" s="128"/>
      <c r="Q58" s="41" t="str">
        <f t="shared" si="6"/>
        <v/>
      </c>
      <c r="R58" s="42"/>
      <c r="S58" s="42"/>
      <c r="T58" s="43" t="str">
        <f t="shared" si="7"/>
        <v/>
      </c>
      <c r="U58" s="42"/>
      <c r="V58" s="42"/>
      <c r="W58" s="42"/>
      <c r="X58" s="24" t="str">
        <f>IFERROR(IF(Q58="Probabilidad",(I58-(+I58*T58)),IF(Q58="Impacto",I58,"")),"")</f>
        <v/>
      </c>
      <c r="Y58" s="44" t="str">
        <f t="shared" si="8"/>
        <v/>
      </c>
      <c r="Z58" s="45" t="str">
        <f t="shared" si="9"/>
        <v/>
      </c>
      <c r="AA58" s="44" t="str">
        <f t="shared" si="10"/>
        <v/>
      </c>
      <c r="AB58" s="45" t="str">
        <f>IFERROR(IF(Q58="Impacto",(M58-(+M58*T58)),IF(Q58="Probabilidad",M58,"")),"")</f>
        <v/>
      </c>
      <c r="AC58" s="46" t="str">
        <f t="shared" si="11"/>
        <v/>
      </c>
      <c r="AD58" s="47"/>
      <c r="AE58" s="48"/>
      <c r="AF58" s="38"/>
      <c r="AG58" s="49"/>
      <c r="AH58" s="49"/>
      <c r="AI58" s="48"/>
      <c r="AJ58" s="3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9"/>
      <c r="B59" s="192"/>
      <c r="C59" s="192"/>
      <c r="D59" s="192"/>
      <c r="E59" s="195"/>
      <c r="F59" s="192"/>
      <c r="G59" s="198"/>
      <c r="H59" s="183"/>
      <c r="I59" s="177"/>
      <c r="J59" s="180"/>
      <c r="K59" s="177">
        <f ca="1">IF(NOT(ISERROR(MATCH(J59,_xlfn.ANCHORARRAY(E70),0))),I72&amp;"Por favor no seleccionar los criterios de impacto",J59)</f>
        <v>0</v>
      </c>
      <c r="L59" s="183"/>
      <c r="M59" s="177"/>
      <c r="N59" s="186"/>
      <c r="O59" s="6">
        <v>2</v>
      </c>
      <c r="P59" s="128"/>
      <c r="Q59" s="41" t="str">
        <f t="shared" si="6"/>
        <v/>
      </c>
      <c r="R59" s="42"/>
      <c r="S59" s="42"/>
      <c r="T59" s="43" t="str">
        <f t="shared" si="7"/>
        <v/>
      </c>
      <c r="U59" s="42"/>
      <c r="V59" s="42"/>
      <c r="W59" s="42"/>
      <c r="X59" s="24" t="str">
        <f>IFERROR(IF(AND(Q58="Probabilidad",Q59="Probabilidad"),(Z58-(+Z58*T59)),IF(Q59="Probabilidad",(I58-(+I58*T59)),IF(Q59="Impacto",Z58,""))),"")</f>
        <v/>
      </c>
      <c r="Y59" s="44" t="str">
        <f t="shared" si="8"/>
        <v/>
      </c>
      <c r="Z59" s="45" t="str">
        <f t="shared" si="9"/>
        <v/>
      </c>
      <c r="AA59" s="44" t="str">
        <f t="shared" si="10"/>
        <v/>
      </c>
      <c r="AB59" s="45" t="str">
        <f>IFERROR(IF(AND(Q58="Impacto",Q59="Impacto"),(AB52-(+AB52*T59)),IF(Q59="Impacto",($M$58-(+$M$58*T59)),IF(Q59="Probabilidad",AB52,""))),"")</f>
        <v/>
      </c>
      <c r="AC59" s="46" t="str">
        <f t="shared" si="11"/>
        <v/>
      </c>
      <c r="AD59" s="47"/>
      <c r="AE59" s="48"/>
      <c r="AF59" s="38"/>
      <c r="AG59" s="49"/>
      <c r="AH59" s="49"/>
      <c r="AI59" s="48"/>
      <c r="AJ59" s="3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9"/>
      <c r="B60" s="192"/>
      <c r="C60" s="192"/>
      <c r="D60" s="192"/>
      <c r="E60" s="195"/>
      <c r="F60" s="192"/>
      <c r="G60" s="198"/>
      <c r="H60" s="183"/>
      <c r="I60" s="177"/>
      <c r="J60" s="180"/>
      <c r="K60" s="177">
        <f ca="1">IF(NOT(ISERROR(MATCH(J60,_xlfn.ANCHORARRAY(E71),0))),I73&amp;"Por favor no seleccionar los criterios de impacto",J60)</f>
        <v>0</v>
      </c>
      <c r="L60" s="183"/>
      <c r="M60" s="177"/>
      <c r="N60" s="186"/>
      <c r="O60" s="6">
        <v>3</v>
      </c>
      <c r="P60" s="40"/>
      <c r="Q60" s="41" t="str">
        <f t="shared" si="6"/>
        <v/>
      </c>
      <c r="R60" s="42"/>
      <c r="S60" s="42"/>
      <c r="T60" s="43" t="str">
        <f t="shared" si="7"/>
        <v/>
      </c>
      <c r="U60" s="42"/>
      <c r="V60" s="42"/>
      <c r="W60" s="42"/>
      <c r="X60" s="24" t="str">
        <f>IFERROR(IF(AND(Q59="Probabilidad",Q60="Probabilidad"),(Z59-(+Z59*T60)),IF(AND(Q59="Impacto",Q60="Probabilidad"),(Z58-(+Z58*T60)),IF(Q60="Impacto",Z59,""))),"")</f>
        <v/>
      </c>
      <c r="Y60" s="44" t="str">
        <f t="shared" si="8"/>
        <v/>
      </c>
      <c r="Z60" s="45" t="str">
        <f t="shared" si="9"/>
        <v/>
      </c>
      <c r="AA60" s="44" t="str">
        <f t="shared" si="10"/>
        <v/>
      </c>
      <c r="AB60" s="45" t="str">
        <f>IFERROR(IF(AND(Q59="Impacto",Q60="Impacto"),(AB59-(+AB59*T60)),IF(AND(Q59="Probabilidad",Q60="Impacto"),(AB58-(+AB58*T60)),IF(Q60="Probabilidad",AB59,""))),"")</f>
        <v/>
      </c>
      <c r="AC60" s="46" t="str">
        <f t="shared" si="11"/>
        <v/>
      </c>
      <c r="AD60" s="47"/>
      <c r="AE60" s="48"/>
      <c r="AF60" s="38"/>
      <c r="AG60" s="49"/>
      <c r="AH60" s="49"/>
      <c r="AI60" s="48"/>
      <c r="AJ60" s="3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9"/>
      <c r="B61" s="192"/>
      <c r="C61" s="192"/>
      <c r="D61" s="192"/>
      <c r="E61" s="195"/>
      <c r="F61" s="192"/>
      <c r="G61" s="198"/>
      <c r="H61" s="183"/>
      <c r="I61" s="177"/>
      <c r="J61" s="180"/>
      <c r="K61" s="177">
        <f ca="1">IF(NOT(ISERROR(MATCH(J61,_xlfn.ANCHORARRAY(E72),0))),I74&amp;"Por favor no seleccionar los criterios de impacto",J61)</f>
        <v>0</v>
      </c>
      <c r="L61" s="183"/>
      <c r="M61" s="177"/>
      <c r="N61" s="186"/>
      <c r="O61" s="6">
        <v>4</v>
      </c>
      <c r="P61" s="39"/>
      <c r="Q61" s="41" t="str">
        <f t="shared" si="6"/>
        <v/>
      </c>
      <c r="R61" s="42"/>
      <c r="S61" s="42"/>
      <c r="T61" s="43" t="str">
        <f t="shared" si="7"/>
        <v/>
      </c>
      <c r="U61" s="42"/>
      <c r="V61" s="42"/>
      <c r="W61" s="42"/>
      <c r="X61" s="24" t="str">
        <f>IFERROR(IF(AND(Q60="Probabilidad",Q61="Probabilidad"),(Z60-(+Z60*T61)),IF(AND(Q60="Impacto",Q61="Probabilidad"),(Z59-(+Z59*T61)),IF(Q61="Impacto",Z60,""))),"")</f>
        <v/>
      </c>
      <c r="Y61" s="44" t="str">
        <f t="shared" si="8"/>
        <v/>
      </c>
      <c r="Z61" s="45" t="str">
        <f t="shared" si="9"/>
        <v/>
      </c>
      <c r="AA61" s="44" t="str">
        <f t="shared" si="10"/>
        <v/>
      </c>
      <c r="AB61" s="45" t="str">
        <f>IFERROR(IF(AND(Q60="Impacto",Q61="Impacto"),(AB60-(+AB60*T61)),IF(AND(Q60="Probabilidad",Q61="Impacto"),(AB59-(+AB59*T61)),IF(Q61="Probabilidad",AB60,""))),"")</f>
        <v/>
      </c>
      <c r="AC61" s="46" t="str">
        <f t="shared" si="11"/>
        <v/>
      </c>
      <c r="AD61" s="47"/>
      <c r="AE61" s="48"/>
      <c r="AF61" s="38"/>
      <c r="AG61" s="49"/>
      <c r="AH61" s="49"/>
      <c r="AI61" s="48"/>
      <c r="AJ61" s="3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9"/>
      <c r="B62" s="192"/>
      <c r="C62" s="192"/>
      <c r="D62" s="192"/>
      <c r="E62" s="195"/>
      <c r="F62" s="192"/>
      <c r="G62" s="198"/>
      <c r="H62" s="183"/>
      <c r="I62" s="177"/>
      <c r="J62" s="180"/>
      <c r="K62" s="177">
        <f ca="1">IF(NOT(ISERROR(MATCH(J62,_xlfn.ANCHORARRAY(E73),0))),I75&amp;"Por favor no seleccionar los criterios de impacto",J62)</f>
        <v>0</v>
      </c>
      <c r="L62" s="183"/>
      <c r="M62" s="177"/>
      <c r="N62" s="186"/>
      <c r="O62" s="6">
        <v>5</v>
      </c>
      <c r="P62" s="39"/>
      <c r="Q62" s="41" t="str">
        <f t="shared" si="6"/>
        <v/>
      </c>
      <c r="R62" s="42"/>
      <c r="S62" s="42"/>
      <c r="T62" s="43" t="str">
        <f t="shared" si="7"/>
        <v/>
      </c>
      <c r="U62" s="42"/>
      <c r="V62" s="42"/>
      <c r="W62" s="42"/>
      <c r="X62" s="24" t="str">
        <f>IFERROR(IF(AND(Q61="Probabilidad",Q62="Probabilidad"),(Z61-(+Z61*T62)),IF(AND(Q61="Impacto",Q62="Probabilidad"),(Z60-(+Z60*T62)),IF(Q62="Impacto",Z61,""))),"")</f>
        <v/>
      </c>
      <c r="Y62" s="44" t="str">
        <f t="shared" si="8"/>
        <v/>
      </c>
      <c r="Z62" s="45" t="str">
        <f t="shared" si="9"/>
        <v/>
      </c>
      <c r="AA62" s="44" t="str">
        <f t="shared" si="10"/>
        <v/>
      </c>
      <c r="AB62" s="45" t="str">
        <f>IFERROR(IF(AND(Q61="Impacto",Q62="Impacto"),(AB61-(+AB61*T62)),IF(AND(Q61="Probabilidad",Q62="Impacto"),(AB60-(+AB60*T62)),IF(Q62="Probabilidad",AB61,""))),"")</f>
        <v/>
      </c>
      <c r="AC62" s="46" t="str">
        <f t="shared" si="11"/>
        <v/>
      </c>
      <c r="AD62" s="47"/>
      <c r="AE62" s="48"/>
      <c r="AF62" s="38"/>
      <c r="AG62" s="49"/>
      <c r="AH62" s="49"/>
      <c r="AI62" s="48"/>
      <c r="AJ62" s="3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90"/>
      <c r="B63" s="193"/>
      <c r="C63" s="193"/>
      <c r="D63" s="193"/>
      <c r="E63" s="196"/>
      <c r="F63" s="193"/>
      <c r="G63" s="199"/>
      <c r="H63" s="184"/>
      <c r="I63" s="178"/>
      <c r="J63" s="181"/>
      <c r="K63" s="178">
        <f ca="1">IF(NOT(ISERROR(MATCH(J63,_xlfn.ANCHORARRAY(E74),0))),I76&amp;"Por favor no seleccionar los criterios de impacto",J63)</f>
        <v>0</v>
      </c>
      <c r="L63" s="184"/>
      <c r="M63" s="178"/>
      <c r="N63" s="187"/>
      <c r="O63" s="6">
        <v>6</v>
      </c>
      <c r="P63" s="39"/>
      <c r="Q63" s="41" t="str">
        <f t="shared" si="6"/>
        <v/>
      </c>
      <c r="R63" s="42"/>
      <c r="S63" s="42"/>
      <c r="T63" s="43" t="str">
        <f t="shared" si="7"/>
        <v/>
      </c>
      <c r="U63" s="42"/>
      <c r="V63" s="42"/>
      <c r="W63" s="42"/>
      <c r="X63" s="24" t="str">
        <f>IFERROR(IF(AND(Q62="Probabilidad",Q63="Probabilidad"),(Z62-(+Z62*T63)),IF(AND(Q62="Impacto",Q63="Probabilidad"),(Z61-(+Z61*T63)),IF(Q63="Impacto",Z62,""))),"")</f>
        <v/>
      </c>
      <c r="Y63" s="44" t="str">
        <f t="shared" si="8"/>
        <v/>
      </c>
      <c r="Z63" s="45" t="str">
        <f t="shared" si="9"/>
        <v/>
      </c>
      <c r="AA63" s="44" t="str">
        <f t="shared" si="10"/>
        <v/>
      </c>
      <c r="AB63" s="45" t="str">
        <f>IFERROR(IF(AND(Q62="Impacto",Q63="Impacto"),(AB62-(+AB62*T63)),IF(AND(Q62="Probabilidad",Q63="Impacto"),(AB61-(+AB61*T63)),IF(Q63="Probabilidad",AB62,""))),"")</f>
        <v/>
      </c>
      <c r="AC63" s="46" t="str">
        <f t="shared" si="11"/>
        <v/>
      </c>
      <c r="AD63" s="47"/>
      <c r="AE63" s="48"/>
      <c r="AF63" s="38"/>
      <c r="AG63" s="49"/>
      <c r="AH63" s="49"/>
      <c r="AI63" s="48"/>
      <c r="AJ63" s="3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8">
        <v>10</v>
      </c>
      <c r="B64" s="191"/>
      <c r="C64" s="191"/>
      <c r="D64" s="191"/>
      <c r="E64" s="194"/>
      <c r="F64" s="191"/>
      <c r="G64" s="197"/>
      <c r="H64" s="182" t="str">
        <f>IF(G64&lt;=0,"",IF(G64&lt;=2,"Muy Baja",IF(G64&lt;=24,"Baja",IF(G64&lt;=500,"Media",IF(G64&lt;=5000,"Alta","Muy Alta")))))</f>
        <v/>
      </c>
      <c r="I64" s="176" t="str">
        <f>IF(H64="","",IF(H64="Muy Baja",0.2,IF(H64="Baja",0.4,IF(H64="Media",0.6,IF(H64="Alta",0.8,IF(H64="Muy Alta",1,))))))</f>
        <v/>
      </c>
      <c r="J64" s="179"/>
      <c r="K64" s="176">
        <f>IF(NOT(ISERROR(MATCH(J64,'[10]Tabla Impacto'!$B$221:$B$223,0))),'[10]Tabla Impacto'!$F$223&amp;"Por favor no seleccionar los criterios de impacto(Afectación Económica o presupuestal y Pérdida Reputacional)",J64)</f>
        <v>0</v>
      </c>
      <c r="L64" s="182" t="str">
        <f>IF(OR(K64='[10]Tabla Impacto'!$C$11,K64='[10]Tabla Impacto'!$D$11),"Leve",IF(OR(K64='[10]Tabla Impacto'!$C$12,K64='[10]Tabla Impacto'!$D$12),"Menor",IF(OR(K64='[10]Tabla Impacto'!$C$13,K64='[10]Tabla Impacto'!$D$13),"Moderado",IF(OR(K64='[10]Tabla Impacto'!$C$14,K64='[10]Tabla Impacto'!$D$14),"Mayor",IF(OR(K64='[10]Tabla Impacto'!$C$15,K64='[10]Tabla Impacto'!$D$15),"Catastrófico","")))))</f>
        <v/>
      </c>
      <c r="M64" s="176" t="str">
        <f>IF(L64="","",IF(L64="Leve",0.2,IF(L64="Menor",0.4,IF(L64="Moderado",0.6,IF(L64="Mayor",0.8,IF(L64="Catastrófico",1,))))))</f>
        <v/>
      </c>
      <c r="N64" s="185"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6">
        <v>1</v>
      </c>
      <c r="P64" s="128"/>
      <c r="Q64" s="41" t="str">
        <f t="shared" si="6"/>
        <v/>
      </c>
      <c r="R64" s="42"/>
      <c r="S64" s="42"/>
      <c r="T64" s="43" t="str">
        <f t="shared" si="7"/>
        <v/>
      </c>
      <c r="U64" s="42"/>
      <c r="V64" s="42"/>
      <c r="W64" s="42"/>
      <c r="X64" s="24" t="str">
        <f>IFERROR(IF(Q64="Probabilidad",(I64-(+I64*T64)),IF(Q64="Impacto",I64,"")),"")</f>
        <v/>
      </c>
      <c r="Y64" s="44" t="str">
        <f t="shared" si="8"/>
        <v/>
      </c>
      <c r="Z64" s="45" t="str">
        <f t="shared" si="9"/>
        <v/>
      </c>
      <c r="AA64" s="44" t="str">
        <f t="shared" si="10"/>
        <v/>
      </c>
      <c r="AB64" s="45" t="str">
        <f>IFERROR(IF(Q64="Impacto",(M64-(+M64*T64)),IF(Q64="Probabilidad",M64,"")),"")</f>
        <v/>
      </c>
      <c r="AC64" s="46" t="str">
        <f t="shared" si="11"/>
        <v/>
      </c>
      <c r="AD64" s="47"/>
      <c r="AE64" s="48"/>
      <c r="AF64" s="38"/>
      <c r="AG64" s="49"/>
      <c r="AH64" s="49"/>
      <c r="AI64" s="48"/>
      <c r="AJ64" s="3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9"/>
      <c r="B65" s="192"/>
      <c r="C65" s="192"/>
      <c r="D65" s="192"/>
      <c r="E65" s="195"/>
      <c r="F65" s="192"/>
      <c r="G65" s="198"/>
      <c r="H65" s="183"/>
      <c r="I65" s="177"/>
      <c r="J65" s="180"/>
      <c r="K65" s="177">
        <f ca="1">IF(NOT(ISERROR(MATCH(J65,_xlfn.ANCHORARRAY(E76),0))),I78&amp;"Por favor no seleccionar los criterios de impacto",J65)</f>
        <v>0</v>
      </c>
      <c r="L65" s="183"/>
      <c r="M65" s="177"/>
      <c r="N65" s="186"/>
      <c r="O65" s="6">
        <v>2</v>
      </c>
      <c r="P65" s="128"/>
      <c r="Q65" s="41" t="str">
        <f t="shared" si="6"/>
        <v/>
      </c>
      <c r="R65" s="42"/>
      <c r="S65" s="42"/>
      <c r="T65" s="43" t="str">
        <f t="shared" si="7"/>
        <v/>
      </c>
      <c r="U65" s="42"/>
      <c r="V65" s="42"/>
      <c r="W65" s="42"/>
      <c r="X65" s="24" t="str">
        <f>IFERROR(IF(AND(Q64="Probabilidad",Q65="Probabilidad"),(Z64-(+Z64*T65)),IF(Q65="Probabilidad",(I64-(+I64*T65)),IF(Q65="Impacto",Z64,""))),"")</f>
        <v/>
      </c>
      <c r="Y65" s="44" t="str">
        <f t="shared" si="8"/>
        <v/>
      </c>
      <c r="Z65" s="45" t="str">
        <f t="shared" si="9"/>
        <v/>
      </c>
      <c r="AA65" s="44" t="str">
        <f t="shared" si="10"/>
        <v/>
      </c>
      <c r="AB65" s="45" t="str">
        <f>IFERROR(IF(AND(Q64="Impacto",Q65="Impacto"),(AB58-(+AB58*T65)),IF(Q65="Impacto",($M$64-(+$M$64*T65)),IF(Q65="Probabilidad",AB58,""))),"")</f>
        <v/>
      </c>
      <c r="AC65" s="46" t="str">
        <f t="shared" si="11"/>
        <v/>
      </c>
      <c r="AD65" s="47"/>
      <c r="AE65" s="48"/>
      <c r="AF65" s="38"/>
      <c r="AG65" s="49"/>
      <c r="AH65" s="49"/>
      <c r="AI65" s="48"/>
      <c r="AJ65" s="38"/>
    </row>
    <row r="66" spans="1:36" ht="151.5" customHeight="1" x14ac:dyDescent="0.3">
      <c r="A66" s="189"/>
      <c r="B66" s="192"/>
      <c r="C66" s="192"/>
      <c r="D66" s="192"/>
      <c r="E66" s="195"/>
      <c r="F66" s="192"/>
      <c r="G66" s="198"/>
      <c r="H66" s="183"/>
      <c r="I66" s="177"/>
      <c r="J66" s="180"/>
      <c r="K66" s="177">
        <f ca="1">IF(NOT(ISERROR(MATCH(J66,_xlfn.ANCHORARRAY(E77),0))),I79&amp;"Por favor no seleccionar los criterios de impacto",J66)</f>
        <v>0</v>
      </c>
      <c r="L66" s="183"/>
      <c r="M66" s="177"/>
      <c r="N66" s="186"/>
      <c r="O66" s="6">
        <v>3</v>
      </c>
      <c r="P66" s="128"/>
      <c r="Q66" s="41" t="str">
        <f t="shared" si="6"/>
        <v/>
      </c>
      <c r="R66" s="42"/>
      <c r="S66" s="42"/>
      <c r="T66" s="43" t="str">
        <f t="shared" si="7"/>
        <v/>
      </c>
      <c r="U66" s="42"/>
      <c r="V66" s="42"/>
      <c r="W66" s="42"/>
      <c r="X66" s="24" t="str">
        <f>IFERROR(IF(AND(Q65="Probabilidad",Q66="Probabilidad"),(Z65-(+Z65*T66)),IF(AND(Q65="Impacto",Q66="Probabilidad"),(Z64-(+Z64*T66)),IF(Q66="Impacto",Z65,""))),"")</f>
        <v/>
      </c>
      <c r="Y66" s="44" t="str">
        <f t="shared" si="8"/>
        <v/>
      </c>
      <c r="Z66" s="45" t="str">
        <f t="shared" si="9"/>
        <v/>
      </c>
      <c r="AA66" s="44" t="str">
        <f t="shared" si="10"/>
        <v/>
      </c>
      <c r="AB66" s="45" t="str">
        <f>IFERROR(IF(AND(Q65="Impacto",Q66="Impacto"),(AB65-(+AB65*T66)),IF(AND(Q65="Probabilidad",Q66="Impacto"),(AB64-(+AB64*T66)),IF(Q66="Probabilidad",AB65,""))),"")</f>
        <v/>
      </c>
      <c r="AC66" s="46" t="str">
        <f t="shared" si="11"/>
        <v/>
      </c>
      <c r="AD66" s="47"/>
      <c r="AE66" s="48"/>
      <c r="AF66" s="38"/>
      <c r="AG66" s="49"/>
      <c r="AH66" s="49"/>
      <c r="AI66" s="48"/>
      <c r="AJ66" s="38"/>
    </row>
    <row r="67" spans="1:36" ht="151.5" customHeight="1" x14ac:dyDescent="0.3">
      <c r="A67" s="189"/>
      <c r="B67" s="192"/>
      <c r="C67" s="192"/>
      <c r="D67" s="192"/>
      <c r="E67" s="195"/>
      <c r="F67" s="192"/>
      <c r="G67" s="198"/>
      <c r="H67" s="183"/>
      <c r="I67" s="177"/>
      <c r="J67" s="180"/>
      <c r="K67" s="177">
        <f ca="1">IF(NOT(ISERROR(MATCH(J67,_xlfn.ANCHORARRAY(E78),0))),I80&amp;"Por favor no seleccionar los criterios de impacto",J67)</f>
        <v>0</v>
      </c>
      <c r="L67" s="183"/>
      <c r="M67" s="177"/>
      <c r="N67" s="186"/>
      <c r="O67" s="6">
        <v>4</v>
      </c>
      <c r="P67" s="128"/>
      <c r="Q67" s="41" t="str">
        <f t="shared" si="6"/>
        <v/>
      </c>
      <c r="R67" s="42"/>
      <c r="S67" s="42"/>
      <c r="T67" s="43" t="str">
        <f t="shared" si="7"/>
        <v/>
      </c>
      <c r="U67" s="42"/>
      <c r="V67" s="42"/>
      <c r="W67" s="42"/>
      <c r="X67" s="24" t="str">
        <f>IFERROR(IF(AND(Q66="Probabilidad",Q67="Probabilidad"),(Z66-(+Z66*T67)),IF(AND(Q66="Impacto",Q67="Probabilidad"),(Z65-(+Z65*T67)),IF(Q67="Impacto",Z66,""))),"")</f>
        <v/>
      </c>
      <c r="Y67" s="44" t="str">
        <f t="shared" si="8"/>
        <v/>
      </c>
      <c r="Z67" s="45" t="str">
        <f t="shared" si="9"/>
        <v/>
      </c>
      <c r="AA67" s="44" t="str">
        <f t="shared" si="10"/>
        <v/>
      </c>
      <c r="AB67" s="45" t="str">
        <f>IFERROR(IF(AND(Q66="Impacto",Q67="Impacto"),(AB66-(+AB66*T67)),IF(AND(Q66="Probabilidad",Q67="Impacto"),(AB65-(+AB65*T67)),IF(Q67="Probabilidad",AB66,""))),"")</f>
        <v/>
      </c>
      <c r="AC67" s="46" t="str">
        <f t="shared" si="11"/>
        <v/>
      </c>
      <c r="AD67" s="47"/>
      <c r="AE67" s="48"/>
      <c r="AF67" s="38"/>
      <c r="AG67" s="49"/>
      <c r="AH67" s="49"/>
      <c r="AI67" s="48"/>
      <c r="AJ67" s="38"/>
    </row>
    <row r="68" spans="1:36" ht="151.5" customHeight="1" x14ac:dyDescent="0.3">
      <c r="A68" s="189"/>
      <c r="B68" s="192"/>
      <c r="C68" s="192"/>
      <c r="D68" s="192"/>
      <c r="E68" s="195"/>
      <c r="F68" s="192"/>
      <c r="G68" s="198"/>
      <c r="H68" s="183"/>
      <c r="I68" s="177"/>
      <c r="J68" s="180"/>
      <c r="K68" s="177">
        <f ca="1">IF(NOT(ISERROR(MATCH(J68,_xlfn.ANCHORARRAY(E79),0))),I81&amp;"Por favor no seleccionar los criterios de impacto",J68)</f>
        <v>0</v>
      </c>
      <c r="L68" s="183"/>
      <c r="M68" s="177"/>
      <c r="N68" s="186"/>
      <c r="O68" s="6">
        <v>5</v>
      </c>
      <c r="P68" s="39"/>
      <c r="Q68" s="41" t="str">
        <f t="shared" si="6"/>
        <v/>
      </c>
      <c r="R68" s="42"/>
      <c r="S68" s="42"/>
      <c r="T68" s="43" t="str">
        <f t="shared" si="7"/>
        <v/>
      </c>
      <c r="U68" s="42"/>
      <c r="V68" s="42"/>
      <c r="W68" s="42"/>
      <c r="X68" s="24" t="str">
        <f>IFERROR(IF(AND(Q67="Probabilidad",Q68="Probabilidad"),(Z67-(+Z67*T68)),IF(AND(Q67="Impacto",Q68="Probabilidad"),(Z66-(+Z66*T68)),IF(Q68="Impacto",Z67,""))),"")</f>
        <v/>
      </c>
      <c r="Y68" s="44" t="str">
        <f t="shared" si="8"/>
        <v/>
      </c>
      <c r="Z68" s="45" t="str">
        <f t="shared" si="9"/>
        <v/>
      </c>
      <c r="AA68" s="44" t="str">
        <f t="shared" si="10"/>
        <v/>
      </c>
      <c r="AB68" s="45" t="str">
        <f>IFERROR(IF(AND(Q67="Impacto",Q68="Impacto"),(AB67-(+AB67*T68)),IF(AND(Q67="Probabilidad",Q68="Impacto"),(AB66-(+AB66*T68)),IF(Q68="Probabilidad",AB67,""))),"")</f>
        <v/>
      </c>
      <c r="AC68" s="46" t="str">
        <f t="shared" si="11"/>
        <v/>
      </c>
      <c r="AD68" s="47"/>
      <c r="AE68" s="48"/>
      <c r="AF68" s="38"/>
      <c r="AG68" s="49"/>
      <c r="AH68" s="49"/>
      <c r="AI68" s="48"/>
      <c r="AJ68" s="38"/>
    </row>
    <row r="69" spans="1:36" ht="151.5" customHeight="1" x14ac:dyDescent="0.3">
      <c r="A69" s="190"/>
      <c r="B69" s="193"/>
      <c r="C69" s="193"/>
      <c r="D69" s="193"/>
      <c r="E69" s="196"/>
      <c r="F69" s="193"/>
      <c r="G69" s="199"/>
      <c r="H69" s="184"/>
      <c r="I69" s="178"/>
      <c r="J69" s="181"/>
      <c r="K69" s="178">
        <f ca="1">IF(NOT(ISERROR(MATCH(J69,_xlfn.ANCHORARRAY(E80),0))),I82&amp;"Por favor no seleccionar los criterios de impacto",J69)</f>
        <v>0</v>
      </c>
      <c r="L69" s="184"/>
      <c r="M69" s="178"/>
      <c r="N69" s="187"/>
      <c r="O69" s="6">
        <v>6</v>
      </c>
      <c r="P69" s="39"/>
      <c r="Q69" s="41" t="str">
        <f t="shared" si="6"/>
        <v/>
      </c>
      <c r="R69" s="42"/>
      <c r="S69" s="42"/>
      <c r="T69" s="43" t="str">
        <f t="shared" si="7"/>
        <v/>
      </c>
      <c r="U69" s="42"/>
      <c r="V69" s="42"/>
      <c r="W69" s="42"/>
      <c r="X69" s="24" t="str">
        <f>IFERROR(IF(AND(Q68="Probabilidad",Q69="Probabilidad"),(Z68-(+Z68*T69)),IF(AND(Q68="Impacto",Q69="Probabilidad"),(Z67-(+Z67*T69)),IF(Q69="Impacto",Z68,""))),"")</f>
        <v/>
      </c>
      <c r="Y69" s="44" t="str">
        <f t="shared" si="8"/>
        <v/>
      </c>
      <c r="Z69" s="45" t="str">
        <f t="shared" si="9"/>
        <v/>
      </c>
      <c r="AA69" s="44" t="str">
        <f t="shared" si="10"/>
        <v/>
      </c>
      <c r="AB69" s="45" t="str">
        <f>IFERROR(IF(AND(Q68="Impacto",Q69="Impacto"),(AB68-(+AB68*T69)),IF(AND(Q68="Probabilidad",Q69="Impacto"),(AB67-(+AB67*T69)),IF(Q69="Probabilidad",AB68,""))),"")</f>
        <v/>
      </c>
      <c r="AC69" s="46" t="str">
        <f t="shared" si="11"/>
        <v/>
      </c>
      <c r="AD69" s="47"/>
      <c r="AE69" s="48"/>
      <c r="AF69" s="38"/>
      <c r="AG69" s="49"/>
      <c r="AH69" s="49"/>
      <c r="AI69" s="48"/>
      <c r="AJ69" s="38"/>
    </row>
    <row r="70" spans="1:36" ht="49.5" customHeight="1" x14ac:dyDescent="0.3">
      <c r="A70" s="6"/>
      <c r="B70" s="173" t="s">
        <v>111</v>
      </c>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5"/>
    </row>
    <row r="72" spans="1:36" x14ac:dyDescent="0.3">
      <c r="A72" s="1"/>
      <c r="B72" s="25" t="s">
        <v>112</v>
      </c>
      <c r="C72" s="1"/>
      <c r="D72" s="1"/>
      <c r="F72" s="1"/>
    </row>
  </sheetData>
  <dataConsolidate/>
  <mergeCells count="185">
    <mergeCell ref="C4:N4"/>
    <mergeCell ref="O4:Q4"/>
    <mergeCell ref="A1:AJ2"/>
    <mergeCell ref="A7:G7"/>
    <mergeCell ref="H7:N7"/>
    <mergeCell ref="O7:W7"/>
    <mergeCell ref="X7:AD7"/>
    <mergeCell ref="AE7:AJ7"/>
    <mergeCell ref="A4:B4"/>
    <mergeCell ref="A5:B5"/>
    <mergeCell ref="B70:AJ70"/>
    <mergeCell ref="M58:M63"/>
    <mergeCell ref="N58:N63"/>
    <mergeCell ref="A64:A69"/>
    <mergeCell ref="B64:B69"/>
    <mergeCell ref="C64:C69"/>
    <mergeCell ref="D64:D69"/>
    <mergeCell ref="E64:E69"/>
    <mergeCell ref="F64:F69"/>
    <mergeCell ref="G64:G69"/>
    <mergeCell ref="N64:N69"/>
    <mergeCell ref="J58:J63"/>
    <mergeCell ref="K58:K63"/>
    <mergeCell ref="L58:L63"/>
    <mergeCell ref="A58:A63"/>
    <mergeCell ref="B58:B63"/>
    <mergeCell ref="C58:C63"/>
    <mergeCell ref="D58:D63"/>
    <mergeCell ref="E58:E63"/>
    <mergeCell ref="F58:F63"/>
    <mergeCell ref="H64:H69"/>
    <mergeCell ref="I64:I69"/>
    <mergeCell ref="J64:J69"/>
    <mergeCell ref="K64:K69"/>
    <mergeCell ref="L64:L69"/>
    <mergeCell ref="M64:M69"/>
    <mergeCell ref="G58:G63"/>
    <mergeCell ref="H58:H63"/>
    <mergeCell ref="I58:I63"/>
    <mergeCell ref="M46:M51"/>
    <mergeCell ref="N46:N51"/>
    <mergeCell ref="F52:F57"/>
    <mergeCell ref="G52:G57"/>
    <mergeCell ref="H52:H57"/>
    <mergeCell ref="I52:I57"/>
    <mergeCell ref="J52:J57"/>
    <mergeCell ref="M52:M57"/>
    <mergeCell ref="N52:N57"/>
    <mergeCell ref="K52:K57"/>
    <mergeCell ref="L52:L57"/>
    <mergeCell ref="F46:F51"/>
    <mergeCell ref="L34:L39"/>
    <mergeCell ref="M34:M39"/>
    <mergeCell ref="G46:G51"/>
    <mergeCell ref="H46:H51"/>
    <mergeCell ref="I46:I51"/>
    <mergeCell ref="J46:J51"/>
    <mergeCell ref="K46:K51"/>
    <mergeCell ref="L46:L51"/>
    <mergeCell ref="K40:K45"/>
    <mergeCell ref="L40:L45"/>
    <mergeCell ref="A52:A57"/>
    <mergeCell ref="B52:B57"/>
    <mergeCell ref="C52:C57"/>
    <mergeCell ref="D52:D57"/>
    <mergeCell ref="E52:E57"/>
    <mergeCell ref="A46:A51"/>
    <mergeCell ref="B46:B51"/>
    <mergeCell ref="C46:C51"/>
    <mergeCell ref="D46:D51"/>
    <mergeCell ref="E46:E51"/>
    <mergeCell ref="A34:A39"/>
    <mergeCell ref="B34:B39"/>
    <mergeCell ref="C34:C39"/>
    <mergeCell ref="A40:A45"/>
    <mergeCell ref="B40:B45"/>
    <mergeCell ref="C40:C45"/>
    <mergeCell ref="N34:N39"/>
    <mergeCell ref="M40:M45"/>
    <mergeCell ref="N40:N45"/>
    <mergeCell ref="D40:D45"/>
    <mergeCell ref="E40:E45"/>
    <mergeCell ref="F40:F45"/>
    <mergeCell ref="D34:D39"/>
    <mergeCell ref="E34:E39"/>
    <mergeCell ref="J40:J45"/>
    <mergeCell ref="F34:F39"/>
    <mergeCell ref="G34:G39"/>
    <mergeCell ref="H34:H39"/>
    <mergeCell ref="I34:I39"/>
    <mergeCell ref="J34:J39"/>
    <mergeCell ref="G40:G45"/>
    <mergeCell ref="H40:H45"/>
    <mergeCell ref="I40:I45"/>
    <mergeCell ref="K34:K39"/>
    <mergeCell ref="N16:N21"/>
    <mergeCell ref="A22:A27"/>
    <mergeCell ref="B22:B27"/>
    <mergeCell ref="C22:C27"/>
    <mergeCell ref="D22:D27"/>
    <mergeCell ref="E22:E27"/>
    <mergeCell ref="F22:F27"/>
    <mergeCell ref="I28:I33"/>
    <mergeCell ref="J28:J33"/>
    <mergeCell ref="K28:K33"/>
    <mergeCell ref="L28:L33"/>
    <mergeCell ref="M28:M33"/>
    <mergeCell ref="N28:N33"/>
    <mergeCell ref="M22:M27"/>
    <mergeCell ref="N22:N27"/>
    <mergeCell ref="A28:A33"/>
    <mergeCell ref="B28:B33"/>
    <mergeCell ref="C28:C33"/>
    <mergeCell ref="D28:D33"/>
    <mergeCell ref="E28:E33"/>
    <mergeCell ref="F28:F33"/>
    <mergeCell ref="G28:G33"/>
    <mergeCell ref="H28:H33"/>
    <mergeCell ref="G22:G27"/>
    <mergeCell ref="H22:H27"/>
    <mergeCell ref="I22:I27"/>
    <mergeCell ref="J22:J27"/>
    <mergeCell ref="K22:K27"/>
    <mergeCell ref="L22:L27"/>
    <mergeCell ref="K16:K21"/>
    <mergeCell ref="L16:L21"/>
    <mergeCell ref="M16:M21"/>
    <mergeCell ref="F16:F21"/>
    <mergeCell ref="G16:G21"/>
    <mergeCell ref="H16:H21"/>
    <mergeCell ref="I16:I21"/>
    <mergeCell ref="J16:J21"/>
    <mergeCell ref="A16:A21"/>
    <mergeCell ref="B16:B21"/>
    <mergeCell ref="C16:C21"/>
    <mergeCell ref="D16:D21"/>
    <mergeCell ref="E16:E21"/>
    <mergeCell ref="A6:B6"/>
    <mergeCell ref="A8:A9"/>
    <mergeCell ref="F8:F9"/>
    <mergeCell ref="E8:E9"/>
    <mergeCell ref="D8:D9"/>
    <mergeCell ref="C8:C9"/>
    <mergeCell ref="B8:B9"/>
    <mergeCell ref="A10:A15"/>
    <mergeCell ref="B10:B15"/>
    <mergeCell ref="C10:C15"/>
    <mergeCell ref="D10:D15"/>
    <mergeCell ref="E10:E15"/>
    <mergeCell ref="F10:F15"/>
    <mergeCell ref="AE8:AE9"/>
    <mergeCell ref="AJ8:AJ9"/>
    <mergeCell ref="AI8:AI9"/>
    <mergeCell ref="AH8:AH9"/>
    <mergeCell ref="AG8:AG9"/>
    <mergeCell ref="AF8:AF9"/>
    <mergeCell ref="AD8:AD9"/>
    <mergeCell ref="C5:N5"/>
    <mergeCell ref="C6:N6"/>
    <mergeCell ref="O8:O9"/>
    <mergeCell ref="AC8:AC9"/>
    <mergeCell ref="AB8:AB9"/>
    <mergeCell ref="X8:X9"/>
    <mergeCell ref="P8:P9"/>
    <mergeCell ref="AA8:AA9"/>
    <mergeCell ref="Y8:Y9"/>
    <mergeCell ref="N10:N15"/>
    <mergeCell ref="Z8:Z9"/>
    <mergeCell ref="G8:G9"/>
    <mergeCell ref="H8:H9"/>
    <mergeCell ref="I8:I9"/>
    <mergeCell ref="L8:L9"/>
    <mergeCell ref="M8:M9"/>
    <mergeCell ref="N8:N9"/>
    <mergeCell ref="J8:J9"/>
    <mergeCell ref="K8:K9"/>
    <mergeCell ref="Q8:Q9"/>
    <mergeCell ref="I10:I15"/>
    <mergeCell ref="J10:J15"/>
    <mergeCell ref="K10:K15"/>
    <mergeCell ref="L10:L15"/>
    <mergeCell ref="M10:M15"/>
    <mergeCell ref="R8:W8"/>
    <mergeCell ref="G10:G15"/>
    <mergeCell ref="H10:H15"/>
  </mergeCells>
  <conditionalFormatting sqref="H10 H16">
    <cfRule type="cellIs" dxfId="1348" priority="227" operator="equal">
      <formula>"Muy Alta"</formula>
    </cfRule>
    <cfRule type="cellIs" dxfId="1347" priority="228" operator="equal">
      <formula>"Alta"</formula>
    </cfRule>
    <cfRule type="cellIs" dxfId="1346" priority="229" operator="equal">
      <formula>"Media"</formula>
    </cfRule>
    <cfRule type="cellIs" dxfId="1345" priority="230" operator="equal">
      <formula>"Baja"</formula>
    </cfRule>
    <cfRule type="cellIs" dxfId="1344" priority="231" operator="equal">
      <formula>"Muy Baja"</formula>
    </cfRule>
  </conditionalFormatting>
  <conditionalFormatting sqref="L10 L16 L22 L28 L34 L40 L46 L52 L58 L64">
    <cfRule type="cellIs" dxfId="1343" priority="222" operator="equal">
      <formula>"Catastrófico"</formula>
    </cfRule>
    <cfRule type="cellIs" dxfId="1342" priority="223" operator="equal">
      <formula>"Mayor"</formula>
    </cfRule>
    <cfRule type="cellIs" dxfId="1341" priority="224" operator="equal">
      <formula>"Moderado"</formula>
    </cfRule>
    <cfRule type="cellIs" dxfId="1340" priority="225" operator="equal">
      <formula>"Menor"</formula>
    </cfRule>
    <cfRule type="cellIs" dxfId="1339" priority="226" operator="equal">
      <formula>"Leve"</formula>
    </cfRule>
  </conditionalFormatting>
  <conditionalFormatting sqref="N10">
    <cfRule type="cellIs" dxfId="1338" priority="218" operator="equal">
      <formula>"Extremo"</formula>
    </cfRule>
    <cfRule type="cellIs" dxfId="1337" priority="219" operator="equal">
      <formula>"Alto"</formula>
    </cfRule>
    <cfRule type="cellIs" dxfId="1336" priority="220" operator="equal">
      <formula>"Moderado"</formula>
    </cfRule>
    <cfRule type="cellIs" dxfId="1335" priority="221" operator="equal">
      <formula>"Bajo"</formula>
    </cfRule>
  </conditionalFormatting>
  <conditionalFormatting sqref="Y10:Y15">
    <cfRule type="cellIs" dxfId="1334" priority="213" operator="equal">
      <formula>"Muy Alta"</formula>
    </cfRule>
    <cfRule type="cellIs" dxfId="1333" priority="214" operator="equal">
      <formula>"Alta"</formula>
    </cfRule>
    <cfRule type="cellIs" dxfId="1332" priority="215" operator="equal">
      <formula>"Media"</formula>
    </cfRule>
    <cfRule type="cellIs" dxfId="1331" priority="216" operator="equal">
      <formula>"Baja"</formula>
    </cfRule>
    <cfRule type="cellIs" dxfId="1330" priority="217" operator="equal">
      <formula>"Muy Baja"</formula>
    </cfRule>
  </conditionalFormatting>
  <conditionalFormatting sqref="AA10:AA15">
    <cfRule type="cellIs" dxfId="1329" priority="208" operator="equal">
      <formula>"Catastrófico"</formula>
    </cfRule>
    <cfRule type="cellIs" dxfId="1328" priority="209" operator="equal">
      <formula>"Mayor"</formula>
    </cfRule>
    <cfRule type="cellIs" dxfId="1327" priority="210" operator="equal">
      <formula>"Moderado"</formula>
    </cfRule>
    <cfRule type="cellIs" dxfId="1326" priority="211" operator="equal">
      <formula>"Menor"</formula>
    </cfRule>
    <cfRule type="cellIs" dxfId="1325" priority="212" operator="equal">
      <formula>"Leve"</formula>
    </cfRule>
  </conditionalFormatting>
  <conditionalFormatting sqref="AC10:AC15">
    <cfRule type="cellIs" dxfId="1324" priority="204" operator="equal">
      <formula>"Extremo"</formula>
    </cfRule>
    <cfRule type="cellIs" dxfId="1323" priority="205" operator="equal">
      <formula>"Alto"</formula>
    </cfRule>
    <cfRule type="cellIs" dxfId="1322" priority="206" operator="equal">
      <formula>"Moderado"</formula>
    </cfRule>
    <cfRule type="cellIs" dxfId="1321" priority="207" operator="equal">
      <formula>"Bajo"</formula>
    </cfRule>
  </conditionalFormatting>
  <conditionalFormatting sqref="H58">
    <cfRule type="cellIs" dxfId="1320" priority="43" operator="equal">
      <formula>"Muy Alta"</formula>
    </cfRule>
    <cfRule type="cellIs" dxfId="1319" priority="44" operator="equal">
      <formula>"Alta"</formula>
    </cfRule>
    <cfRule type="cellIs" dxfId="1318" priority="45" operator="equal">
      <formula>"Media"</formula>
    </cfRule>
    <cfRule type="cellIs" dxfId="1317" priority="46" operator="equal">
      <formula>"Baja"</formula>
    </cfRule>
    <cfRule type="cellIs" dxfId="1316" priority="47" operator="equal">
      <formula>"Muy Baja"</formula>
    </cfRule>
  </conditionalFormatting>
  <conditionalFormatting sqref="N16">
    <cfRule type="cellIs" dxfId="1315" priority="200" operator="equal">
      <formula>"Extremo"</formula>
    </cfRule>
    <cfRule type="cellIs" dxfId="1314" priority="201" operator="equal">
      <formula>"Alto"</formula>
    </cfRule>
    <cfRule type="cellIs" dxfId="1313" priority="202" operator="equal">
      <formula>"Moderado"</formula>
    </cfRule>
    <cfRule type="cellIs" dxfId="1312" priority="203" operator="equal">
      <formula>"Bajo"</formula>
    </cfRule>
  </conditionalFormatting>
  <conditionalFormatting sqref="Y16:Y21">
    <cfRule type="cellIs" dxfId="1311" priority="195" operator="equal">
      <formula>"Muy Alta"</formula>
    </cfRule>
    <cfRule type="cellIs" dxfId="1310" priority="196" operator="equal">
      <formula>"Alta"</formula>
    </cfRule>
    <cfRule type="cellIs" dxfId="1309" priority="197" operator="equal">
      <formula>"Media"</formula>
    </cfRule>
    <cfRule type="cellIs" dxfId="1308" priority="198" operator="equal">
      <formula>"Baja"</formula>
    </cfRule>
    <cfRule type="cellIs" dxfId="1307" priority="199" operator="equal">
      <formula>"Muy Baja"</formula>
    </cfRule>
  </conditionalFormatting>
  <conditionalFormatting sqref="AA16:AA21">
    <cfRule type="cellIs" dxfId="1306" priority="190" operator="equal">
      <formula>"Catastrófico"</formula>
    </cfRule>
    <cfRule type="cellIs" dxfId="1305" priority="191" operator="equal">
      <formula>"Mayor"</formula>
    </cfRule>
    <cfRule type="cellIs" dxfId="1304" priority="192" operator="equal">
      <formula>"Moderado"</formula>
    </cfRule>
    <cfRule type="cellIs" dxfId="1303" priority="193" operator="equal">
      <formula>"Menor"</formula>
    </cfRule>
    <cfRule type="cellIs" dxfId="1302" priority="194" operator="equal">
      <formula>"Leve"</formula>
    </cfRule>
  </conditionalFormatting>
  <conditionalFormatting sqref="AC16:AC21">
    <cfRule type="cellIs" dxfId="1301" priority="186" operator="equal">
      <formula>"Extremo"</formula>
    </cfRule>
    <cfRule type="cellIs" dxfId="1300" priority="187" operator="equal">
      <formula>"Alto"</formula>
    </cfRule>
    <cfRule type="cellIs" dxfId="1299" priority="188" operator="equal">
      <formula>"Moderado"</formula>
    </cfRule>
    <cfRule type="cellIs" dxfId="1298" priority="189" operator="equal">
      <formula>"Bajo"</formula>
    </cfRule>
  </conditionalFormatting>
  <conditionalFormatting sqref="H22">
    <cfRule type="cellIs" dxfId="1297" priority="181" operator="equal">
      <formula>"Muy Alta"</formula>
    </cfRule>
    <cfRule type="cellIs" dxfId="1296" priority="182" operator="equal">
      <formula>"Alta"</formula>
    </cfRule>
    <cfRule type="cellIs" dxfId="1295" priority="183" operator="equal">
      <formula>"Media"</formula>
    </cfRule>
    <cfRule type="cellIs" dxfId="1294" priority="184" operator="equal">
      <formula>"Baja"</formula>
    </cfRule>
    <cfRule type="cellIs" dxfId="1293" priority="185" operator="equal">
      <formula>"Muy Baja"</formula>
    </cfRule>
  </conditionalFormatting>
  <conditionalFormatting sqref="N22">
    <cfRule type="cellIs" dxfId="1292" priority="177" operator="equal">
      <formula>"Extremo"</formula>
    </cfRule>
    <cfRule type="cellIs" dxfId="1291" priority="178" operator="equal">
      <formula>"Alto"</formula>
    </cfRule>
    <cfRule type="cellIs" dxfId="1290" priority="179" operator="equal">
      <formula>"Moderado"</formula>
    </cfRule>
    <cfRule type="cellIs" dxfId="1289" priority="180" operator="equal">
      <formula>"Bajo"</formula>
    </cfRule>
  </conditionalFormatting>
  <conditionalFormatting sqref="Y22:Y27">
    <cfRule type="cellIs" dxfId="1288" priority="172" operator="equal">
      <formula>"Muy Alta"</formula>
    </cfRule>
    <cfRule type="cellIs" dxfId="1287" priority="173" operator="equal">
      <formula>"Alta"</formula>
    </cfRule>
    <cfRule type="cellIs" dxfId="1286" priority="174" operator="equal">
      <formula>"Media"</formula>
    </cfRule>
    <cfRule type="cellIs" dxfId="1285" priority="175" operator="equal">
      <formula>"Baja"</formula>
    </cfRule>
    <cfRule type="cellIs" dxfId="1284" priority="176" operator="equal">
      <formula>"Muy Baja"</formula>
    </cfRule>
  </conditionalFormatting>
  <conditionalFormatting sqref="AA22:AA27">
    <cfRule type="cellIs" dxfId="1283" priority="167" operator="equal">
      <formula>"Catastrófico"</formula>
    </cfRule>
    <cfRule type="cellIs" dxfId="1282" priority="168" operator="equal">
      <formula>"Mayor"</formula>
    </cfRule>
    <cfRule type="cellIs" dxfId="1281" priority="169" operator="equal">
      <formula>"Moderado"</formula>
    </cfRule>
    <cfRule type="cellIs" dxfId="1280" priority="170" operator="equal">
      <formula>"Menor"</formula>
    </cfRule>
    <cfRule type="cellIs" dxfId="1279" priority="171" operator="equal">
      <formula>"Leve"</formula>
    </cfRule>
  </conditionalFormatting>
  <conditionalFormatting sqref="AC22:AC27">
    <cfRule type="cellIs" dxfId="1278" priority="163" operator="equal">
      <formula>"Extremo"</formula>
    </cfRule>
    <cfRule type="cellIs" dxfId="1277" priority="164" operator="equal">
      <formula>"Alto"</formula>
    </cfRule>
    <cfRule type="cellIs" dxfId="1276" priority="165" operator="equal">
      <formula>"Moderado"</formula>
    </cfRule>
    <cfRule type="cellIs" dxfId="1275" priority="166" operator="equal">
      <formula>"Bajo"</formula>
    </cfRule>
  </conditionalFormatting>
  <conditionalFormatting sqref="H28">
    <cfRule type="cellIs" dxfId="1274" priority="158" operator="equal">
      <formula>"Muy Alta"</formula>
    </cfRule>
    <cfRule type="cellIs" dxfId="1273" priority="159" operator="equal">
      <formula>"Alta"</formula>
    </cfRule>
    <cfRule type="cellIs" dxfId="1272" priority="160" operator="equal">
      <formula>"Media"</formula>
    </cfRule>
    <cfRule type="cellIs" dxfId="1271" priority="161" operator="equal">
      <formula>"Baja"</formula>
    </cfRule>
    <cfRule type="cellIs" dxfId="1270" priority="162" operator="equal">
      <formula>"Muy Baja"</formula>
    </cfRule>
  </conditionalFormatting>
  <conditionalFormatting sqref="N28">
    <cfRule type="cellIs" dxfId="1269" priority="154" operator="equal">
      <formula>"Extremo"</formula>
    </cfRule>
    <cfRule type="cellIs" dxfId="1268" priority="155" operator="equal">
      <formula>"Alto"</formula>
    </cfRule>
    <cfRule type="cellIs" dxfId="1267" priority="156" operator="equal">
      <formula>"Moderado"</formula>
    </cfRule>
    <cfRule type="cellIs" dxfId="1266" priority="157" operator="equal">
      <formula>"Bajo"</formula>
    </cfRule>
  </conditionalFormatting>
  <conditionalFormatting sqref="Y28:Y33">
    <cfRule type="cellIs" dxfId="1265" priority="149" operator="equal">
      <formula>"Muy Alta"</formula>
    </cfRule>
    <cfRule type="cellIs" dxfId="1264" priority="150" operator="equal">
      <formula>"Alta"</formula>
    </cfRule>
    <cfRule type="cellIs" dxfId="1263" priority="151" operator="equal">
      <formula>"Media"</formula>
    </cfRule>
    <cfRule type="cellIs" dxfId="1262" priority="152" operator="equal">
      <formula>"Baja"</formula>
    </cfRule>
    <cfRule type="cellIs" dxfId="1261" priority="153" operator="equal">
      <formula>"Muy Baja"</formula>
    </cfRule>
  </conditionalFormatting>
  <conditionalFormatting sqref="AA28:AA33">
    <cfRule type="cellIs" dxfId="1260" priority="144" operator="equal">
      <formula>"Catastrófico"</formula>
    </cfRule>
    <cfRule type="cellIs" dxfId="1259" priority="145" operator="equal">
      <formula>"Mayor"</formula>
    </cfRule>
    <cfRule type="cellIs" dxfId="1258" priority="146" operator="equal">
      <formula>"Moderado"</formula>
    </cfRule>
    <cfRule type="cellIs" dxfId="1257" priority="147" operator="equal">
      <formula>"Menor"</formula>
    </cfRule>
    <cfRule type="cellIs" dxfId="1256" priority="148" operator="equal">
      <formula>"Leve"</formula>
    </cfRule>
  </conditionalFormatting>
  <conditionalFormatting sqref="AC28:AC33">
    <cfRule type="cellIs" dxfId="1255" priority="140" operator="equal">
      <formula>"Extremo"</formula>
    </cfRule>
    <cfRule type="cellIs" dxfId="1254" priority="141" operator="equal">
      <formula>"Alto"</formula>
    </cfRule>
    <cfRule type="cellIs" dxfId="1253" priority="142" operator="equal">
      <formula>"Moderado"</formula>
    </cfRule>
    <cfRule type="cellIs" dxfId="1252" priority="143" operator="equal">
      <formula>"Bajo"</formula>
    </cfRule>
  </conditionalFormatting>
  <conditionalFormatting sqref="H34">
    <cfRule type="cellIs" dxfId="1251" priority="135" operator="equal">
      <formula>"Muy Alta"</formula>
    </cfRule>
    <cfRule type="cellIs" dxfId="1250" priority="136" operator="equal">
      <formula>"Alta"</formula>
    </cfRule>
    <cfRule type="cellIs" dxfId="1249" priority="137" operator="equal">
      <formula>"Media"</formula>
    </cfRule>
    <cfRule type="cellIs" dxfId="1248" priority="138" operator="equal">
      <formula>"Baja"</formula>
    </cfRule>
    <cfRule type="cellIs" dxfId="1247" priority="139" operator="equal">
      <formula>"Muy Baja"</formula>
    </cfRule>
  </conditionalFormatting>
  <conditionalFormatting sqref="N34">
    <cfRule type="cellIs" dxfId="1246" priority="131" operator="equal">
      <formula>"Extremo"</formula>
    </cfRule>
    <cfRule type="cellIs" dxfId="1245" priority="132" operator="equal">
      <formula>"Alto"</formula>
    </cfRule>
    <cfRule type="cellIs" dxfId="1244" priority="133" operator="equal">
      <formula>"Moderado"</formula>
    </cfRule>
    <cfRule type="cellIs" dxfId="1243" priority="134" operator="equal">
      <formula>"Bajo"</formula>
    </cfRule>
  </conditionalFormatting>
  <conditionalFormatting sqref="Y34:Y39">
    <cfRule type="cellIs" dxfId="1242" priority="126" operator="equal">
      <formula>"Muy Alta"</formula>
    </cfRule>
    <cfRule type="cellIs" dxfId="1241" priority="127" operator="equal">
      <formula>"Alta"</formula>
    </cfRule>
    <cfRule type="cellIs" dxfId="1240" priority="128" operator="equal">
      <formula>"Media"</formula>
    </cfRule>
    <cfRule type="cellIs" dxfId="1239" priority="129" operator="equal">
      <formula>"Baja"</formula>
    </cfRule>
    <cfRule type="cellIs" dxfId="1238" priority="130" operator="equal">
      <formula>"Muy Baja"</formula>
    </cfRule>
  </conditionalFormatting>
  <conditionalFormatting sqref="AA34:AA39">
    <cfRule type="cellIs" dxfId="1237" priority="121" operator="equal">
      <formula>"Catastrófico"</formula>
    </cfRule>
    <cfRule type="cellIs" dxfId="1236" priority="122" operator="equal">
      <formula>"Mayor"</formula>
    </cfRule>
    <cfRule type="cellIs" dxfId="1235" priority="123" operator="equal">
      <formula>"Moderado"</formula>
    </cfRule>
    <cfRule type="cellIs" dxfId="1234" priority="124" operator="equal">
      <formula>"Menor"</formula>
    </cfRule>
    <cfRule type="cellIs" dxfId="1233" priority="125" operator="equal">
      <formula>"Leve"</formula>
    </cfRule>
  </conditionalFormatting>
  <conditionalFormatting sqref="AC34:AC39">
    <cfRule type="cellIs" dxfId="1232" priority="117" operator="equal">
      <formula>"Extremo"</formula>
    </cfRule>
    <cfRule type="cellIs" dxfId="1231" priority="118" operator="equal">
      <formula>"Alto"</formula>
    </cfRule>
    <cfRule type="cellIs" dxfId="1230" priority="119" operator="equal">
      <formula>"Moderado"</formula>
    </cfRule>
    <cfRule type="cellIs" dxfId="1229" priority="120" operator="equal">
      <formula>"Bajo"</formula>
    </cfRule>
  </conditionalFormatting>
  <conditionalFormatting sqref="H40">
    <cfRule type="cellIs" dxfId="1228" priority="112" operator="equal">
      <formula>"Muy Alta"</formula>
    </cfRule>
    <cfRule type="cellIs" dxfId="1227" priority="113" operator="equal">
      <formula>"Alta"</formula>
    </cfRule>
    <cfRule type="cellIs" dxfId="1226" priority="114" operator="equal">
      <formula>"Media"</formula>
    </cfRule>
    <cfRule type="cellIs" dxfId="1225" priority="115" operator="equal">
      <formula>"Baja"</formula>
    </cfRule>
    <cfRule type="cellIs" dxfId="1224" priority="116" operator="equal">
      <formula>"Muy Baja"</formula>
    </cfRule>
  </conditionalFormatting>
  <conditionalFormatting sqref="N40">
    <cfRule type="cellIs" dxfId="1223" priority="108" operator="equal">
      <formula>"Extremo"</formula>
    </cfRule>
    <cfRule type="cellIs" dxfId="1222" priority="109" operator="equal">
      <formula>"Alto"</formula>
    </cfRule>
    <cfRule type="cellIs" dxfId="1221" priority="110" operator="equal">
      <formula>"Moderado"</formula>
    </cfRule>
    <cfRule type="cellIs" dxfId="1220" priority="111" operator="equal">
      <formula>"Bajo"</formula>
    </cfRule>
  </conditionalFormatting>
  <conditionalFormatting sqref="Y40:Y45">
    <cfRule type="cellIs" dxfId="1219" priority="103" operator="equal">
      <formula>"Muy Alta"</formula>
    </cfRule>
    <cfRule type="cellIs" dxfId="1218" priority="104" operator="equal">
      <formula>"Alta"</formula>
    </cfRule>
    <cfRule type="cellIs" dxfId="1217" priority="105" operator="equal">
      <formula>"Media"</formula>
    </cfRule>
    <cfRule type="cellIs" dxfId="1216" priority="106" operator="equal">
      <formula>"Baja"</formula>
    </cfRule>
    <cfRule type="cellIs" dxfId="1215" priority="107" operator="equal">
      <formula>"Muy Baja"</formula>
    </cfRule>
  </conditionalFormatting>
  <conditionalFormatting sqref="AA40:AA45">
    <cfRule type="cellIs" dxfId="1214" priority="98" operator="equal">
      <formula>"Catastrófico"</formula>
    </cfRule>
    <cfRule type="cellIs" dxfId="1213" priority="99" operator="equal">
      <formula>"Mayor"</formula>
    </cfRule>
    <cfRule type="cellIs" dxfId="1212" priority="100" operator="equal">
      <formula>"Moderado"</formula>
    </cfRule>
    <cfRule type="cellIs" dxfId="1211" priority="101" operator="equal">
      <formula>"Menor"</formula>
    </cfRule>
    <cfRule type="cellIs" dxfId="1210" priority="102" operator="equal">
      <formula>"Leve"</formula>
    </cfRule>
  </conditionalFormatting>
  <conditionalFormatting sqref="AC40:AC45">
    <cfRule type="cellIs" dxfId="1209" priority="94" operator="equal">
      <formula>"Extremo"</formula>
    </cfRule>
    <cfRule type="cellIs" dxfId="1208" priority="95" operator="equal">
      <formula>"Alto"</formula>
    </cfRule>
    <cfRule type="cellIs" dxfId="1207" priority="96" operator="equal">
      <formula>"Moderado"</formula>
    </cfRule>
    <cfRule type="cellIs" dxfId="1206" priority="97" operator="equal">
      <formula>"Bajo"</formula>
    </cfRule>
  </conditionalFormatting>
  <conditionalFormatting sqref="H46">
    <cfRule type="cellIs" dxfId="1205" priority="89" operator="equal">
      <formula>"Muy Alta"</formula>
    </cfRule>
    <cfRule type="cellIs" dxfId="1204" priority="90" operator="equal">
      <formula>"Alta"</formula>
    </cfRule>
    <cfRule type="cellIs" dxfId="1203" priority="91" operator="equal">
      <formula>"Media"</formula>
    </cfRule>
    <cfRule type="cellIs" dxfId="1202" priority="92" operator="equal">
      <formula>"Baja"</formula>
    </cfRule>
    <cfRule type="cellIs" dxfId="1201" priority="93" operator="equal">
      <formula>"Muy Baja"</formula>
    </cfRule>
  </conditionalFormatting>
  <conditionalFormatting sqref="N46">
    <cfRule type="cellIs" dxfId="1200" priority="85" operator="equal">
      <formula>"Extremo"</formula>
    </cfRule>
    <cfRule type="cellIs" dxfId="1199" priority="86" operator="equal">
      <formula>"Alto"</formula>
    </cfRule>
    <cfRule type="cellIs" dxfId="1198" priority="87" operator="equal">
      <formula>"Moderado"</formula>
    </cfRule>
    <cfRule type="cellIs" dxfId="1197" priority="88" operator="equal">
      <formula>"Bajo"</formula>
    </cfRule>
  </conditionalFormatting>
  <conditionalFormatting sqref="Y46:Y51">
    <cfRule type="cellIs" dxfId="1196" priority="80" operator="equal">
      <formula>"Muy Alta"</formula>
    </cfRule>
    <cfRule type="cellIs" dxfId="1195" priority="81" operator="equal">
      <formula>"Alta"</formula>
    </cfRule>
    <cfRule type="cellIs" dxfId="1194" priority="82" operator="equal">
      <formula>"Media"</formula>
    </cfRule>
    <cfRule type="cellIs" dxfId="1193" priority="83" operator="equal">
      <formula>"Baja"</formula>
    </cfRule>
    <cfRule type="cellIs" dxfId="1192" priority="84" operator="equal">
      <formula>"Muy Baja"</formula>
    </cfRule>
  </conditionalFormatting>
  <conditionalFormatting sqref="AA46:AA51">
    <cfRule type="cellIs" dxfId="1191" priority="75" operator="equal">
      <formula>"Catastrófico"</formula>
    </cfRule>
    <cfRule type="cellIs" dxfId="1190" priority="76" operator="equal">
      <formula>"Mayor"</formula>
    </cfRule>
    <cfRule type="cellIs" dxfId="1189" priority="77" operator="equal">
      <formula>"Moderado"</formula>
    </cfRule>
    <cfRule type="cellIs" dxfId="1188" priority="78" operator="equal">
      <formula>"Menor"</formula>
    </cfRule>
    <cfRule type="cellIs" dxfId="1187" priority="79" operator="equal">
      <formula>"Leve"</formula>
    </cfRule>
  </conditionalFormatting>
  <conditionalFormatting sqref="AC46:AC51">
    <cfRule type="cellIs" dxfId="1186" priority="71" operator="equal">
      <formula>"Extremo"</formula>
    </cfRule>
    <cfRule type="cellIs" dxfId="1185" priority="72" operator="equal">
      <formula>"Alto"</formula>
    </cfRule>
    <cfRule type="cellIs" dxfId="1184" priority="73" operator="equal">
      <formula>"Moderado"</formula>
    </cfRule>
    <cfRule type="cellIs" dxfId="1183" priority="74" operator="equal">
      <formula>"Bajo"</formula>
    </cfRule>
  </conditionalFormatting>
  <conditionalFormatting sqref="H52">
    <cfRule type="cellIs" dxfId="1182" priority="66" operator="equal">
      <formula>"Muy Alta"</formula>
    </cfRule>
    <cfRule type="cellIs" dxfId="1181" priority="67" operator="equal">
      <formula>"Alta"</formula>
    </cfRule>
    <cfRule type="cellIs" dxfId="1180" priority="68" operator="equal">
      <formula>"Media"</formula>
    </cfRule>
    <cfRule type="cellIs" dxfId="1179" priority="69" operator="equal">
      <formula>"Baja"</formula>
    </cfRule>
    <cfRule type="cellIs" dxfId="1178" priority="70" operator="equal">
      <formula>"Muy Baja"</formula>
    </cfRule>
  </conditionalFormatting>
  <conditionalFormatting sqref="N52">
    <cfRule type="cellIs" dxfId="1177" priority="62" operator="equal">
      <formula>"Extremo"</formula>
    </cfRule>
    <cfRule type="cellIs" dxfId="1176" priority="63" operator="equal">
      <formula>"Alto"</formula>
    </cfRule>
    <cfRule type="cellIs" dxfId="1175" priority="64" operator="equal">
      <formula>"Moderado"</formula>
    </cfRule>
    <cfRule type="cellIs" dxfId="1174" priority="65" operator="equal">
      <formula>"Bajo"</formula>
    </cfRule>
  </conditionalFormatting>
  <conditionalFormatting sqref="Y52:Y57">
    <cfRule type="cellIs" dxfId="1173" priority="57" operator="equal">
      <formula>"Muy Alta"</formula>
    </cfRule>
    <cfRule type="cellIs" dxfId="1172" priority="58" operator="equal">
      <formula>"Alta"</formula>
    </cfRule>
    <cfRule type="cellIs" dxfId="1171" priority="59" operator="equal">
      <formula>"Media"</formula>
    </cfRule>
    <cfRule type="cellIs" dxfId="1170" priority="60" operator="equal">
      <formula>"Baja"</formula>
    </cfRule>
    <cfRule type="cellIs" dxfId="1169" priority="61" operator="equal">
      <formula>"Muy Baja"</formula>
    </cfRule>
  </conditionalFormatting>
  <conditionalFormatting sqref="AA52:AA57">
    <cfRule type="cellIs" dxfId="1168" priority="52" operator="equal">
      <formula>"Catastrófico"</formula>
    </cfRule>
    <cfRule type="cellIs" dxfId="1167" priority="53" operator="equal">
      <formula>"Mayor"</formula>
    </cfRule>
    <cfRule type="cellIs" dxfId="1166" priority="54" operator="equal">
      <formula>"Moderado"</formula>
    </cfRule>
    <cfRule type="cellIs" dxfId="1165" priority="55" operator="equal">
      <formula>"Menor"</formula>
    </cfRule>
    <cfRule type="cellIs" dxfId="1164" priority="56" operator="equal">
      <formula>"Leve"</formula>
    </cfRule>
  </conditionalFormatting>
  <conditionalFormatting sqref="AC52:AC57">
    <cfRule type="cellIs" dxfId="1163" priority="48" operator="equal">
      <formula>"Extremo"</formula>
    </cfRule>
    <cfRule type="cellIs" dxfId="1162" priority="49" operator="equal">
      <formula>"Alto"</formula>
    </cfRule>
    <cfRule type="cellIs" dxfId="1161" priority="50" operator="equal">
      <formula>"Moderado"</formula>
    </cfRule>
    <cfRule type="cellIs" dxfId="1160" priority="51" operator="equal">
      <formula>"Bajo"</formula>
    </cfRule>
  </conditionalFormatting>
  <conditionalFormatting sqref="N58">
    <cfRule type="cellIs" dxfId="1159" priority="39" operator="equal">
      <formula>"Extremo"</formula>
    </cfRule>
    <cfRule type="cellIs" dxfId="1158" priority="40" operator="equal">
      <formula>"Alto"</formula>
    </cfRule>
    <cfRule type="cellIs" dxfId="1157" priority="41" operator="equal">
      <formula>"Moderado"</formula>
    </cfRule>
    <cfRule type="cellIs" dxfId="1156" priority="42" operator="equal">
      <formula>"Bajo"</formula>
    </cfRule>
  </conditionalFormatting>
  <conditionalFormatting sqref="Y58:Y63">
    <cfRule type="cellIs" dxfId="1155" priority="34" operator="equal">
      <formula>"Muy Alta"</formula>
    </cfRule>
    <cfRule type="cellIs" dxfId="1154" priority="35" operator="equal">
      <formula>"Alta"</formula>
    </cfRule>
    <cfRule type="cellIs" dxfId="1153" priority="36" operator="equal">
      <formula>"Media"</formula>
    </cfRule>
    <cfRule type="cellIs" dxfId="1152" priority="37" operator="equal">
      <formula>"Baja"</formula>
    </cfRule>
    <cfRule type="cellIs" dxfId="1151" priority="38" operator="equal">
      <formula>"Muy Baja"</formula>
    </cfRule>
  </conditionalFormatting>
  <conditionalFormatting sqref="AA58:AA63">
    <cfRule type="cellIs" dxfId="1150" priority="29" operator="equal">
      <formula>"Catastrófico"</formula>
    </cfRule>
    <cfRule type="cellIs" dxfId="1149" priority="30" operator="equal">
      <formula>"Mayor"</formula>
    </cfRule>
    <cfRule type="cellIs" dxfId="1148" priority="31" operator="equal">
      <formula>"Moderado"</formula>
    </cfRule>
    <cfRule type="cellIs" dxfId="1147" priority="32" operator="equal">
      <formula>"Menor"</formula>
    </cfRule>
    <cfRule type="cellIs" dxfId="1146" priority="33" operator="equal">
      <formula>"Leve"</formula>
    </cfRule>
  </conditionalFormatting>
  <conditionalFormatting sqref="AC58:AC63">
    <cfRule type="cellIs" dxfId="1145" priority="25" operator="equal">
      <formula>"Extremo"</formula>
    </cfRule>
    <cfRule type="cellIs" dxfId="1144" priority="26" operator="equal">
      <formula>"Alto"</formula>
    </cfRule>
    <cfRule type="cellIs" dxfId="1143" priority="27" operator="equal">
      <formula>"Moderado"</formula>
    </cfRule>
    <cfRule type="cellIs" dxfId="1142" priority="28" operator="equal">
      <formula>"Bajo"</formula>
    </cfRule>
  </conditionalFormatting>
  <conditionalFormatting sqref="H64">
    <cfRule type="cellIs" dxfId="1141" priority="20" operator="equal">
      <formula>"Muy Alta"</formula>
    </cfRule>
    <cfRule type="cellIs" dxfId="1140" priority="21" operator="equal">
      <formula>"Alta"</formula>
    </cfRule>
    <cfRule type="cellIs" dxfId="1139" priority="22" operator="equal">
      <formula>"Media"</formula>
    </cfRule>
    <cfRule type="cellIs" dxfId="1138" priority="23" operator="equal">
      <formula>"Baja"</formula>
    </cfRule>
    <cfRule type="cellIs" dxfId="1137" priority="24" operator="equal">
      <formula>"Muy Baja"</formula>
    </cfRule>
  </conditionalFormatting>
  <conditionalFormatting sqref="N64">
    <cfRule type="cellIs" dxfId="1136" priority="16" operator="equal">
      <formula>"Extremo"</formula>
    </cfRule>
    <cfRule type="cellIs" dxfId="1135" priority="17" operator="equal">
      <formula>"Alto"</formula>
    </cfRule>
    <cfRule type="cellIs" dxfId="1134" priority="18" operator="equal">
      <formula>"Moderado"</formula>
    </cfRule>
    <cfRule type="cellIs" dxfId="1133" priority="19" operator="equal">
      <formula>"Bajo"</formula>
    </cfRule>
  </conditionalFormatting>
  <conditionalFormatting sqref="Y64:Y69">
    <cfRule type="cellIs" dxfId="1132" priority="11" operator="equal">
      <formula>"Muy Alta"</formula>
    </cfRule>
    <cfRule type="cellIs" dxfId="1131" priority="12" operator="equal">
      <formula>"Alta"</formula>
    </cfRule>
    <cfRule type="cellIs" dxfId="1130" priority="13" operator="equal">
      <formula>"Media"</formula>
    </cfRule>
    <cfRule type="cellIs" dxfId="1129" priority="14" operator="equal">
      <formula>"Baja"</formula>
    </cfRule>
    <cfRule type="cellIs" dxfId="1128" priority="15" operator="equal">
      <formula>"Muy Baja"</formula>
    </cfRule>
  </conditionalFormatting>
  <conditionalFormatting sqref="AA64:AA69">
    <cfRule type="cellIs" dxfId="1127" priority="6" operator="equal">
      <formula>"Catastrófico"</formula>
    </cfRule>
    <cfRule type="cellIs" dxfId="1126" priority="7" operator="equal">
      <formula>"Mayor"</formula>
    </cfRule>
    <cfRule type="cellIs" dxfId="1125" priority="8" operator="equal">
      <formula>"Moderado"</formula>
    </cfRule>
    <cfRule type="cellIs" dxfId="1124" priority="9" operator="equal">
      <formula>"Menor"</formula>
    </cfRule>
    <cfRule type="cellIs" dxfId="1123" priority="10" operator="equal">
      <formula>"Leve"</formula>
    </cfRule>
  </conditionalFormatting>
  <conditionalFormatting sqref="AC64:AC69">
    <cfRule type="cellIs" dxfId="1122" priority="2" operator="equal">
      <formula>"Extremo"</formula>
    </cfRule>
    <cfRule type="cellIs" dxfId="1121" priority="3" operator="equal">
      <formula>"Alto"</formula>
    </cfRule>
    <cfRule type="cellIs" dxfId="1120" priority="4" operator="equal">
      <formula>"Moderado"</formula>
    </cfRule>
    <cfRule type="cellIs" dxfId="1119" priority="5" operator="equal">
      <formula>"Bajo"</formula>
    </cfRule>
  </conditionalFormatting>
  <conditionalFormatting sqref="K10:K69">
    <cfRule type="containsText" dxfId="1118" priority="1" operator="containsText" text="❌">
      <formula>NOT(ISERROR(SEARCH("❌",K10)))</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rgb="FF002060"/>
  </sheetPr>
  <dimension ref="A1:BP71"/>
  <sheetViews>
    <sheetView zoomScale="70" zoomScaleNormal="70" workbookViewId="0">
      <pane xSplit="16" ySplit="2" topLeftCell="Q3" activePane="bottomRight" state="frozen"/>
      <selection pane="topRight" activeCell="Q1" sqref="Q1"/>
      <selection pane="bottomLeft" activeCell="A3" sqref="A3"/>
      <selection pane="bottomRight" activeCell="A3" sqref="A1:AJ1048576"/>
    </sheetView>
  </sheetViews>
  <sheetFormatPr baseColWidth="10" defaultColWidth="11.42578125" defaultRowHeight="16.5" x14ac:dyDescent="0.3"/>
  <cols>
    <col min="1" max="1" width="9.28515625" style="2"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5703125" style="1" customWidth="1"/>
    <col min="12" max="12" width="17.5703125" style="1" customWidth="1"/>
    <col min="13" max="13" width="6.28515625" style="1" bestFit="1" customWidth="1"/>
    <col min="14" max="14" width="16" style="1" customWidth="1"/>
    <col min="15" max="15" width="5.85546875" style="1" customWidth="1"/>
    <col min="16" max="16" width="64.7109375"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244" t="s">
        <v>60</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6"/>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47"/>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9"/>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9"/>
      <c r="B3" s="30"/>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39" t="s">
        <v>61</v>
      </c>
      <c r="B4" s="240"/>
      <c r="C4" s="250" t="s">
        <v>317</v>
      </c>
      <c r="D4" s="251"/>
      <c r="E4" s="251"/>
      <c r="F4" s="251"/>
      <c r="G4" s="251"/>
      <c r="H4" s="251"/>
      <c r="I4" s="251"/>
      <c r="J4" s="251"/>
      <c r="K4" s="251"/>
      <c r="L4" s="251"/>
      <c r="M4" s="251"/>
      <c r="N4" s="252"/>
      <c r="O4" s="253"/>
      <c r="P4" s="253"/>
      <c r="Q4" s="253"/>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39" t="s">
        <v>62</v>
      </c>
      <c r="B5" s="240"/>
      <c r="C5" s="250" t="s">
        <v>318</v>
      </c>
      <c r="D5" s="251"/>
      <c r="E5" s="251"/>
      <c r="F5" s="251"/>
      <c r="G5" s="251"/>
      <c r="H5" s="251"/>
      <c r="I5" s="251"/>
      <c r="J5" s="251"/>
      <c r="K5" s="251"/>
      <c r="L5" s="251"/>
      <c r="M5" s="251"/>
      <c r="N5" s="252"/>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39" t="s">
        <v>63</v>
      </c>
      <c r="B6" s="240"/>
      <c r="C6" s="241" t="s">
        <v>319</v>
      </c>
      <c r="D6" s="242"/>
      <c r="E6" s="242"/>
      <c r="F6" s="242"/>
      <c r="G6" s="242"/>
      <c r="H6" s="242"/>
      <c r="I6" s="242"/>
      <c r="J6" s="242"/>
      <c r="K6" s="242"/>
      <c r="L6" s="242"/>
      <c r="M6" s="242"/>
      <c r="N6" s="243"/>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1" t="s">
        <v>64</v>
      </c>
      <c r="B7" s="232"/>
      <c r="C7" s="232"/>
      <c r="D7" s="232"/>
      <c r="E7" s="232"/>
      <c r="F7" s="232"/>
      <c r="G7" s="233"/>
      <c r="H7" s="231" t="s">
        <v>65</v>
      </c>
      <c r="I7" s="232"/>
      <c r="J7" s="232"/>
      <c r="K7" s="232"/>
      <c r="L7" s="232"/>
      <c r="M7" s="232"/>
      <c r="N7" s="233"/>
      <c r="O7" s="231" t="s">
        <v>66</v>
      </c>
      <c r="P7" s="232"/>
      <c r="Q7" s="232"/>
      <c r="R7" s="232"/>
      <c r="S7" s="232"/>
      <c r="T7" s="232"/>
      <c r="U7" s="232"/>
      <c r="V7" s="232"/>
      <c r="W7" s="233"/>
      <c r="X7" s="231" t="s">
        <v>67</v>
      </c>
      <c r="Y7" s="232"/>
      <c r="Z7" s="232"/>
      <c r="AA7" s="232"/>
      <c r="AB7" s="232"/>
      <c r="AC7" s="232"/>
      <c r="AD7" s="233"/>
      <c r="AE7" s="231" t="s">
        <v>68</v>
      </c>
      <c r="AF7" s="232"/>
      <c r="AG7" s="232"/>
      <c r="AH7" s="232"/>
      <c r="AI7" s="232"/>
      <c r="AJ7" s="233"/>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34" t="s">
        <v>69</v>
      </c>
      <c r="B8" s="236" t="s">
        <v>15</v>
      </c>
      <c r="C8" s="224" t="s">
        <v>17</v>
      </c>
      <c r="D8" s="224" t="s">
        <v>19</v>
      </c>
      <c r="E8" s="237" t="s">
        <v>21</v>
      </c>
      <c r="F8" s="223" t="s">
        <v>23</v>
      </c>
      <c r="G8" s="224" t="s">
        <v>70</v>
      </c>
      <c r="H8" s="238" t="s">
        <v>71</v>
      </c>
      <c r="I8" s="228" t="s">
        <v>72</v>
      </c>
      <c r="J8" s="223" t="s">
        <v>73</v>
      </c>
      <c r="K8" s="223" t="s">
        <v>74</v>
      </c>
      <c r="L8" s="226" t="s">
        <v>75</v>
      </c>
      <c r="M8" s="228" t="s">
        <v>72</v>
      </c>
      <c r="N8" s="224" t="s">
        <v>29</v>
      </c>
      <c r="O8" s="229" t="s">
        <v>76</v>
      </c>
      <c r="P8" s="225" t="s">
        <v>31</v>
      </c>
      <c r="Q8" s="223" t="s">
        <v>33</v>
      </c>
      <c r="R8" s="225" t="s">
        <v>77</v>
      </c>
      <c r="S8" s="225"/>
      <c r="T8" s="225"/>
      <c r="U8" s="225"/>
      <c r="V8" s="225"/>
      <c r="W8" s="225"/>
      <c r="X8" s="221" t="s">
        <v>78</v>
      </c>
      <c r="Y8" s="221" t="s">
        <v>79</v>
      </c>
      <c r="Z8" s="221" t="s">
        <v>72</v>
      </c>
      <c r="AA8" s="221" t="s">
        <v>80</v>
      </c>
      <c r="AB8" s="221" t="s">
        <v>72</v>
      </c>
      <c r="AC8" s="221" t="s">
        <v>81</v>
      </c>
      <c r="AD8" s="229" t="s">
        <v>49</v>
      </c>
      <c r="AE8" s="222" t="s">
        <v>68</v>
      </c>
      <c r="AF8" s="225" t="s">
        <v>82</v>
      </c>
      <c r="AG8" s="222" t="s">
        <v>327</v>
      </c>
      <c r="AH8" s="222" t="s">
        <v>328</v>
      </c>
      <c r="AI8" s="222" t="s">
        <v>325</v>
      </c>
      <c r="AJ8" s="222" t="s">
        <v>326</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35"/>
      <c r="B9" s="236"/>
      <c r="C9" s="225"/>
      <c r="D9" s="225"/>
      <c r="E9" s="236"/>
      <c r="F9" s="224"/>
      <c r="G9" s="225"/>
      <c r="H9" s="224"/>
      <c r="I9" s="227"/>
      <c r="J9" s="224"/>
      <c r="K9" s="224"/>
      <c r="L9" s="227"/>
      <c r="M9" s="227"/>
      <c r="N9" s="225"/>
      <c r="O9" s="230"/>
      <c r="P9" s="225"/>
      <c r="Q9" s="224"/>
      <c r="R9" s="142" t="s">
        <v>83</v>
      </c>
      <c r="S9" s="142" t="s">
        <v>84</v>
      </c>
      <c r="T9" s="142" t="s">
        <v>85</v>
      </c>
      <c r="U9" s="142" t="s">
        <v>86</v>
      </c>
      <c r="V9" s="142" t="s">
        <v>87</v>
      </c>
      <c r="W9" s="142" t="s">
        <v>88</v>
      </c>
      <c r="X9" s="221"/>
      <c r="Y9" s="221"/>
      <c r="Z9" s="221"/>
      <c r="AA9" s="221"/>
      <c r="AB9" s="221"/>
      <c r="AC9" s="221"/>
      <c r="AD9" s="230"/>
      <c r="AE9" s="222"/>
      <c r="AF9" s="225"/>
      <c r="AG9" s="222"/>
      <c r="AH9" s="222"/>
      <c r="AI9" s="222"/>
      <c r="AJ9" s="222"/>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25">
      <c r="A10" s="254">
        <v>1</v>
      </c>
      <c r="B10" s="215" t="s">
        <v>102</v>
      </c>
      <c r="C10" s="215" t="s">
        <v>322</v>
      </c>
      <c r="D10" s="215" t="s">
        <v>320</v>
      </c>
      <c r="E10" s="218" t="s">
        <v>357</v>
      </c>
      <c r="F10" s="215" t="s">
        <v>103</v>
      </c>
      <c r="G10" s="206">
        <v>365</v>
      </c>
      <c r="H10" s="209" t="str">
        <f>IF(G10&lt;=0,"",IF(G10&lt;=2,"Muy Baja",IF(G10&lt;=24,"Baja",IF(G10&lt;=500,"Media",IF(G10&lt;=5000,"Alta","Muy Alta")))))</f>
        <v>Media</v>
      </c>
      <c r="I10" s="200">
        <f>IF(H10="","",IF(H10="Muy Baja",0.2,IF(H10="Baja",0.4,IF(H10="Media",0.6,IF(H10="Alta",0.8,IF(H10="Muy Alta",1,))))))</f>
        <v>0.6</v>
      </c>
      <c r="J10" s="212" t="s">
        <v>91</v>
      </c>
      <c r="K10" s="200" t="str">
        <f>IF(NOT(ISERROR(MATCH(J10,'[11]Tabla Impacto'!$B$221:$B$223,0))),'[11]Tabla Impacto'!$F$223&amp;"Por favor no seleccionar los criterios de impacto(Afectación Económica o presupuestal y Pérdida Reputacional)",J10)</f>
        <v xml:space="preserve">     El riesgo afecta la imagen de la entidad con algunos usuarios de relevancia frente al logro de los objetivos</v>
      </c>
      <c r="L10" s="209" t="str">
        <f>IF(OR(K10='[11]Tabla Impacto'!$C$11,K10='[11]Tabla Impacto'!$D$11),"Leve",IF(OR(K10='[11]Tabla Impacto'!$C$12,K10='[11]Tabla Impacto'!$D$12),"Menor",IF(OR(K10='[11]Tabla Impacto'!$C$13,K10='[11]Tabla Impacto'!$D$13),"Moderado",IF(OR(K10='[11]Tabla Impacto'!$C$14,K10='[11]Tabla Impacto'!$D$14),"Mayor",IF(OR(K10='[11]Tabla Impacto'!$C$15,K10='[11]Tabla Impacto'!$D$15),"Catastrófico","")))))</f>
        <v>Moderado</v>
      </c>
      <c r="M10" s="200">
        <f>IF(L10="","",IF(L10="Leve",0.2,IF(L10="Menor",0.4,IF(L10="Moderado",0.6,IF(L10="Mayor",0.8,IF(L10="Catastrófico",1,))))))</f>
        <v>0.6</v>
      </c>
      <c r="N10" s="203"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56">
        <v>1</v>
      </c>
      <c r="P10" s="143" t="s">
        <v>323</v>
      </c>
      <c r="Q10" s="144" t="str">
        <f>IF(OR(R10="Preventivo",R10="Detectivo"),"Probabilidad",IF(R10="Correctivo","Impacto",""))</f>
        <v>Probabilidad</v>
      </c>
      <c r="R10" s="145" t="s">
        <v>92</v>
      </c>
      <c r="S10" s="145" t="s">
        <v>106</v>
      </c>
      <c r="T10" s="146" t="str">
        <f>IF(AND(R10="Preventivo",S10="Automático"),"50%",IF(AND(R10="Preventivo",S10="Manual"),"40%",IF(AND(R10="Detectivo",S10="Automático"),"40%",IF(AND(R10="Detectivo",S10="Manual"),"30%",IF(AND(R10="Correctivo",S10="Automático"),"35%",IF(AND(R10="Correctivo",S10="Manual"),"25%",""))))))</f>
        <v>50%</v>
      </c>
      <c r="U10" s="145" t="s">
        <v>94</v>
      </c>
      <c r="V10" s="145" t="s">
        <v>95</v>
      </c>
      <c r="W10" s="145" t="s">
        <v>96</v>
      </c>
      <c r="X10" s="147">
        <f>IFERROR(IF(Q10="Probabilidad",(I10-(+I10*T10)),IF(Q10="Impacto",I10,"")),"")</f>
        <v>0.3</v>
      </c>
      <c r="Y10" s="148" t="str">
        <f>IFERROR(IF(X10="","",IF(X10&lt;=0.2,"Muy Baja",IF(X10&lt;=0.4,"Baja",IF(X10&lt;=0.6,"Media",IF(X10&lt;=0.8,"Alta","Muy Alta"))))),"")</f>
        <v>Baja</v>
      </c>
      <c r="Z10" s="149">
        <f>+X10</f>
        <v>0.3</v>
      </c>
      <c r="AA10" s="148" t="str">
        <f>IFERROR(IF(AB10="","",IF(AB10&lt;=0.2,"Leve",IF(AB10&lt;=0.4,"Menor",IF(AB10&lt;=0.6,"Moderado",IF(AB10&lt;=0.8,"Mayor","Catastrófico"))))),"")</f>
        <v>Moderado</v>
      </c>
      <c r="AB10" s="149">
        <f>IFERROR(IF(Q10="Impacto",(M10-(+M10*T10)),IF(Q10="Probabilidad",M10,"")),"")</f>
        <v>0.6</v>
      </c>
      <c r="AC10" s="150"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51"/>
      <c r="AE10" s="157" t="s">
        <v>333</v>
      </c>
      <c r="AF10" s="152" t="s">
        <v>321</v>
      </c>
      <c r="AG10" s="153" t="s">
        <v>483</v>
      </c>
      <c r="AH10" s="153"/>
      <c r="AI10" s="153" t="s">
        <v>370</v>
      </c>
      <c r="AJ10" s="157" t="s">
        <v>333</v>
      </c>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3">
      <c r="A11" s="255"/>
      <c r="B11" s="216"/>
      <c r="C11" s="216"/>
      <c r="D11" s="216"/>
      <c r="E11" s="219"/>
      <c r="F11" s="216"/>
      <c r="G11" s="207"/>
      <c r="H11" s="210"/>
      <c r="I11" s="201"/>
      <c r="J11" s="213"/>
      <c r="K11" s="201">
        <f ca="1">IF(NOT(ISERROR(MATCH(J11,_xlfn.ANCHORARRAY(E21),0))),I23&amp;"Por favor no seleccionar los criterios de impacto",J11)</f>
        <v>0</v>
      </c>
      <c r="L11" s="210"/>
      <c r="M11" s="201"/>
      <c r="N11" s="204"/>
      <c r="O11" s="156">
        <v>2</v>
      </c>
      <c r="P11" s="143" t="s">
        <v>484</v>
      </c>
      <c r="Q11" s="144" t="str">
        <f>IF(OR(R11="Preventivo",R11="Detectivo"),"Probabilidad",IF(R11="Correctivo","Impacto",""))</f>
        <v>Probabilidad</v>
      </c>
      <c r="R11" s="145" t="s">
        <v>92</v>
      </c>
      <c r="S11" s="145" t="s">
        <v>93</v>
      </c>
      <c r="T11" s="146" t="str">
        <f t="shared" ref="T11:T15" si="0">IF(AND(R11="Preventivo",S11="Automático"),"50%",IF(AND(R11="Preventivo",S11="Manual"),"40%",IF(AND(R11="Detectivo",S11="Automático"),"40%",IF(AND(R11="Detectivo",S11="Manual"),"30%",IF(AND(R11="Correctivo",S11="Automático"),"35%",IF(AND(R11="Correctivo",S11="Manual"),"25%",""))))))</f>
        <v>40%</v>
      </c>
      <c r="U11" s="145" t="s">
        <v>94</v>
      </c>
      <c r="V11" s="145" t="s">
        <v>100</v>
      </c>
      <c r="W11" s="145" t="s">
        <v>96</v>
      </c>
      <c r="X11" s="147">
        <f>IFERROR(IF(AND(Q10="Probabilidad",Q11="Probabilidad"),(Z10-(+Z10*T11)),IF(Q11="Probabilidad",(I10-(+I10*T11)),IF(Q11="Impacto",Z10,""))),"")</f>
        <v>0.18</v>
      </c>
      <c r="Y11" s="148" t="str">
        <f t="shared" ref="Y11:Y68" si="1">IFERROR(IF(X11="","",IF(X11&lt;=0.2,"Muy Baja",IF(X11&lt;=0.4,"Baja",IF(X11&lt;=0.6,"Media",IF(X11&lt;=0.8,"Alta","Muy Alta"))))),"")</f>
        <v>Muy Baja</v>
      </c>
      <c r="Z11" s="149">
        <f t="shared" ref="Z11:Z15" si="2">+X11</f>
        <v>0.18</v>
      </c>
      <c r="AA11" s="148" t="str">
        <f t="shared" ref="AA11:AA68" si="3">IFERROR(IF(AB11="","",IF(AB11&lt;=0.2,"Leve",IF(AB11&lt;=0.4,"Menor",IF(AB11&lt;=0.6,"Moderado",IF(AB11&lt;=0.8,"Mayor","Catastrófico"))))),"")</f>
        <v>Moderado</v>
      </c>
      <c r="AB11" s="149">
        <f>IFERROR(IF(AND(Q10="Impacto",Q11="Impacto"),(AB10-(+AB10*T11)),IF(Q11="Impacto",($M$10-(+$M$10*T11)),IF(Q11="Probabilidad",AB10,""))),"")</f>
        <v>0.6</v>
      </c>
      <c r="AC11" s="150"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151"/>
      <c r="AE11" s="157" t="s">
        <v>333</v>
      </c>
      <c r="AF11" s="152" t="s">
        <v>321</v>
      </c>
      <c r="AG11" s="153">
        <v>45229</v>
      </c>
      <c r="AH11" s="153">
        <v>45280</v>
      </c>
      <c r="AI11" s="152" t="s">
        <v>379</v>
      </c>
      <c r="AJ11" s="157" t="s">
        <v>333</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55"/>
      <c r="B12" s="216"/>
      <c r="C12" s="216"/>
      <c r="D12" s="216"/>
      <c r="E12" s="219"/>
      <c r="F12" s="216"/>
      <c r="G12" s="207"/>
      <c r="H12" s="210"/>
      <c r="I12" s="201"/>
      <c r="J12" s="213"/>
      <c r="K12" s="201">
        <f ca="1">IF(NOT(ISERROR(MATCH(J12,_xlfn.ANCHORARRAY(E22),0))),I24&amp;"Por favor no seleccionar los criterios de impacto",J12)</f>
        <v>0</v>
      </c>
      <c r="L12" s="210"/>
      <c r="M12" s="201"/>
      <c r="N12" s="204"/>
      <c r="O12" s="156">
        <v>3</v>
      </c>
      <c r="P12" s="143" t="s">
        <v>324</v>
      </c>
      <c r="Q12" s="144" t="str">
        <f>IF(OR(R12="Preventivo",R12="Detectivo"),"Probabilidad",IF(R12="Correctivo","Impacto",""))</f>
        <v>Impacto</v>
      </c>
      <c r="R12" s="145" t="s">
        <v>99</v>
      </c>
      <c r="S12" s="145" t="s">
        <v>93</v>
      </c>
      <c r="T12" s="146" t="str">
        <f t="shared" si="0"/>
        <v>25%</v>
      </c>
      <c r="U12" s="145" t="s">
        <v>94</v>
      </c>
      <c r="V12" s="145"/>
      <c r="W12" s="145" t="s">
        <v>96</v>
      </c>
      <c r="X12" s="147">
        <f>IFERROR(IF(AND(Q11="Probabilidad",Q12="Probabilidad"),(Z11-(+Z11*T12)),IF(AND(Q11="Impacto",Q12="Probabilidad"),(Z10-(+Z10*T12)),IF(Q12="Impacto",Z11,""))),"")</f>
        <v>0.18</v>
      </c>
      <c r="Y12" s="148" t="str">
        <f t="shared" si="1"/>
        <v>Muy Baja</v>
      </c>
      <c r="Z12" s="149">
        <f t="shared" si="2"/>
        <v>0.18</v>
      </c>
      <c r="AA12" s="148" t="str">
        <f t="shared" si="3"/>
        <v>Moderado</v>
      </c>
      <c r="AB12" s="149">
        <f>IFERROR(IF(AND(Q11="Impacto",Q12="Impacto"),(AB11-(+AB11*T12)),IF(AND(Q11="Probabilidad",Q12="Impacto"),(AB10-(+AB10*T12)),IF(Q12="Probabilidad",AB11,""))),"")</f>
        <v>0.44999999999999996</v>
      </c>
      <c r="AC12" s="150" t="str">
        <f t="shared" si="4"/>
        <v>Moderado</v>
      </c>
      <c r="AD12" s="151"/>
      <c r="AE12" s="157" t="s">
        <v>333</v>
      </c>
      <c r="AF12" s="152" t="s">
        <v>321</v>
      </c>
      <c r="AG12" s="153">
        <v>45229</v>
      </c>
      <c r="AH12" s="153">
        <v>45280</v>
      </c>
      <c r="AI12" s="152" t="s">
        <v>371</v>
      </c>
      <c r="AJ12" s="157" t="s">
        <v>333</v>
      </c>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55"/>
      <c r="B13" s="216"/>
      <c r="C13" s="216"/>
      <c r="D13" s="216"/>
      <c r="E13" s="219"/>
      <c r="F13" s="216"/>
      <c r="G13" s="207"/>
      <c r="H13" s="210"/>
      <c r="I13" s="201"/>
      <c r="J13" s="213"/>
      <c r="K13" s="201">
        <f ca="1">IF(NOT(ISERROR(MATCH(J13,_xlfn.ANCHORARRAY(E23),0))),I25&amp;"Por favor no seleccionar los criterios de impacto",J13)</f>
        <v>0</v>
      </c>
      <c r="L13" s="210"/>
      <c r="M13" s="201"/>
      <c r="N13" s="204"/>
      <c r="O13" s="156">
        <v>4</v>
      </c>
      <c r="P13" s="158"/>
      <c r="Q13" s="144" t="str">
        <f t="shared" ref="Q13:Q15" si="5">IF(OR(R13="Preventivo",R13="Detectivo"),"Probabilidad",IF(R13="Correctivo","Impacto",""))</f>
        <v/>
      </c>
      <c r="R13" s="145"/>
      <c r="S13" s="145"/>
      <c r="T13" s="146" t="str">
        <f t="shared" si="0"/>
        <v/>
      </c>
      <c r="U13" s="145"/>
      <c r="V13" s="145"/>
      <c r="W13" s="145"/>
      <c r="X13" s="147" t="str">
        <f t="shared" ref="X13:X15" si="6">IFERROR(IF(AND(Q12="Probabilidad",Q13="Probabilidad"),(Z12-(+Z12*T13)),IF(AND(Q12="Impacto",Q13="Probabilidad"),(Z11-(+Z11*T13)),IF(Q13="Impacto",Z12,""))),"")</f>
        <v/>
      </c>
      <c r="Y13" s="148" t="str">
        <f t="shared" si="1"/>
        <v/>
      </c>
      <c r="Z13" s="149" t="str">
        <f t="shared" si="2"/>
        <v/>
      </c>
      <c r="AA13" s="148" t="str">
        <f t="shared" si="3"/>
        <v/>
      </c>
      <c r="AB13" s="149" t="str">
        <f t="shared" ref="AB13:AB15" si="7">IFERROR(IF(AND(Q12="Impacto",Q13="Impacto"),(AB12-(+AB12*T13)),IF(AND(Q12="Probabilidad",Q13="Impacto"),(AB11-(+AB11*T13)),IF(Q13="Probabilidad",AB12,""))),"")</f>
        <v/>
      </c>
      <c r="AC13" s="150"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51"/>
      <c r="AE13" s="158"/>
      <c r="AF13" s="157"/>
      <c r="AG13" s="154"/>
      <c r="AH13" s="154"/>
      <c r="AI13" s="152"/>
      <c r="AJ13" s="157"/>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55"/>
      <c r="B14" s="216"/>
      <c r="C14" s="216"/>
      <c r="D14" s="216"/>
      <c r="E14" s="219"/>
      <c r="F14" s="216"/>
      <c r="G14" s="207"/>
      <c r="H14" s="210"/>
      <c r="I14" s="201"/>
      <c r="J14" s="213"/>
      <c r="K14" s="201">
        <f ca="1">IF(NOT(ISERROR(MATCH(J14,_xlfn.ANCHORARRAY(E24),0))),I26&amp;"Por favor no seleccionar los criterios de impacto",J14)</f>
        <v>0</v>
      </c>
      <c r="L14" s="210"/>
      <c r="M14" s="201"/>
      <c r="N14" s="204"/>
      <c r="O14" s="156">
        <v>5</v>
      </c>
      <c r="P14" s="158"/>
      <c r="Q14" s="144" t="str">
        <f t="shared" si="5"/>
        <v/>
      </c>
      <c r="R14" s="145"/>
      <c r="S14" s="145"/>
      <c r="T14" s="146" t="str">
        <f t="shared" si="0"/>
        <v/>
      </c>
      <c r="U14" s="145"/>
      <c r="V14" s="145"/>
      <c r="W14" s="145"/>
      <c r="X14" s="147" t="str">
        <f t="shared" si="6"/>
        <v/>
      </c>
      <c r="Y14" s="148" t="str">
        <f t="shared" si="1"/>
        <v/>
      </c>
      <c r="Z14" s="149" t="str">
        <f t="shared" si="2"/>
        <v/>
      </c>
      <c r="AA14" s="148" t="str">
        <f t="shared" si="3"/>
        <v/>
      </c>
      <c r="AB14" s="149" t="str">
        <f t="shared" si="7"/>
        <v/>
      </c>
      <c r="AC14" s="150" t="str">
        <f t="shared" si="4"/>
        <v/>
      </c>
      <c r="AD14" s="151"/>
      <c r="AE14" s="152"/>
      <c r="AF14" s="157"/>
      <c r="AG14" s="154"/>
      <c r="AH14" s="154"/>
      <c r="AI14" s="152"/>
      <c r="AJ14" s="157"/>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56"/>
      <c r="B15" s="217"/>
      <c r="C15" s="217"/>
      <c r="D15" s="217"/>
      <c r="E15" s="220"/>
      <c r="F15" s="217"/>
      <c r="G15" s="208"/>
      <c r="H15" s="211"/>
      <c r="I15" s="202"/>
      <c r="J15" s="214"/>
      <c r="K15" s="202">
        <f ca="1">IF(NOT(ISERROR(MATCH(J15,_xlfn.ANCHORARRAY(E25),0))),I27&amp;"Por favor no seleccionar los criterios de impacto",J15)</f>
        <v>0</v>
      </c>
      <c r="L15" s="211"/>
      <c r="M15" s="202"/>
      <c r="N15" s="205"/>
      <c r="O15" s="156">
        <v>6</v>
      </c>
      <c r="P15" s="158"/>
      <c r="Q15" s="144" t="str">
        <f t="shared" si="5"/>
        <v/>
      </c>
      <c r="R15" s="145"/>
      <c r="S15" s="145"/>
      <c r="T15" s="146" t="str">
        <f t="shared" si="0"/>
        <v/>
      </c>
      <c r="U15" s="145"/>
      <c r="V15" s="145"/>
      <c r="W15" s="145"/>
      <c r="X15" s="147" t="str">
        <f t="shared" si="6"/>
        <v/>
      </c>
      <c r="Y15" s="148" t="str">
        <f t="shared" si="1"/>
        <v/>
      </c>
      <c r="Z15" s="149" t="str">
        <f t="shared" si="2"/>
        <v/>
      </c>
      <c r="AA15" s="148" t="str">
        <f t="shared" si="3"/>
        <v/>
      </c>
      <c r="AB15" s="149" t="str">
        <f t="shared" si="7"/>
        <v/>
      </c>
      <c r="AC15" s="150" t="str">
        <f t="shared" si="4"/>
        <v/>
      </c>
      <c r="AD15" s="151"/>
      <c r="AE15" s="152"/>
      <c r="AF15" s="157"/>
      <c r="AG15" s="154"/>
      <c r="AH15" s="154"/>
      <c r="AI15" s="152"/>
      <c r="AJ15" s="157"/>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55"/>
      <c r="B16" s="216"/>
      <c r="C16" s="216"/>
      <c r="D16" s="216"/>
      <c r="E16" s="219"/>
      <c r="F16" s="216"/>
      <c r="G16" s="207"/>
      <c r="H16" s="210"/>
      <c r="I16" s="201"/>
      <c r="J16" s="213"/>
      <c r="K16" s="201">
        <f ca="1">IF(NOT(ISERROR(MATCH(J16,_xlfn.ANCHORARRAY(E27),0))),I29&amp;"Por favor no seleccionar los criterios de impacto",J16)</f>
        <v>0</v>
      </c>
      <c r="L16" s="210"/>
      <c r="M16" s="201"/>
      <c r="N16" s="204"/>
      <c r="O16" s="156">
        <v>2</v>
      </c>
      <c r="P16" s="152"/>
      <c r="Q16" s="144" t="str">
        <f>IF(OR(R16="Preventivo",R16="Detectivo"),"Probabilidad",IF(R16="Correctivo","Impacto",""))</f>
        <v/>
      </c>
      <c r="R16" s="145"/>
      <c r="S16" s="145"/>
      <c r="T16" s="146" t="str">
        <f t="shared" ref="T16:T20" si="8">IF(AND(R16="Preventivo",S16="Automático"),"50%",IF(AND(R16="Preventivo",S16="Manual"),"40%",IF(AND(R16="Detectivo",S16="Automático"),"40%",IF(AND(R16="Detectivo",S16="Manual"),"30%",IF(AND(R16="Correctivo",S16="Automático"),"35%",IF(AND(R16="Correctivo",S16="Manual"),"25%",""))))))</f>
        <v/>
      </c>
      <c r="U16" s="145"/>
      <c r="V16" s="145"/>
      <c r="W16" s="145"/>
      <c r="X16" s="147" t="str">
        <f>IFERROR(IF(AND(#REF!="Probabilidad",Q16="Probabilidad"),(#REF!-(+#REF!*T16)),IF(Q16="Probabilidad",(#REF!-(+#REF!*T16)),IF(Q16="Impacto",#REF!,""))),"")</f>
        <v/>
      </c>
      <c r="Y16" s="148" t="str">
        <f t="shared" si="1"/>
        <v/>
      </c>
      <c r="Z16" s="149" t="str">
        <f t="shared" ref="Z16:Z20" si="9">+X16</f>
        <v/>
      </c>
      <c r="AA16" s="148" t="str">
        <f t="shared" si="3"/>
        <v/>
      </c>
      <c r="AB16" s="149" t="str">
        <f>IFERROR(IF(AND(#REF!="Impacto",Q16="Impacto"),(AB10-(+AB10*T16)),IF(Q16="Impacto",(#REF!-(+#REF!*T16)),IF(Q16="Probabilidad",AB10,""))),"")</f>
        <v/>
      </c>
      <c r="AC16" s="150" t="str">
        <f t="shared" ref="AC16:AC17" si="10">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51"/>
      <c r="AE16" s="152"/>
      <c r="AF16" s="152"/>
      <c r="AG16" s="152"/>
      <c r="AH16" s="49"/>
      <c r="AI16" s="48"/>
      <c r="AJ16" s="3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55"/>
      <c r="B17" s="216"/>
      <c r="C17" s="216"/>
      <c r="D17" s="216"/>
      <c r="E17" s="219"/>
      <c r="F17" s="216"/>
      <c r="G17" s="207"/>
      <c r="H17" s="210"/>
      <c r="I17" s="201"/>
      <c r="J17" s="213"/>
      <c r="K17" s="201">
        <f ca="1">IF(NOT(ISERROR(MATCH(J17,_xlfn.ANCHORARRAY(E28),0))),I30&amp;"Por favor no seleccionar los criterios de impacto",J17)</f>
        <v>0</v>
      </c>
      <c r="L17" s="210"/>
      <c r="M17" s="201"/>
      <c r="N17" s="204"/>
      <c r="O17" s="156">
        <v>3</v>
      </c>
      <c r="P17" s="143"/>
      <c r="Q17" s="144" t="str">
        <f>IF(OR(R17="Preventivo",R17="Detectivo"),"Probabilidad",IF(R17="Correctivo","Impacto",""))</f>
        <v/>
      </c>
      <c r="R17" s="145"/>
      <c r="S17" s="145"/>
      <c r="T17" s="146" t="str">
        <f t="shared" si="8"/>
        <v/>
      </c>
      <c r="U17" s="145"/>
      <c r="V17" s="145"/>
      <c r="W17" s="145"/>
      <c r="X17" s="147" t="str">
        <f>IFERROR(IF(AND(Q16="Probabilidad",Q17="Probabilidad"),(Z16-(+Z16*T17)),IF(AND(Q16="Impacto",Q17="Probabilidad"),(#REF!-(+#REF!*T17)),IF(Q17="Impacto",Z16,""))),"")</f>
        <v/>
      </c>
      <c r="Y17" s="148" t="str">
        <f t="shared" si="1"/>
        <v/>
      </c>
      <c r="Z17" s="149" t="str">
        <f t="shared" si="9"/>
        <v/>
      </c>
      <c r="AA17" s="148" t="str">
        <f t="shared" si="3"/>
        <v/>
      </c>
      <c r="AB17" s="149" t="str">
        <f>IFERROR(IF(AND(Q16="Impacto",Q17="Impacto"),(AB16-(+AB16*T17)),IF(AND(Q16="Probabilidad",Q17="Impacto"),(#REF!-(+#REF!*T17)),IF(Q17="Probabilidad",AB16,""))),"")</f>
        <v/>
      </c>
      <c r="AC17" s="150" t="str">
        <f t="shared" si="10"/>
        <v/>
      </c>
      <c r="AD17" s="151"/>
      <c r="AE17" s="152"/>
      <c r="AF17" s="152"/>
      <c r="AG17" s="154"/>
      <c r="AH17" s="49"/>
      <c r="AI17" s="48"/>
      <c r="AJ17" s="3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55"/>
      <c r="B18" s="216"/>
      <c r="C18" s="216"/>
      <c r="D18" s="216"/>
      <c r="E18" s="219"/>
      <c r="F18" s="216"/>
      <c r="G18" s="207"/>
      <c r="H18" s="210"/>
      <c r="I18" s="201"/>
      <c r="J18" s="213"/>
      <c r="K18" s="201">
        <f ca="1">IF(NOT(ISERROR(MATCH(J18,_xlfn.ANCHORARRAY(E29),0))),I31&amp;"Por favor no seleccionar los criterios de impacto",J18)</f>
        <v>0</v>
      </c>
      <c r="L18" s="210"/>
      <c r="M18" s="201"/>
      <c r="N18" s="204"/>
      <c r="O18" s="156">
        <v>4</v>
      </c>
      <c r="P18" s="158"/>
      <c r="Q18" s="144" t="str">
        <f t="shared" ref="Q18:Q20" si="11">IF(OR(R18="Preventivo",R18="Detectivo"),"Probabilidad",IF(R18="Correctivo","Impacto",""))</f>
        <v/>
      </c>
      <c r="R18" s="145"/>
      <c r="S18" s="145"/>
      <c r="T18" s="146" t="str">
        <f t="shared" si="8"/>
        <v/>
      </c>
      <c r="U18" s="145"/>
      <c r="V18" s="145"/>
      <c r="W18" s="145"/>
      <c r="X18" s="147" t="str">
        <f>IFERROR(IF(AND(Q17="Probabilidad",Q18="Probabilidad"),(Z17-(+Z17*T18)),IF(AND(Q17="Impacto",Q18="Probabilidad"),(Z16-(+Z16*T18)),IF(Q18="Impacto",Z17,""))),"")</f>
        <v/>
      </c>
      <c r="Y18" s="148" t="str">
        <f t="shared" si="1"/>
        <v/>
      </c>
      <c r="Z18" s="149" t="str">
        <f t="shared" si="9"/>
        <v/>
      </c>
      <c r="AA18" s="148" t="str">
        <f t="shared" si="3"/>
        <v/>
      </c>
      <c r="AB18" s="149" t="str">
        <f>IFERROR(IF(AND(Q17="Impacto",Q18="Impacto"),(AB17-(+AB17*T18)),IF(AND(Q17="Probabilidad",Q18="Impacto"),(AB16-(+AB16*T18)),IF(Q18="Probabilidad",AB17,""))),"")</f>
        <v/>
      </c>
      <c r="AC18" s="150"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151"/>
      <c r="AE18" s="152"/>
      <c r="AF18" s="157"/>
      <c r="AG18" s="154"/>
      <c r="AH18" s="49"/>
      <c r="AI18" s="48"/>
      <c r="AJ18" s="3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55"/>
      <c r="B19" s="216"/>
      <c r="C19" s="216"/>
      <c r="D19" s="216"/>
      <c r="E19" s="219"/>
      <c r="F19" s="216"/>
      <c r="G19" s="207"/>
      <c r="H19" s="210"/>
      <c r="I19" s="201"/>
      <c r="J19" s="213"/>
      <c r="K19" s="201">
        <f ca="1">IF(NOT(ISERROR(MATCH(J19,_xlfn.ANCHORARRAY(E30),0))),I32&amp;"Por favor no seleccionar los criterios de impacto",J19)</f>
        <v>0</v>
      </c>
      <c r="L19" s="210"/>
      <c r="M19" s="201"/>
      <c r="N19" s="204"/>
      <c r="O19" s="156">
        <v>5</v>
      </c>
      <c r="P19" s="158"/>
      <c r="Q19" s="144" t="str">
        <f t="shared" si="11"/>
        <v/>
      </c>
      <c r="R19" s="145"/>
      <c r="S19" s="145"/>
      <c r="T19" s="146" t="str">
        <f t="shared" si="8"/>
        <v/>
      </c>
      <c r="U19" s="145"/>
      <c r="V19" s="145"/>
      <c r="W19" s="145"/>
      <c r="X19" s="147" t="str">
        <f t="shared" ref="X19:X20" si="12">IFERROR(IF(AND(Q18="Probabilidad",Q19="Probabilidad"),(Z18-(+Z18*T19)),IF(AND(Q18="Impacto",Q19="Probabilidad"),(Z17-(+Z17*T19)),IF(Q19="Impacto",Z18,""))),"")</f>
        <v/>
      </c>
      <c r="Y19" s="148" t="str">
        <f t="shared" si="1"/>
        <v/>
      </c>
      <c r="Z19" s="149" t="str">
        <f t="shared" si="9"/>
        <v/>
      </c>
      <c r="AA19" s="148" t="str">
        <f t="shared" si="3"/>
        <v/>
      </c>
      <c r="AB19" s="149" t="str">
        <f t="shared" ref="AB19:AB20" si="13">IFERROR(IF(AND(Q18="Impacto",Q19="Impacto"),(AB18-(+AB18*T19)),IF(AND(Q18="Probabilidad",Q19="Impacto"),(AB17-(+AB17*T19)),IF(Q19="Probabilidad",AB18,""))),"")</f>
        <v/>
      </c>
      <c r="AC19" s="150" t="str">
        <f t="shared" ref="AC19:AC20" si="14">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51"/>
      <c r="AE19" s="152"/>
      <c r="AF19" s="157"/>
      <c r="AG19" s="154"/>
      <c r="AH19" s="49"/>
      <c r="AI19" s="48"/>
      <c r="AJ19" s="3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56"/>
      <c r="B20" s="217"/>
      <c r="C20" s="217"/>
      <c r="D20" s="217"/>
      <c r="E20" s="220"/>
      <c r="F20" s="217"/>
      <c r="G20" s="208"/>
      <c r="H20" s="211"/>
      <c r="I20" s="202"/>
      <c r="J20" s="214"/>
      <c r="K20" s="202">
        <f ca="1">IF(NOT(ISERROR(MATCH(J20,_xlfn.ANCHORARRAY(E31),0))),I33&amp;"Por favor no seleccionar los criterios de impacto",J20)</f>
        <v>0</v>
      </c>
      <c r="L20" s="211"/>
      <c r="M20" s="202"/>
      <c r="N20" s="205"/>
      <c r="O20" s="156">
        <v>6</v>
      </c>
      <c r="P20" s="158"/>
      <c r="Q20" s="144" t="str">
        <f t="shared" si="11"/>
        <v/>
      </c>
      <c r="R20" s="145"/>
      <c r="S20" s="145"/>
      <c r="T20" s="146" t="str">
        <f t="shared" si="8"/>
        <v/>
      </c>
      <c r="U20" s="145"/>
      <c r="V20" s="145"/>
      <c r="W20" s="145"/>
      <c r="X20" s="147" t="str">
        <f t="shared" si="12"/>
        <v/>
      </c>
      <c r="Y20" s="148" t="str">
        <f t="shared" si="1"/>
        <v/>
      </c>
      <c r="Z20" s="149" t="str">
        <f t="shared" si="9"/>
        <v/>
      </c>
      <c r="AA20" s="148" t="str">
        <f t="shared" si="3"/>
        <v/>
      </c>
      <c r="AB20" s="149" t="str">
        <f t="shared" si="13"/>
        <v/>
      </c>
      <c r="AC20" s="150" t="str">
        <f t="shared" si="14"/>
        <v/>
      </c>
      <c r="AD20" s="151"/>
      <c r="AE20" s="152"/>
      <c r="AF20" s="157"/>
      <c r="AG20" s="154"/>
      <c r="AH20" s="49"/>
      <c r="AI20" s="48"/>
      <c r="AJ20" s="3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54">
        <v>3</v>
      </c>
      <c r="B21" s="215"/>
      <c r="C21" s="215"/>
      <c r="D21" s="215"/>
      <c r="E21" s="218"/>
      <c r="F21" s="215"/>
      <c r="G21" s="206"/>
      <c r="H21" s="209" t="str">
        <f>IF(G21&lt;=0,"",IF(G21&lt;=2,"Muy Baja",IF(G21&lt;=24,"Baja",IF(G21&lt;=500,"Media",IF(G21&lt;=5000,"Alta","Muy Alta")))))</f>
        <v/>
      </c>
      <c r="I21" s="200" t="str">
        <f>IF(H21="","",IF(H21="Muy Baja",0.2,IF(H21="Baja",0.4,IF(H21="Media",0.6,IF(H21="Alta",0.8,IF(H21="Muy Alta",1,))))))</f>
        <v/>
      </c>
      <c r="J21" s="212"/>
      <c r="K21" s="200">
        <f>IF(NOT(ISERROR(MATCH(J21,'[11]Tabla Impacto'!$B$221:$B$223,0))),'[11]Tabla Impacto'!$F$223&amp;"Por favor no seleccionar los criterios de impacto(Afectación Económica o presupuestal y Pérdida Reputacional)",J21)</f>
        <v>0</v>
      </c>
      <c r="L21" s="209" t="str">
        <f>IF(OR(K21='[11]Tabla Impacto'!$C$11,K21='[11]Tabla Impacto'!$D$11),"Leve",IF(OR(K21='[11]Tabla Impacto'!$C$12,K21='[11]Tabla Impacto'!$D$12),"Menor",IF(OR(K21='[11]Tabla Impacto'!$C$13,K21='[11]Tabla Impacto'!$D$13),"Moderado",IF(OR(K21='[11]Tabla Impacto'!$C$14,K21='[11]Tabla Impacto'!$D$14),"Mayor",IF(OR(K21='[11]Tabla Impacto'!$C$15,K21='[11]Tabla Impacto'!$D$15),"Catastrófico","")))))</f>
        <v/>
      </c>
      <c r="M21" s="200" t="str">
        <f>IF(L21="","",IF(L21="Leve",0.2,IF(L21="Menor",0.4,IF(L21="Moderado",0.6,IF(L21="Mayor",0.8,IF(L21="Catastrófico",1,))))))</f>
        <v/>
      </c>
      <c r="N21" s="203" t="str">
        <f>IF(OR(AND(H21="Muy Baja",L21="Leve"),AND(H21="Muy Baja",L21="Menor"),AND(H21="Baja",L21="Leve")),"Bajo",IF(OR(AND(H21="Muy baja",L21="Moderado"),AND(H21="Baja",L21="Menor"),AND(H21="Baja",L21="Moderado"),AND(H21="Media",L21="Leve"),AND(H21="Media",L21="Menor"),AND(H21="Media",L21="Moderado"),AND(H21="Alta",L21="Leve"),AND(H21="Alta",L21="Menor")),"Moderado",IF(OR(AND(H21="Muy Baja",L21="Mayor"),AND(H21="Baja",L21="Mayor"),AND(H21="Media",L21="Mayor"),AND(H21="Alta",L21="Moderado"),AND(H21="Alta",L21="Mayor"),AND(H21="Muy Alta",L21="Leve"),AND(H21="Muy Alta",L21="Menor"),AND(H21="Muy Alta",L21="Moderado"),AND(H21="Muy Alta",L21="Mayor")),"Alto",IF(OR(AND(H21="Muy Baja",L21="Catastrófico"),AND(H21="Baja",L21="Catastrófico"),AND(H21="Media",L21="Catastrófico"),AND(H21="Alta",L21="Catastrófico"),AND(H21="Muy Alta",L21="Catastrófico")),"Extremo",""))))</f>
        <v/>
      </c>
      <c r="O21" s="156">
        <v>1</v>
      </c>
      <c r="P21" s="152"/>
      <c r="Q21" s="144" t="str">
        <f>IF(OR(R21="Preventivo",R21="Detectivo"),"Probabilidad",IF(R21="Correctivo","Impacto",""))</f>
        <v/>
      </c>
      <c r="R21" s="145"/>
      <c r="S21" s="145"/>
      <c r="T21" s="146" t="str">
        <f>IF(AND(R21="Preventivo",S21="Automático"),"50%",IF(AND(R21="Preventivo",S21="Manual"),"40%",IF(AND(R21="Detectivo",S21="Automático"),"40%",IF(AND(R21="Detectivo",S21="Manual"),"30%",IF(AND(R21="Correctivo",S21="Automático"),"35%",IF(AND(R21="Correctivo",S21="Manual"),"25%",""))))))</f>
        <v/>
      </c>
      <c r="U21" s="145"/>
      <c r="V21" s="145"/>
      <c r="W21" s="145"/>
      <c r="X21" s="147" t="str">
        <f>IFERROR(IF(Q21="Probabilidad",(I21-(+I21*T21)),IF(Q21="Impacto",I21,"")),"")</f>
        <v/>
      </c>
      <c r="Y21" s="148" t="str">
        <f>IFERROR(IF(X21="","",IF(X21&lt;=0.2,"Muy Baja",IF(X21&lt;=0.4,"Baja",IF(X21&lt;=0.6,"Media",IF(X21&lt;=0.8,"Alta","Muy Alta"))))),"")</f>
        <v/>
      </c>
      <c r="Z21" s="149" t="str">
        <f>+X21</f>
        <v/>
      </c>
      <c r="AA21" s="148" t="str">
        <f>IFERROR(IF(AB21="","",IF(AB21&lt;=0.2,"Leve",IF(AB21&lt;=0.4,"Menor",IF(AB21&lt;=0.6,"Moderado",IF(AB21&lt;=0.8,"Mayor","Catastrófico"))))),"")</f>
        <v/>
      </c>
      <c r="AB21" s="149" t="str">
        <f>IFERROR(IF(Q21="Impacto",(M21-(+M21*T21)),IF(Q21="Probabilidad",M21,"")),"")</f>
        <v/>
      </c>
      <c r="AC21" s="150"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51"/>
      <c r="AE21" s="152"/>
      <c r="AF21" s="152"/>
      <c r="AG21" s="152"/>
      <c r="AH21" s="49"/>
      <c r="AI21" s="48"/>
      <c r="AJ21" s="3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55"/>
      <c r="B22" s="216"/>
      <c r="C22" s="216"/>
      <c r="D22" s="216"/>
      <c r="E22" s="219"/>
      <c r="F22" s="216"/>
      <c r="G22" s="207"/>
      <c r="H22" s="210"/>
      <c r="I22" s="201"/>
      <c r="J22" s="213"/>
      <c r="K22" s="201">
        <f t="shared" ref="K22:K26" ca="1" si="15">IF(NOT(ISERROR(MATCH(J22,_xlfn.ANCHORARRAY(E33),0))),I35&amp;"Por favor no seleccionar los criterios de impacto",J22)</f>
        <v>0</v>
      </c>
      <c r="L22" s="210"/>
      <c r="M22" s="201"/>
      <c r="N22" s="204"/>
      <c r="O22" s="156">
        <v>2</v>
      </c>
      <c r="P22" s="152"/>
      <c r="Q22" s="144" t="str">
        <f>IF(OR(R22="Preventivo",R22="Detectivo"),"Probabilidad",IF(R22="Correctivo","Impacto",""))</f>
        <v/>
      </c>
      <c r="R22" s="145"/>
      <c r="S22" s="145"/>
      <c r="T22" s="146" t="str">
        <f t="shared" ref="T22:T26" si="16">IF(AND(R22="Preventivo",S22="Automático"),"50%",IF(AND(R22="Preventivo",S22="Manual"),"40%",IF(AND(R22="Detectivo",S22="Automático"),"40%",IF(AND(R22="Detectivo",S22="Manual"),"30%",IF(AND(R22="Correctivo",S22="Automático"),"35%",IF(AND(R22="Correctivo",S22="Manual"),"25%",""))))))</f>
        <v/>
      </c>
      <c r="U22" s="145"/>
      <c r="V22" s="145"/>
      <c r="W22" s="145"/>
      <c r="X22" s="162" t="str">
        <f>IFERROR(IF(AND(Q21="Probabilidad",Q22="Probabilidad"),(Z21-(+Z21*T22)),IF(Q22="Probabilidad",(I21-(+I21*T22)),IF(Q22="Impacto",Z21,""))),"")</f>
        <v/>
      </c>
      <c r="Y22" s="148" t="str">
        <f t="shared" si="1"/>
        <v/>
      </c>
      <c r="Z22" s="149" t="str">
        <f t="shared" ref="Z22:Z26" si="17">+X22</f>
        <v/>
      </c>
      <c r="AA22" s="148" t="str">
        <f t="shared" si="3"/>
        <v/>
      </c>
      <c r="AB22" s="149" t="str">
        <f>IFERROR(IF(AND(Q21="Impacto",Q22="Impacto"),(#REF!-(+#REF!*T22)),IF(Q22="Impacto",($M$21-(+$M$21*T22)),IF(Q22="Probabilidad",#REF!,""))),"")</f>
        <v/>
      </c>
      <c r="AC22" s="150" t="str">
        <f t="shared" ref="AC22:AC23" si="18">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51"/>
      <c r="AE22" s="152"/>
      <c r="AF22" s="152"/>
      <c r="AG22" s="152"/>
      <c r="AH22" s="49"/>
      <c r="AI22" s="48"/>
      <c r="AJ22" s="3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55"/>
      <c r="B23" s="216"/>
      <c r="C23" s="216"/>
      <c r="D23" s="216"/>
      <c r="E23" s="219"/>
      <c r="F23" s="216"/>
      <c r="G23" s="207"/>
      <c r="H23" s="210"/>
      <c r="I23" s="201"/>
      <c r="J23" s="213"/>
      <c r="K23" s="201">
        <f t="shared" ca="1" si="15"/>
        <v>0</v>
      </c>
      <c r="L23" s="210"/>
      <c r="M23" s="201"/>
      <c r="N23" s="204"/>
      <c r="O23" s="156">
        <v>3</v>
      </c>
      <c r="P23" s="143"/>
      <c r="Q23" s="144" t="str">
        <f>IF(OR(R23="Preventivo",R23="Detectivo"),"Probabilidad",IF(R23="Correctivo","Impacto",""))</f>
        <v/>
      </c>
      <c r="R23" s="145"/>
      <c r="S23" s="145"/>
      <c r="T23" s="146" t="str">
        <f t="shared" si="16"/>
        <v/>
      </c>
      <c r="U23" s="145"/>
      <c r="V23" s="145"/>
      <c r="W23" s="145"/>
      <c r="X23" s="147" t="str">
        <f>IFERROR(IF(AND(Q22="Probabilidad",Q23="Probabilidad"),(Z22-(+Z22*T23)),IF(AND(Q22="Impacto",Q23="Probabilidad"),(Z21-(+Z21*T23)),IF(Q23="Impacto",Z22,""))),"")</f>
        <v/>
      </c>
      <c r="Y23" s="148" t="str">
        <f t="shared" si="1"/>
        <v/>
      </c>
      <c r="Z23" s="149" t="str">
        <f t="shared" si="17"/>
        <v/>
      </c>
      <c r="AA23" s="148" t="str">
        <f t="shared" si="3"/>
        <v/>
      </c>
      <c r="AB23" s="149" t="str">
        <f>IFERROR(IF(AND(Q22="Impacto",Q23="Impacto"),(AB22-(+AB22*T23)),IF(AND(Q22="Probabilidad",Q23="Impacto"),(AB21-(+AB21*T23)),IF(Q23="Probabilidad",AB22,""))),"")</f>
        <v/>
      </c>
      <c r="AC23" s="150" t="str">
        <f t="shared" si="18"/>
        <v/>
      </c>
      <c r="AD23" s="151"/>
      <c r="AE23" s="152"/>
      <c r="AF23" s="157"/>
      <c r="AG23" s="154"/>
      <c r="AH23" s="49"/>
      <c r="AI23" s="48"/>
      <c r="AJ23" s="3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55"/>
      <c r="B24" s="216"/>
      <c r="C24" s="216"/>
      <c r="D24" s="216"/>
      <c r="E24" s="219"/>
      <c r="F24" s="216"/>
      <c r="G24" s="207"/>
      <c r="H24" s="210"/>
      <c r="I24" s="201"/>
      <c r="J24" s="213"/>
      <c r="K24" s="201">
        <f t="shared" ca="1" si="15"/>
        <v>0</v>
      </c>
      <c r="L24" s="210"/>
      <c r="M24" s="201"/>
      <c r="N24" s="204"/>
      <c r="O24" s="156">
        <v>4</v>
      </c>
      <c r="P24" s="143"/>
      <c r="Q24" s="144" t="str">
        <f t="shared" ref="Q24:Q26" si="19">IF(OR(R24="Preventivo",R24="Detectivo"),"Probabilidad",IF(R24="Correctivo","Impacto",""))</f>
        <v/>
      </c>
      <c r="R24" s="145"/>
      <c r="S24" s="145"/>
      <c r="T24" s="146" t="str">
        <f t="shared" si="16"/>
        <v/>
      </c>
      <c r="U24" s="145"/>
      <c r="V24" s="145"/>
      <c r="W24" s="145"/>
      <c r="X24" s="147" t="str">
        <f t="shared" ref="X24:X26" si="20">IFERROR(IF(AND(Q23="Probabilidad",Q24="Probabilidad"),(Z23-(+Z23*T24)),IF(AND(Q23="Impacto",Q24="Probabilidad"),(Z22-(+Z22*T24)),IF(Q24="Impacto",Z23,""))),"")</f>
        <v/>
      </c>
      <c r="Y24" s="148" t="str">
        <f t="shared" si="1"/>
        <v/>
      </c>
      <c r="Z24" s="149" t="str">
        <f t="shared" si="17"/>
        <v/>
      </c>
      <c r="AA24" s="148" t="str">
        <f t="shared" si="3"/>
        <v/>
      </c>
      <c r="AB24" s="149" t="str">
        <f t="shared" ref="AB24:AB26" si="21">IFERROR(IF(AND(Q23="Impacto",Q24="Impacto"),(AB23-(+AB23*T24)),IF(AND(Q23="Probabilidad",Q24="Impacto"),(AB22-(+AB22*T24)),IF(Q24="Probabilidad",AB23,""))),"")</f>
        <v/>
      </c>
      <c r="AC24" s="150"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51"/>
      <c r="AE24" s="152"/>
      <c r="AF24" s="157"/>
      <c r="AG24" s="154"/>
      <c r="AH24" s="49"/>
      <c r="AI24" s="48"/>
      <c r="AJ24" s="3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55"/>
      <c r="B25" s="216"/>
      <c r="C25" s="216"/>
      <c r="D25" s="216"/>
      <c r="E25" s="219"/>
      <c r="F25" s="216"/>
      <c r="G25" s="207"/>
      <c r="H25" s="210"/>
      <c r="I25" s="201"/>
      <c r="J25" s="213"/>
      <c r="K25" s="201">
        <f t="shared" ca="1" si="15"/>
        <v>0</v>
      </c>
      <c r="L25" s="210"/>
      <c r="M25" s="201"/>
      <c r="N25" s="204"/>
      <c r="O25" s="156">
        <v>5</v>
      </c>
      <c r="P25" s="158"/>
      <c r="Q25" s="144" t="str">
        <f t="shared" si="19"/>
        <v/>
      </c>
      <c r="R25" s="145"/>
      <c r="S25" s="145"/>
      <c r="T25" s="146" t="str">
        <f t="shared" si="16"/>
        <v/>
      </c>
      <c r="U25" s="145"/>
      <c r="V25" s="145"/>
      <c r="W25" s="145"/>
      <c r="X25" s="147" t="str">
        <f t="shared" si="20"/>
        <v/>
      </c>
      <c r="Y25" s="148" t="str">
        <f t="shared" si="1"/>
        <v/>
      </c>
      <c r="Z25" s="149" t="str">
        <f t="shared" si="17"/>
        <v/>
      </c>
      <c r="AA25" s="148" t="str">
        <f t="shared" si="3"/>
        <v/>
      </c>
      <c r="AB25" s="149" t="str">
        <f t="shared" si="21"/>
        <v/>
      </c>
      <c r="AC25" s="150" t="str">
        <f t="shared" ref="AC25:AC26" si="22">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51"/>
      <c r="AE25" s="152"/>
      <c r="AF25" s="157"/>
      <c r="AG25" s="154"/>
      <c r="AH25" s="49"/>
      <c r="AI25" s="48"/>
      <c r="AJ25" s="3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56"/>
      <c r="B26" s="217"/>
      <c r="C26" s="217"/>
      <c r="D26" s="217"/>
      <c r="E26" s="220"/>
      <c r="F26" s="217"/>
      <c r="G26" s="208"/>
      <c r="H26" s="211"/>
      <c r="I26" s="202"/>
      <c r="J26" s="214"/>
      <c r="K26" s="202">
        <f t="shared" ca="1" si="15"/>
        <v>0</v>
      </c>
      <c r="L26" s="211"/>
      <c r="M26" s="202"/>
      <c r="N26" s="205"/>
      <c r="O26" s="156">
        <v>6</v>
      </c>
      <c r="P26" s="158"/>
      <c r="Q26" s="144" t="str">
        <f t="shared" si="19"/>
        <v/>
      </c>
      <c r="R26" s="145"/>
      <c r="S26" s="145"/>
      <c r="T26" s="146" t="str">
        <f t="shared" si="16"/>
        <v/>
      </c>
      <c r="U26" s="145"/>
      <c r="V26" s="145"/>
      <c r="W26" s="145"/>
      <c r="X26" s="147" t="str">
        <f t="shared" si="20"/>
        <v/>
      </c>
      <c r="Y26" s="148" t="str">
        <f t="shared" si="1"/>
        <v/>
      </c>
      <c r="Z26" s="149" t="str">
        <f t="shared" si="17"/>
        <v/>
      </c>
      <c r="AA26" s="148" t="str">
        <f t="shared" si="3"/>
        <v/>
      </c>
      <c r="AB26" s="149" t="str">
        <f t="shared" si="21"/>
        <v/>
      </c>
      <c r="AC26" s="150" t="str">
        <f t="shared" si="22"/>
        <v/>
      </c>
      <c r="AD26" s="151"/>
      <c r="AE26" s="152"/>
      <c r="AF26" s="157"/>
      <c r="AG26" s="154"/>
      <c r="AH26" s="49"/>
      <c r="AI26" s="48"/>
      <c r="AJ26" s="3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54">
        <v>4</v>
      </c>
      <c r="B27" s="215"/>
      <c r="C27" s="215"/>
      <c r="D27" s="215"/>
      <c r="E27" s="218"/>
      <c r="F27" s="215"/>
      <c r="G27" s="206"/>
      <c r="H27" s="209" t="str">
        <f>IF(G27&lt;=0,"",IF(G27&lt;=2,"Muy Baja",IF(G27&lt;=24,"Baja",IF(G27&lt;=500,"Media",IF(G27&lt;=5000,"Alta","Muy Alta")))))</f>
        <v/>
      </c>
      <c r="I27" s="200" t="str">
        <f>IF(H27="","",IF(H27="Muy Baja",0.2,IF(H27="Baja",0.4,IF(H27="Media",0.6,IF(H27="Alta",0.8,IF(H27="Muy Alta",1,))))))</f>
        <v/>
      </c>
      <c r="J27" s="212"/>
      <c r="K27" s="200">
        <f>IF(NOT(ISERROR(MATCH(J27,'[11]Tabla Impacto'!$B$221:$B$223,0))),'[11]Tabla Impacto'!$F$223&amp;"Por favor no seleccionar los criterios de impacto(Afectación Económica o presupuestal y Pérdida Reputacional)",J27)</f>
        <v>0</v>
      </c>
      <c r="L27" s="209" t="str">
        <f>IF(OR(K27='[11]Tabla Impacto'!$C$11,K27='[11]Tabla Impacto'!$D$11),"Leve",IF(OR(K27='[11]Tabla Impacto'!$C$12,K27='[11]Tabla Impacto'!$D$12),"Menor",IF(OR(K27='[11]Tabla Impacto'!$C$13,K27='[11]Tabla Impacto'!$D$13),"Moderado",IF(OR(K27='[11]Tabla Impacto'!$C$14,K27='[11]Tabla Impacto'!$D$14),"Mayor",IF(OR(K27='[11]Tabla Impacto'!$C$15,K27='[11]Tabla Impacto'!$D$15),"Catastrófico","")))))</f>
        <v/>
      </c>
      <c r="M27" s="200" t="str">
        <f>IF(L27="","",IF(L27="Leve",0.2,IF(L27="Menor",0.4,IF(L27="Moderado",0.6,IF(L27="Mayor",0.8,IF(L27="Catastrófico",1,))))))</f>
        <v/>
      </c>
      <c r="N27" s="203" t="str">
        <f>IF(OR(AND(H27="Muy Baja",L27="Leve"),AND(H27="Muy Baja",L27="Menor"),AND(H27="Baja",L27="Leve")),"Bajo",IF(OR(AND(H27="Muy baja",L27="Moderado"),AND(H27="Baja",L27="Menor"),AND(H27="Baja",L27="Moderado"),AND(H27="Media",L27="Leve"),AND(H27="Media",L27="Menor"),AND(H27="Media",L27="Moderado"),AND(H27="Alta",L27="Leve"),AND(H27="Alta",L27="Menor")),"Moderado",IF(OR(AND(H27="Muy Baja",L27="Mayor"),AND(H27="Baja",L27="Mayor"),AND(H27="Media",L27="Mayor"),AND(H27="Alta",L27="Moderado"),AND(H27="Alta",L27="Mayor"),AND(H27="Muy Alta",L27="Leve"),AND(H27="Muy Alta",L27="Menor"),AND(H27="Muy Alta",L27="Moderado"),AND(H27="Muy Alta",L27="Mayor")),"Alto",IF(OR(AND(H27="Muy Baja",L27="Catastrófico"),AND(H27="Baja",L27="Catastrófico"),AND(H27="Media",L27="Catastrófico"),AND(H27="Alta",L27="Catastrófico"),AND(H27="Muy Alta",L27="Catastrófico")),"Extremo",""))))</f>
        <v/>
      </c>
      <c r="O27" s="156">
        <v>1</v>
      </c>
      <c r="P27" s="143"/>
      <c r="Q27" s="144" t="str">
        <f>IF(OR(R27="Preventivo",R27="Detectivo"),"Probabilidad",IF(R27="Correctivo","Impacto",""))</f>
        <v/>
      </c>
      <c r="R27" s="145"/>
      <c r="S27" s="145"/>
      <c r="T27" s="146" t="str">
        <f>IF(AND(R27="Preventivo",S27="Automático"),"50%",IF(AND(R27="Preventivo",S27="Manual"),"40%",IF(AND(R27="Detectivo",S27="Automático"),"40%",IF(AND(R27="Detectivo",S27="Manual"),"30%",IF(AND(R27="Correctivo",S27="Automático"),"35%",IF(AND(R27="Correctivo",S27="Manual"),"25%",""))))))</f>
        <v/>
      </c>
      <c r="U27" s="145"/>
      <c r="V27" s="145"/>
      <c r="W27" s="145"/>
      <c r="X27" s="147" t="str">
        <f>IFERROR(IF(Q27="Probabilidad",(I27-(+I27*T27)),IF(Q27="Impacto",I27,"")),"")</f>
        <v/>
      </c>
      <c r="Y27" s="148" t="str">
        <f>IFERROR(IF(X27="","",IF(X27&lt;=0.2,"Muy Baja",IF(X27&lt;=0.4,"Baja",IF(X27&lt;=0.6,"Media",IF(X27&lt;=0.8,"Alta","Muy Alta"))))),"")</f>
        <v/>
      </c>
      <c r="Z27" s="149" t="str">
        <f>+X27</f>
        <v/>
      </c>
      <c r="AA27" s="148" t="str">
        <f>IFERROR(IF(AB27="","",IF(AB27&lt;=0.2,"Leve",IF(AB27&lt;=0.4,"Menor",IF(AB27&lt;=0.6,"Moderado",IF(AB27&lt;=0.8,"Mayor","Catastrófico"))))),"")</f>
        <v/>
      </c>
      <c r="AB27" s="149" t="str">
        <f>IFERROR(IF(Q27="Impacto",(M27-(+M27*T27)),IF(Q27="Probabilidad",M27,"")),"")</f>
        <v/>
      </c>
      <c r="AC27" s="150"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51"/>
      <c r="AE27" s="152"/>
      <c r="AF27" s="152"/>
      <c r="AG27" s="152"/>
      <c r="AH27" s="49"/>
      <c r="AI27" s="48"/>
      <c r="AJ27" s="3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55"/>
      <c r="B28" s="216"/>
      <c r="C28" s="216"/>
      <c r="D28" s="216"/>
      <c r="E28" s="219"/>
      <c r="F28" s="216"/>
      <c r="G28" s="207"/>
      <c r="H28" s="210"/>
      <c r="I28" s="201"/>
      <c r="J28" s="213"/>
      <c r="K28" s="201">
        <f t="shared" ref="K28:K32" ca="1" si="23">IF(NOT(ISERROR(MATCH(J28,_xlfn.ANCHORARRAY(E39),0))),I41&amp;"Por favor no seleccionar los criterios de impacto",J28)</f>
        <v>0</v>
      </c>
      <c r="L28" s="210"/>
      <c r="M28" s="201"/>
      <c r="N28" s="204"/>
      <c r="O28" s="156">
        <v>2</v>
      </c>
      <c r="P28" s="143"/>
      <c r="Q28" s="144" t="str">
        <f>IF(OR(R28="Preventivo",R28="Detectivo"),"Probabilidad",IF(R28="Correctivo","Impacto",""))</f>
        <v/>
      </c>
      <c r="R28" s="145"/>
      <c r="S28" s="145"/>
      <c r="T28" s="146" t="str">
        <f t="shared" ref="T28:T32" si="24">IF(AND(R28="Preventivo",S28="Automático"),"50%",IF(AND(R28="Preventivo",S28="Manual"),"40%",IF(AND(R28="Detectivo",S28="Automático"),"40%",IF(AND(R28="Detectivo",S28="Manual"),"30%",IF(AND(R28="Correctivo",S28="Automático"),"35%",IF(AND(R28="Correctivo",S28="Manual"),"25%",""))))))</f>
        <v/>
      </c>
      <c r="U28" s="145"/>
      <c r="V28" s="145"/>
      <c r="W28" s="145"/>
      <c r="X28" s="147" t="str">
        <f>IFERROR(IF(AND(Q27="Probabilidad",Q28="Probabilidad"),(Z27-(+Z27*T28)),IF(Q28="Probabilidad",(I27-(+I27*T28)),IF(Q28="Impacto",Z27,""))),"")</f>
        <v/>
      </c>
      <c r="Y28" s="148" t="str">
        <f t="shared" si="1"/>
        <v/>
      </c>
      <c r="Z28" s="149" t="str">
        <f t="shared" ref="Z28:Z32" si="25">+X28</f>
        <v/>
      </c>
      <c r="AA28" s="148" t="str">
        <f t="shared" si="3"/>
        <v/>
      </c>
      <c r="AB28" s="149" t="str">
        <f>IFERROR(IF(AND(Q27="Impacto",Q28="Impacto"),(AB21-(+AB21*T28)),IF(Q28="Impacto",($M$27-(+$M$27*T28)),IF(Q28="Probabilidad",AB21,""))),"")</f>
        <v/>
      </c>
      <c r="AC28" s="150" t="str">
        <f t="shared" ref="AC28:AC29" si="26">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51"/>
      <c r="AE28" s="152"/>
      <c r="AF28" s="152"/>
      <c r="AG28" s="152"/>
      <c r="AH28" s="49"/>
      <c r="AI28" s="48"/>
      <c r="AJ28" s="3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55"/>
      <c r="B29" s="216"/>
      <c r="C29" s="216"/>
      <c r="D29" s="216"/>
      <c r="E29" s="219"/>
      <c r="F29" s="216"/>
      <c r="G29" s="207"/>
      <c r="H29" s="210"/>
      <c r="I29" s="201"/>
      <c r="J29" s="213"/>
      <c r="K29" s="201">
        <f t="shared" ca="1" si="23"/>
        <v>0</v>
      </c>
      <c r="L29" s="210"/>
      <c r="M29" s="201"/>
      <c r="N29" s="204"/>
      <c r="O29" s="156">
        <v>3</v>
      </c>
      <c r="P29" s="143"/>
      <c r="Q29" s="144" t="str">
        <f>IF(OR(R29="Preventivo",R29="Detectivo"),"Probabilidad",IF(R29="Correctivo","Impacto",""))</f>
        <v/>
      </c>
      <c r="R29" s="145"/>
      <c r="S29" s="145"/>
      <c r="T29" s="146" t="str">
        <f t="shared" si="24"/>
        <v/>
      </c>
      <c r="U29" s="145"/>
      <c r="V29" s="145"/>
      <c r="W29" s="145"/>
      <c r="X29" s="147" t="str">
        <f>IFERROR(IF(AND(Q28="Probabilidad",Q29="Probabilidad"),(Z28-(+Z28*T29)),IF(AND(Q28="Impacto",Q29="Probabilidad"),(Z27-(+Z27*T29)),IF(Q29="Impacto",Z28,""))),"")</f>
        <v/>
      </c>
      <c r="Y29" s="148" t="str">
        <f t="shared" si="1"/>
        <v/>
      </c>
      <c r="Z29" s="149" t="str">
        <f t="shared" si="25"/>
        <v/>
      </c>
      <c r="AA29" s="148" t="str">
        <f t="shared" si="3"/>
        <v/>
      </c>
      <c r="AB29" s="149" t="str">
        <f>IFERROR(IF(AND(Q28="Impacto",Q29="Impacto"),(AB28-(+AB28*T29)),IF(AND(Q28="Probabilidad",Q29="Impacto"),(AB27-(+AB27*T29)),IF(Q29="Probabilidad",AB28,""))),"")</f>
        <v/>
      </c>
      <c r="AC29" s="150" t="str">
        <f t="shared" si="26"/>
        <v/>
      </c>
      <c r="AD29" s="151"/>
      <c r="AE29" s="152"/>
      <c r="AF29" s="157"/>
      <c r="AG29" s="154"/>
      <c r="AH29" s="49"/>
      <c r="AI29" s="48"/>
      <c r="AJ29" s="3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55"/>
      <c r="B30" s="216"/>
      <c r="C30" s="216"/>
      <c r="D30" s="216"/>
      <c r="E30" s="219"/>
      <c r="F30" s="216"/>
      <c r="G30" s="207"/>
      <c r="H30" s="210"/>
      <c r="I30" s="201"/>
      <c r="J30" s="213"/>
      <c r="K30" s="201">
        <f t="shared" ca="1" si="23"/>
        <v>0</v>
      </c>
      <c r="L30" s="210"/>
      <c r="M30" s="201"/>
      <c r="N30" s="204"/>
      <c r="O30" s="156">
        <v>4</v>
      </c>
      <c r="P30" s="158"/>
      <c r="Q30" s="144" t="str">
        <f t="shared" ref="Q30:Q32" si="27">IF(OR(R30="Preventivo",R30="Detectivo"),"Probabilidad",IF(R30="Correctivo","Impacto",""))</f>
        <v/>
      </c>
      <c r="R30" s="145"/>
      <c r="S30" s="145"/>
      <c r="T30" s="146" t="str">
        <f t="shared" si="24"/>
        <v/>
      </c>
      <c r="U30" s="145"/>
      <c r="V30" s="145"/>
      <c r="W30" s="145"/>
      <c r="X30" s="147" t="str">
        <f t="shared" ref="X30:X32" si="28">IFERROR(IF(AND(Q29="Probabilidad",Q30="Probabilidad"),(Z29-(+Z29*T30)),IF(AND(Q29="Impacto",Q30="Probabilidad"),(Z28-(+Z28*T30)),IF(Q30="Impacto",Z29,""))),"")</f>
        <v/>
      </c>
      <c r="Y30" s="148" t="str">
        <f t="shared" si="1"/>
        <v/>
      </c>
      <c r="Z30" s="149" t="str">
        <f t="shared" si="25"/>
        <v/>
      </c>
      <c r="AA30" s="148" t="str">
        <f t="shared" si="3"/>
        <v/>
      </c>
      <c r="AB30" s="149" t="str">
        <f t="shared" ref="AB30:AB32" si="29">IFERROR(IF(AND(Q29="Impacto",Q30="Impacto"),(AB29-(+AB29*T30)),IF(AND(Q29="Probabilidad",Q30="Impacto"),(AB28-(+AB28*T30)),IF(Q30="Probabilidad",AB29,""))),"")</f>
        <v/>
      </c>
      <c r="AC30" s="150"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51"/>
      <c r="AE30" s="152"/>
      <c r="AF30" s="157"/>
      <c r="AG30" s="154"/>
      <c r="AH30" s="49"/>
      <c r="AI30" s="48"/>
      <c r="AJ30" s="3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55"/>
      <c r="B31" s="216"/>
      <c r="C31" s="216"/>
      <c r="D31" s="216"/>
      <c r="E31" s="219"/>
      <c r="F31" s="216"/>
      <c r="G31" s="207"/>
      <c r="H31" s="210"/>
      <c r="I31" s="201"/>
      <c r="J31" s="213"/>
      <c r="K31" s="201">
        <f t="shared" ca="1" si="23"/>
        <v>0</v>
      </c>
      <c r="L31" s="210"/>
      <c r="M31" s="201"/>
      <c r="N31" s="204"/>
      <c r="O31" s="156">
        <v>5</v>
      </c>
      <c r="P31" s="158"/>
      <c r="Q31" s="144" t="str">
        <f t="shared" si="27"/>
        <v/>
      </c>
      <c r="R31" s="145"/>
      <c r="S31" s="145"/>
      <c r="T31" s="146" t="str">
        <f t="shared" si="24"/>
        <v/>
      </c>
      <c r="U31" s="145"/>
      <c r="V31" s="145"/>
      <c r="W31" s="145"/>
      <c r="X31" s="162" t="str">
        <f t="shared" si="28"/>
        <v/>
      </c>
      <c r="Y31" s="148" t="str">
        <f>IFERROR(IF(X31="","",IF(X31&lt;=0.2,"Muy Baja",IF(X31&lt;=0.4,"Baja",IF(X31&lt;=0.6,"Media",IF(X31&lt;=0.8,"Alta","Muy Alta"))))),"")</f>
        <v/>
      </c>
      <c r="Z31" s="149" t="str">
        <f t="shared" si="25"/>
        <v/>
      </c>
      <c r="AA31" s="148" t="str">
        <f t="shared" si="3"/>
        <v/>
      </c>
      <c r="AB31" s="149" t="str">
        <f t="shared" si="29"/>
        <v/>
      </c>
      <c r="AC31" s="150" t="str">
        <f t="shared" ref="AC31:AC32" si="30">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51"/>
      <c r="AE31" s="152"/>
      <c r="AF31" s="157"/>
      <c r="AG31" s="154"/>
      <c r="AH31" s="49"/>
      <c r="AI31" s="48"/>
      <c r="AJ31" s="3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56"/>
      <c r="B32" s="217"/>
      <c r="C32" s="217"/>
      <c r="D32" s="217"/>
      <c r="E32" s="220"/>
      <c r="F32" s="217"/>
      <c r="G32" s="208"/>
      <c r="H32" s="211"/>
      <c r="I32" s="202"/>
      <c r="J32" s="214"/>
      <c r="K32" s="202">
        <f t="shared" ca="1" si="23"/>
        <v>0</v>
      </c>
      <c r="L32" s="211"/>
      <c r="M32" s="202"/>
      <c r="N32" s="205"/>
      <c r="O32" s="156">
        <v>6</v>
      </c>
      <c r="P32" s="158"/>
      <c r="Q32" s="144" t="str">
        <f t="shared" si="27"/>
        <v/>
      </c>
      <c r="R32" s="145"/>
      <c r="S32" s="145"/>
      <c r="T32" s="146" t="str">
        <f t="shared" si="24"/>
        <v/>
      </c>
      <c r="U32" s="145"/>
      <c r="V32" s="145"/>
      <c r="W32" s="145"/>
      <c r="X32" s="147" t="str">
        <f t="shared" si="28"/>
        <v/>
      </c>
      <c r="Y32" s="148" t="str">
        <f t="shared" si="1"/>
        <v/>
      </c>
      <c r="Z32" s="149" t="str">
        <f t="shared" si="25"/>
        <v/>
      </c>
      <c r="AA32" s="148" t="str">
        <f t="shared" si="3"/>
        <v/>
      </c>
      <c r="AB32" s="149" t="str">
        <f t="shared" si="29"/>
        <v/>
      </c>
      <c r="AC32" s="150" t="str">
        <f t="shared" si="30"/>
        <v/>
      </c>
      <c r="AD32" s="151"/>
      <c r="AE32" s="152"/>
      <c r="AF32" s="157"/>
      <c r="AG32" s="154"/>
      <c r="AH32" s="49"/>
      <c r="AI32" s="48"/>
      <c r="AJ32" s="3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54">
        <v>5</v>
      </c>
      <c r="B33" s="215"/>
      <c r="C33" s="215"/>
      <c r="D33" s="215"/>
      <c r="E33" s="218"/>
      <c r="F33" s="215"/>
      <c r="G33" s="206"/>
      <c r="H33" s="209" t="str">
        <f>IF(G33&lt;=0,"",IF(G33&lt;=2,"Muy Baja",IF(G33&lt;=24,"Baja",IF(G33&lt;=500,"Media",IF(G33&lt;=5000,"Alta","Muy Alta")))))</f>
        <v/>
      </c>
      <c r="I33" s="200" t="str">
        <f>IF(H33="","",IF(H33="Muy Baja",0.2,IF(H33="Baja",0.4,IF(H33="Media",0.6,IF(H33="Alta",0.8,IF(H33="Muy Alta",1,))))))</f>
        <v/>
      </c>
      <c r="J33" s="212"/>
      <c r="K33" s="200">
        <f>IF(NOT(ISERROR(MATCH(J33,'[11]Tabla Impacto'!$B$221:$B$223,0))),'[11]Tabla Impacto'!$F$223&amp;"Por favor no seleccionar los criterios de impacto(Afectación Económica o presupuestal y Pérdida Reputacional)",J33)</f>
        <v>0</v>
      </c>
      <c r="L33" s="209" t="str">
        <f>IF(OR(K33='[11]Tabla Impacto'!$C$11,K33='[11]Tabla Impacto'!$D$11),"Leve",IF(OR(K33='[11]Tabla Impacto'!$C$12,K33='[11]Tabla Impacto'!$D$12),"Menor",IF(OR(K33='[11]Tabla Impacto'!$C$13,K33='[11]Tabla Impacto'!$D$13),"Moderado",IF(OR(K33='[11]Tabla Impacto'!$C$14,K33='[11]Tabla Impacto'!$D$14),"Mayor",IF(OR(K33='[11]Tabla Impacto'!$C$15,K33='[11]Tabla Impacto'!$D$15),"Catastrófico","")))))</f>
        <v/>
      </c>
      <c r="M33" s="200" t="str">
        <f>IF(L33="","",IF(L33="Leve",0.2,IF(L33="Menor",0.4,IF(L33="Moderado",0.6,IF(L33="Mayor",0.8,IF(L33="Catastrófico",1,))))))</f>
        <v/>
      </c>
      <c r="N33" s="203" t="str">
        <f>IF(OR(AND(H33="Muy Baja",L33="Leve"),AND(H33="Muy Baja",L33="Menor"),AND(H33="Baja",L33="Leve")),"Bajo",IF(OR(AND(H33="Muy baja",L33="Moderado"),AND(H33="Baja",L33="Menor"),AND(H33="Baja",L33="Moderado"),AND(H33="Media",L33="Leve"),AND(H33="Media",L33="Menor"),AND(H33="Media",L33="Moderado"),AND(H33="Alta",L33="Leve"),AND(H33="Alta",L33="Menor")),"Moderado",IF(OR(AND(H33="Muy Baja",L33="Mayor"),AND(H33="Baja",L33="Mayor"),AND(H33="Media",L33="Mayor"),AND(H33="Alta",L33="Moderado"),AND(H33="Alta",L33="Mayor"),AND(H33="Muy Alta",L33="Leve"),AND(H33="Muy Alta",L33="Menor"),AND(H33="Muy Alta",L33="Moderado"),AND(H33="Muy Alta",L33="Mayor")),"Alto",IF(OR(AND(H33="Muy Baja",L33="Catastrófico"),AND(H33="Baja",L33="Catastrófico"),AND(H33="Media",L33="Catastrófico"),AND(H33="Alta",L33="Catastrófico"),AND(H33="Muy Alta",L33="Catastrófico")),"Extremo",""))))</f>
        <v/>
      </c>
      <c r="O33" s="156">
        <v>1</v>
      </c>
      <c r="P33" s="158"/>
      <c r="Q33" s="144" t="str">
        <f>IF(OR(R33="Preventivo",R33="Detectivo"),"Probabilidad",IF(R33="Correctivo","Impacto",""))</f>
        <v/>
      </c>
      <c r="R33" s="145"/>
      <c r="S33" s="145"/>
      <c r="T33" s="146" t="str">
        <f>IF(AND(R33="Preventivo",S33="Automático"),"50%",IF(AND(R33="Preventivo",S33="Manual"),"40%",IF(AND(R33="Detectivo",S33="Automático"),"40%",IF(AND(R33="Detectivo",S33="Manual"),"30%",IF(AND(R33="Correctivo",S33="Automático"),"35%",IF(AND(R33="Correctivo",S33="Manual"),"25%",""))))))</f>
        <v/>
      </c>
      <c r="U33" s="145"/>
      <c r="V33" s="145"/>
      <c r="W33" s="145"/>
      <c r="X33" s="147" t="str">
        <f>IFERROR(IF(Q33="Probabilidad",(I33-(+I33*T33)),IF(Q33="Impacto",I33,"")),"")</f>
        <v/>
      </c>
      <c r="Y33" s="148" t="str">
        <f>IFERROR(IF(X33="","",IF(X33&lt;=0.2,"Muy Baja",IF(X33&lt;=0.4,"Baja",IF(X33&lt;=0.6,"Media",IF(X33&lt;=0.8,"Alta","Muy Alta"))))),"")</f>
        <v/>
      </c>
      <c r="Z33" s="149" t="str">
        <f>+X33</f>
        <v/>
      </c>
      <c r="AA33" s="148" t="str">
        <f>IFERROR(IF(AB33="","",IF(AB33&lt;=0.2,"Leve",IF(AB33&lt;=0.4,"Menor",IF(AB33&lt;=0.6,"Moderado",IF(AB33&lt;=0.8,"Mayor","Catastrófico"))))),"")</f>
        <v/>
      </c>
      <c r="AB33" s="149" t="str">
        <f>IFERROR(IF(Q33="Impacto",(M33-(+M33*T33)),IF(Q33="Probabilidad",M33,"")),"")</f>
        <v/>
      </c>
      <c r="AC33" s="150"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51"/>
      <c r="AE33" s="152"/>
      <c r="AF33" s="152"/>
      <c r="AG33" s="152"/>
      <c r="AH33" s="49"/>
      <c r="AI33" s="48"/>
      <c r="AJ33" s="3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55"/>
      <c r="B34" s="216"/>
      <c r="C34" s="216"/>
      <c r="D34" s="216"/>
      <c r="E34" s="219"/>
      <c r="F34" s="216"/>
      <c r="G34" s="207"/>
      <c r="H34" s="210"/>
      <c r="I34" s="201"/>
      <c r="J34" s="213"/>
      <c r="K34" s="201">
        <f t="shared" ref="K34:K38" ca="1" si="31">IF(NOT(ISERROR(MATCH(J34,_xlfn.ANCHORARRAY(E45),0))),I47&amp;"Por favor no seleccionar los criterios de impacto",J34)</f>
        <v>0</v>
      </c>
      <c r="L34" s="210"/>
      <c r="M34" s="201"/>
      <c r="N34" s="204"/>
      <c r="O34" s="156">
        <v>2</v>
      </c>
      <c r="P34" s="143"/>
      <c r="Q34" s="144" t="str">
        <f>IF(OR(R34="Preventivo",R34="Detectivo"),"Probabilidad",IF(R34="Correctivo","Impacto",""))</f>
        <v/>
      </c>
      <c r="R34" s="145"/>
      <c r="S34" s="145"/>
      <c r="T34" s="146" t="str">
        <f t="shared" ref="T34:T38" si="32">IF(AND(R34="Preventivo",S34="Automático"),"50%",IF(AND(R34="Preventivo",S34="Manual"),"40%",IF(AND(R34="Detectivo",S34="Automático"),"40%",IF(AND(R34="Detectivo",S34="Manual"),"30%",IF(AND(R34="Correctivo",S34="Automático"),"35%",IF(AND(R34="Correctivo",S34="Manual"),"25%",""))))))</f>
        <v/>
      </c>
      <c r="U34" s="145"/>
      <c r="V34" s="145"/>
      <c r="W34" s="145"/>
      <c r="X34" s="147" t="str">
        <f>IFERROR(IF(AND(Q33="Probabilidad",Q34="Probabilidad"),(Z33-(+Z33*T34)),IF(Q34="Probabilidad",(I33-(+I33*T34)),IF(Q34="Impacto",Z33,""))),"")</f>
        <v/>
      </c>
      <c r="Y34" s="148" t="str">
        <f t="shared" si="1"/>
        <v/>
      </c>
      <c r="Z34" s="149" t="str">
        <f t="shared" ref="Z34:Z38" si="33">+X34</f>
        <v/>
      </c>
      <c r="AA34" s="148" t="str">
        <f t="shared" si="3"/>
        <v/>
      </c>
      <c r="AB34" s="149" t="str">
        <f>IFERROR(IF(AND(Q33="Impacto",Q34="Impacto"),(AB27-(+AB27*T34)),IF(Q34="Impacto",($M$33-(+$M$33*T34)),IF(Q34="Probabilidad",AB27,""))),"")</f>
        <v/>
      </c>
      <c r="AC34" s="150" t="str">
        <f t="shared" ref="AC34:AC35" si="34">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51"/>
      <c r="AE34" s="152"/>
      <c r="AF34" s="157"/>
      <c r="AG34" s="154"/>
      <c r="AH34" s="49"/>
      <c r="AI34" s="48"/>
      <c r="AJ34" s="3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55"/>
      <c r="B35" s="216"/>
      <c r="C35" s="216"/>
      <c r="D35" s="216"/>
      <c r="E35" s="219"/>
      <c r="F35" s="216"/>
      <c r="G35" s="207"/>
      <c r="H35" s="210"/>
      <c r="I35" s="201"/>
      <c r="J35" s="213"/>
      <c r="K35" s="201">
        <f t="shared" ca="1" si="31"/>
        <v>0</v>
      </c>
      <c r="L35" s="210"/>
      <c r="M35" s="201"/>
      <c r="N35" s="204"/>
      <c r="O35" s="156">
        <v>3</v>
      </c>
      <c r="P35" s="158"/>
      <c r="Q35" s="144" t="str">
        <f>IF(OR(R35="Preventivo",R35="Detectivo"),"Probabilidad",IF(R35="Correctivo","Impacto",""))</f>
        <v/>
      </c>
      <c r="R35" s="145"/>
      <c r="S35" s="145"/>
      <c r="T35" s="146" t="str">
        <f t="shared" si="32"/>
        <v/>
      </c>
      <c r="U35" s="145"/>
      <c r="V35" s="145"/>
      <c r="W35" s="145"/>
      <c r="X35" s="147" t="str">
        <f>IFERROR(IF(AND(Q34="Probabilidad",Q35="Probabilidad"),(Z34-(+Z34*T35)),IF(AND(Q34="Impacto",Q35="Probabilidad"),(Z33-(+Z33*T35)),IF(Q35="Impacto",Z34,""))),"")</f>
        <v/>
      </c>
      <c r="Y35" s="148" t="str">
        <f t="shared" si="1"/>
        <v/>
      </c>
      <c r="Z35" s="149" t="str">
        <f t="shared" si="33"/>
        <v/>
      </c>
      <c r="AA35" s="148" t="str">
        <f t="shared" si="3"/>
        <v/>
      </c>
      <c r="AB35" s="149" t="str">
        <f>IFERROR(IF(AND(Q34="Impacto",Q35="Impacto"),(AB34-(+AB34*T35)),IF(AND(Q34="Probabilidad",Q35="Impacto"),(AB33-(+AB33*T35)),IF(Q35="Probabilidad",AB34,""))),"")</f>
        <v/>
      </c>
      <c r="AC35" s="150" t="str">
        <f t="shared" si="34"/>
        <v/>
      </c>
      <c r="AD35" s="151"/>
      <c r="AE35" s="152"/>
      <c r="AF35" s="157"/>
      <c r="AG35" s="154"/>
      <c r="AH35" s="49"/>
      <c r="AI35" s="48"/>
      <c r="AJ35" s="3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55"/>
      <c r="B36" s="216"/>
      <c r="C36" s="216"/>
      <c r="D36" s="216"/>
      <c r="E36" s="219"/>
      <c r="F36" s="216"/>
      <c r="G36" s="207"/>
      <c r="H36" s="210"/>
      <c r="I36" s="201"/>
      <c r="J36" s="213"/>
      <c r="K36" s="201">
        <f t="shared" ca="1" si="31"/>
        <v>0</v>
      </c>
      <c r="L36" s="210"/>
      <c r="M36" s="201"/>
      <c r="N36" s="204"/>
      <c r="O36" s="156">
        <v>4</v>
      </c>
      <c r="P36" s="158"/>
      <c r="Q36" s="144" t="str">
        <f t="shared" ref="Q36:Q38" si="35">IF(OR(R36="Preventivo",R36="Detectivo"),"Probabilidad",IF(R36="Correctivo","Impacto",""))</f>
        <v/>
      </c>
      <c r="R36" s="145"/>
      <c r="S36" s="145"/>
      <c r="T36" s="146" t="str">
        <f t="shared" si="32"/>
        <v/>
      </c>
      <c r="U36" s="145"/>
      <c r="V36" s="145"/>
      <c r="W36" s="145"/>
      <c r="X36" s="147" t="str">
        <f t="shared" ref="X36:X38" si="36">IFERROR(IF(AND(Q35="Probabilidad",Q36="Probabilidad"),(Z35-(+Z35*T36)),IF(AND(Q35="Impacto",Q36="Probabilidad"),(Z34-(+Z34*T36)),IF(Q36="Impacto",Z35,""))),"")</f>
        <v/>
      </c>
      <c r="Y36" s="148" t="str">
        <f t="shared" si="1"/>
        <v/>
      </c>
      <c r="Z36" s="149" t="str">
        <f t="shared" si="33"/>
        <v/>
      </c>
      <c r="AA36" s="148" t="str">
        <f t="shared" si="3"/>
        <v/>
      </c>
      <c r="AB36" s="149" t="str">
        <f t="shared" ref="AB36:AB38" si="37">IFERROR(IF(AND(Q35="Impacto",Q36="Impacto"),(AB35-(+AB35*T36)),IF(AND(Q35="Probabilidad",Q36="Impacto"),(AB34-(+AB34*T36)),IF(Q36="Probabilidad",AB35,""))),"")</f>
        <v/>
      </c>
      <c r="AC36" s="150"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51"/>
      <c r="AE36" s="152"/>
      <c r="AF36" s="157"/>
      <c r="AG36" s="154"/>
      <c r="AH36" s="49"/>
      <c r="AI36" s="48"/>
      <c r="AJ36" s="3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55"/>
      <c r="B37" s="216"/>
      <c r="C37" s="216"/>
      <c r="D37" s="216"/>
      <c r="E37" s="219"/>
      <c r="F37" s="216"/>
      <c r="G37" s="207"/>
      <c r="H37" s="210"/>
      <c r="I37" s="201"/>
      <c r="J37" s="213"/>
      <c r="K37" s="201">
        <f t="shared" ca="1" si="31"/>
        <v>0</v>
      </c>
      <c r="L37" s="210"/>
      <c r="M37" s="201"/>
      <c r="N37" s="204"/>
      <c r="O37" s="156">
        <v>5</v>
      </c>
      <c r="P37" s="158"/>
      <c r="Q37" s="144" t="str">
        <f t="shared" si="35"/>
        <v/>
      </c>
      <c r="R37" s="145"/>
      <c r="S37" s="145"/>
      <c r="T37" s="146" t="str">
        <f t="shared" si="32"/>
        <v/>
      </c>
      <c r="U37" s="145"/>
      <c r="V37" s="145"/>
      <c r="W37" s="145"/>
      <c r="X37" s="147" t="str">
        <f t="shared" si="36"/>
        <v/>
      </c>
      <c r="Y37" s="148" t="str">
        <f t="shared" si="1"/>
        <v/>
      </c>
      <c r="Z37" s="149" t="str">
        <f t="shared" si="33"/>
        <v/>
      </c>
      <c r="AA37" s="148" t="str">
        <f t="shared" si="3"/>
        <v/>
      </c>
      <c r="AB37" s="149" t="str">
        <f t="shared" si="37"/>
        <v/>
      </c>
      <c r="AC37" s="150" t="str">
        <f t="shared" ref="AC37:AC38" si="38">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51"/>
      <c r="AE37" s="152"/>
      <c r="AF37" s="157"/>
      <c r="AG37" s="154"/>
      <c r="AH37" s="49"/>
      <c r="AI37" s="48"/>
      <c r="AJ37" s="3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56"/>
      <c r="B38" s="217"/>
      <c r="C38" s="217"/>
      <c r="D38" s="217"/>
      <c r="E38" s="220"/>
      <c r="F38" s="217"/>
      <c r="G38" s="208"/>
      <c r="H38" s="211"/>
      <c r="I38" s="202"/>
      <c r="J38" s="214"/>
      <c r="K38" s="202">
        <f t="shared" ca="1" si="31"/>
        <v>0</v>
      </c>
      <c r="L38" s="211"/>
      <c r="M38" s="202"/>
      <c r="N38" s="205"/>
      <c r="O38" s="156">
        <v>6</v>
      </c>
      <c r="P38" s="158"/>
      <c r="Q38" s="144" t="str">
        <f t="shared" si="35"/>
        <v/>
      </c>
      <c r="R38" s="145"/>
      <c r="S38" s="145"/>
      <c r="T38" s="146" t="str">
        <f t="shared" si="32"/>
        <v/>
      </c>
      <c r="U38" s="145"/>
      <c r="V38" s="145"/>
      <c r="W38" s="145"/>
      <c r="X38" s="147" t="str">
        <f t="shared" si="36"/>
        <v/>
      </c>
      <c r="Y38" s="148" t="str">
        <f t="shared" si="1"/>
        <v/>
      </c>
      <c r="Z38" s="149" t="str">
        <f t="shared" si="33"/>
        <v/>
      </c>
      <c r="AA38" s="148" t="str">
        <f t="shared" si="3"/>
        <v/>
      </c>
      <c r="AB38" s="149" t="str">
        <f t="shared" si="37"/>
        <v/>
      </c>
      <c r="AC38" s="150" t="str">
        <f t="shared" si="38"/>
        <v/>
      </c>
      <c r="AD38" s="151"/>
      <c r="AE38" s="152"/>
      <c r="AF38" s="157"/>
      <c r="AG38" s="154"/>
      <c r="AH38" s="49"/>
      <c r="AI38" s="48"/>
      <c r="AJ38" s="3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88">
        <v>6</v>
      </c>
      <c r="B39" s="191"/>
      <c r="C39" s="191"/>
      <c r="D39" s="191"/>
      <c r="E39" s="194"/>
      <c r="F39" s="191"/>
      <c r="G39" s="197"/>
      <c r="H39" s="182" t="str">
        <f>IF(G39&lt;=0,"",IF(G39&lt;=2,"Muy Baja",IF(G39&lt;=24,"Baja",IF(G39&lt;=500,"Media",IF(G39&lt;=5000,"Alta","Muy Alta")))))</f>
        <v/>
      </c>
      <c r="I39" s="176" t="str">
        <f>IF(H39="","",IF(H39="Muy Baja",0.2,IF(H39="Baja",0.4,IF(H39="Media",0.6,IF(H39="Alta",0.8,IF(H39="Muy Alta",1,))))))</f>
        <v/>
      </c>
      <c r="J39" s="179"/>
      <c r="K39" s="176">
        <f>IF(NOT(ISERROR(MATCH(J39,'[11]Tabla Impacto'!$B$221:$B$223,0))),'[11]Tabla Impacto'!$F$223&amp;"Por favor no seleccionar los criterios de impacto(Afectación Económica o presupuestal y Pérdida Reputacional)",J39)</f>
        <v>0</v>
      </c>
      <c r="L39" s="182" t="str">
        <f>IF(OR(K39='[11]Tabla Impacto'!$C$11,K39='[11]Tabla Impacto'!$D$11),"Leve",IF(OR(K39='[11]Tabla Impacto'!$C$12,K39='[11]Tabla Impacto'!$D$12),"Menor",IF(OR(K39='[11]Tabla Impacto'!$C$13,K39='[11]Tabla Impacto'!$D$13),"Moderado",IF(OR(K39='[11]Tabla Impacto'!$C$14,K39='[11]Tabla Impacto'!$D$14),"Mayor",IF(OR(K39='[11]Tabla Impacto'!$C$15,K39='[11]Tabla Impacto'!$D$15),"Catastrófico","")))))</f>
        <v/>
      </c>
      <c r="M39" s="176" t="str">
        <f>IF(L39="","",IF(L39="Leve",0.2,IF(L39="Menor",0.4,IF(L39="Moderado",0.6,IF(L39="Mayor",0.8,IF(L39="Catastrófico",1,))))))</f>
        <v/>
      </c>
      <c r="N39" s="185" t="str">
        <f>IF(OR(AND(H39="Muy Baja",L39="Leve"),AND(H39="Muy Baja",L39="Menor"),AND(H39="Baja",L39="Leve")),"Bajo",IF(OR(AND(H39="Muy baja",L39="Moderado"),AND(H39="Baja",L39="Menor"),AND(H39="Baja",L39="Moderado"),AND(H39="Media",L39="Leve"),AND(H39="Media",L39="Menor"),AND(H39="Media",L39="Moderado"),AND(H39="Alta",L39="Leve"),AND(H39="Alta",L39="Menor")),"Moderado",IF(OR(AND(H39="Muy Baja",L39="Mayor"),AND(H39="Baja",L39="Mayor"),AND(H39="Media",L39="Mayor"),AND(H39="Alta",L39="Moderado"),AND(H39="Alta",L39="Mayor"),AND(H39="Muy Alta",L39="Leve"),AND(H39="Muy Alta",L39="Menor"),AND(H39="Muy Alta",L39="Moderado"),AND(H39="Muy Alta",L39="Mayor")),"Alto",IF(OR(AND(H39="Muy Baja",L39="Catastrófico"),AND(H39="Baja",L39="Catastrófico"),AND(H39="Media",L39="Catastrófico"),AND(H39="Alta",L39="Catastrófico"),AND(H39="Muy Alta",L39="Catastrófico")),"Extremo",""))))</f>
        <v/>
      </c>
      <c r="O39" s="6">
        <v>1</v>
      </c>
      <c r="P39" s="126"/>
      <c r="Q39" s="41" t="str">
        <f>IF(OR(R39="Preventivo",R39="Detectivo"),"Probabilidad",IF(R39="Correctivo","Impacto",""))</f>
        <v/>
      </c>
      <c r="R39" s="42"/>
      <c r="S39" s="42"/>
      <c r="T39" s="43" t="str">
        <f>IF(AND(R39="Preventivo",S39="Automático"),"50%",IF(AND(R39="Preventivo",S39="Manual"),"40%",IF(AND(R39="Detectivo",S39="Automático"),"40%",IF(AND(R39="Detectivo",S39="Manual"),"30%",IF(AND(R39="Correctivo",S39="Automático"),"35%",IF(AND(R39="Correctivo",S39="Manual"),"25%",""))))))</f>
        <v/>
      </c>
      <c r="U39" s="42"/>
      <c r="V39" s="42"/>
      <c r="W39" s="42"/>
      <c r="X39" s="24" t="str">
        <f>IFERROR(IF(Q39="Probabilidad",(I39-(+I39*T39)),IF(Q39="Impacto",I39,"")),"")</f>
        <v/>
      </c>
      <c r="Y39" s="44" t="str">
        <f>IFERROR(IF(X39="","",IF(X39&lt;=0.2,"Muy Baja",IF(X39&lt;=0.4,"Baja",IF(X39&lt;=0.6,"Media",IF(X39&lt;=0.8,"Alta","Muy Alta"))))),"")</f>
        <v/>
      </c>
      <c r="Z39" s="45" t="str">
        <f>+X39</f>
        <v/>
      </c>
      <c r="AA39" s="44" t="str">
        <f>IFERROR(IF(AB39="","",IF(AB39&lt;=0.2,"Leve",IF(AB39&lt;=0.4,"Menor",IF(AB39&lt;=0.6,"Moderado",IF(AB39&lt;=0.8,"Mayor","Catastrófico"))))),"")</f>
        <v/>
      </c>
      <c r="AB39" s="45" t="str">
        <f>IFERROR(IF(Q39="Impacto",(M39-(+M39*T39)),IF(Q39="Probabilidad",M39,"")),"")</f>
        <v/>
      </c>
      <c r="AC39" s="46"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47"/>
      <c r="AE39" s="48"/>
      <c r="AF39" s="48"/>
      <c r="AG39" s="48"/>
      <c r="AH39" s="49"/>
      <c r="AI39" s="48"/>
      <c r="AJ39" s="3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9"/>
      <c r="B40" s="192"/>
      <c r="C40" s="192"/>
      <c r="D40" s="192"/>
      <c r="E40" s="195"/>
      <c r="F40" s="192"/>
      <c r="G40" s="198"/>
      <c r="H40" s="183"/>
      <c r="I40" s="177"/>
      <c r="J40" s="180"/>
      <c r="K40" s="177">
        <f t="shared" ref="K40:K44" ca="1" si="39">IF(NOT(ISERROR(MATCH(J40,_xlfn.ANCHORARRAY(E51),0))),I53&amp;"Por favor no seleccionar los criterios de impacto",J40)</f>
        <v>0</v>
      </c>
      <c r="L40" s="183"/>
      <c r="M40" s="177"/>
      <c r="N40" s="186"/>
      <c r="O40" s="6">
        <v>2</v>
      </c>
      <c r="P40" s="127"/>
      <c r="Q40" s="41" t="str">
        <f>IF(OR(R40="Preventivo",R40="Detectivo"),"Probabilidad",IF(R40="Correctivo","Impacto",""))</f>
        <v/>
      </c>
      <c r="R40" s="42"/>
      <c r="S40" s="42"/>
      <c r="T40" s="43" t="str">
        <f t="shared" ref="T40:T44" si="40">IF(AND(R40="Preventivo",S40="Automático"),"50%",IF(AND(R40="Preventivo",S40="Manual"),"40%",IF(AND(R40="Detectivo",S40="Automático"),"40%",IF(AND(R40="Detectivo",S40="Manual"),"30%",IF(AND(R40="Correctivo",S40="Automático"),"35%",IF(AND(R40="Correctivo",S40="Manual"),"25%",""))))))</f>
        <v/>
      </c>
      <c r="U40" s="42"/>
      <c r="V40" s="42"/>
      <c r="W40" s="42"/>
      <c r="X40" s="24" t="str">
        <f>IFERROR(IF(AND(Q39="Probabilidad",Q40="Probabilidad"),(Z39-(+Z39*T40)),IF(Q40="Probabilidad",(I39-(+I39*T40)),IF(Q40="Impacto",Z39,""))),"")</f>
        <v/>
      </c>
      <c r="Y40" s="44" t="str">
        <f t="shared" si="1"/>
        <v/>
      </c>
      <c r="Z40" s="45" t="str">
        <f t="shared" ref="Z40:Z44" si="41">+X40</f>
        <v/>
      </c>
      <c r="AA40" s="44" t="str">
        <f t="shared" si="3"/>
        <v/>
      </c>
      <c r="AB40" s="45" t="str">
        <f>IFERROR(IF(AND(Q39="Impacto",Q40="Impacto"),(AB33-(+AB33*T40)),IF(Q40="Impacto",($M$39-(+$M$39*T40)),IF(Q40="Probabilidad",AB33,""))),"")</f>
        <v/>
      </c>
      <c r="AC40" s="46" t="str">
        <f t="shared" ref="AC40:AC41" si="42">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47"/>
      <c r="AE40" s="48"/>
      <c r="AF40" s="48"/>
      <c r="AG40" s="48"/>
      <c r="AH40" s="49"/>
      <c r="AI40" s="48"/>
      <c r="AJ40" s="3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9"/>
      <c r="B41" s="192"/>
      <c r="C41" s="192"/>
      <c r="D41" s="192"/>
      <c r="E41" s="195"/>
      <c r="F41" s="192"/>
      <c r="G41" s="198"/>
      <c r="H41" s="183"/>
      <c r="I41" s="177"/>
      <c r="J41" s="180"/>
      <c r="K41" s="177">
        <f t="shared" ca="1" si="39"/>
        <v>0</v>
      </c>
      <c r="L41" s="183"/>
      <c r="M41" s="177"/>
      <c r="N41" s="186"/>
      <c r="O41" s="6">
        <v>3</v>
      </c>
      <c r="P41" s="127"/>
      <c r="Q41" s="41" t="str">
        <f>IF(OR(R41="Preventivo",R41="Detectivo"),"Probabilidad",IF(R41="Correctivo","Impacto",""))</f>
        <v/>
      </c>
      <c r="R41" s="42"/>
      <c r="S41" s="42"/>
      <c r="T41" s="43" t="str">
        <f t="shared" si="40"/>
        <v/>
      </c>
      <c r="U41" s="42"/>
      <c r="V41" s="42"/>
      <c r="W41" s="42"/>
      <c r="X41" s="24" t="str">
        <f>IFERROR(IF(AND(Q40="Probabilidad",Q41="Probabilidad"),(Z40-(+Z40*T41)),IF(AND(Q40="Impacto",Q41="Probabilidad"),(Z39-(+Z39*T41)),IF(Q41="Impacto",Z40,""))),"")</f>
        <v/>
      </c>
      <c r="Y41" s="44" t="str">
        <f t="shared" si="1"/>
        <v/>
      </c>
      <c r="Z41" s="45" t="str">
        <f t="shared" si="41"/>
        <v/>
      </c>
      <c r="AA41" s="44" t="str">
        <f t="shared" si="3"/>
        <v/>
      </c>
      <c r="AB41" s="45" t="str">
        <f>IFERROR(IF(AND(Q40="Impacto",Q41="Impacto"),(AB40-(+AB40*T41)),IF(AND(Q40="Probabilidad",Q41="Impacto"),(AB39-(+AB39*T41)),IF(Q41="Probabilidad",AB40,""))),"")</f>
        <v/>
      </c>
      <c r="AC41" s="46" t="str">
        <f t="shared" si="42"/>
        <v/>
      </c>
      <c r="AD41" s="47"/>
      <c r="AE41" s="48"/>
      <c r="AF41" s="48"/>
      <c r="AG41" s="48"/>
      <c r="AH41" s="49"/>
      <c r="AI41" s="48"/>
      <c r="AJ41" s="3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9"/>
      <c r="B42" s="192"/>
      <c r="C42" s="192"/>
      <c r="D42" s="192"/>
      <c r="E42" s="195"/>
      <c r="F42" s="192"/>
      <c r="G42" s="198"/>
      <c r="H42" s="183"/>
      <c r="I42" s="177"/>
      <c r="J42" s="180"/>
      <c r="K42" s="177">
        <f t="shared" ca="1" si="39"/>
        <v>0</v>
      </c>
      <c r="L42" s="183"/>
      <c r="M42" s="177"/>
      <c r="N42" s="186"/>
      <c r="O42" s="6">
        <v>4</v>
      </c>
      <c r="P42" s="127"/>
      <c r="Q42" s="41" t="str">
        <f t="shared" ref="Q42:Q44" si="43">IF(OR(R42="Preventivo",R42="Detectivo"),"Probabilidad",IF(R42="Correctivo","Impacto",""))</f>
        <v/>
      </c>
      <c r="R42" s="42"/>
      <c r="S42" s="42"/>
      <c r="T42" s="43" t="str">
        <f t="shared" si="40"/>
        <v/>
      </c>
      <c r="U42" s="42"/>
      <c r="V42" s="42"/>
      <c r="W42" s="42"/>
      <c r="X42" s="24" t="str">
        <f t="shared" ref="X42:X44" si="44">IFERROR(IF(AND(Q41="Probabilidad",Q42="Probabilidad"),(Z41-(+Z41*T42)),IF(AND(Q41="Impacto",Q42="Probabilidad"),(Z40-(+Z40*T42)),IF(Q42="Impacto",Z41,""))),"")</f>
        <v/>
      </c>
      <c r="Y42" s="44" t="str">
        <f t="shared" si="1"/>
        <v/>
      </c>
      <c r="Z42" s="45" t="str">
        <f t="shared" si="41"/>
        <v/>
      </c>
      <c r="AA42" s="44" t="str">
        <f t="shared" si="3"/>
        <v/>
      </c>
      <c r="AB42" s="45" t="str">
        <f t="shared" ref="AB42:AB44" si="45">IFERROR(IF(AND(Q41="Impacto",Q42="Impacto"),(AB41-(+AB41*T42)),IF(AND(Q41="Probabilidad",Q42="Impacto"),(AB40-(+AB40*T42)),IF(Q42="Probabilidad",AB41,""))),"")</f>
        <v/>
      </c>
      <c r="AC42" s="46"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47"/>
      <c r="AE42" s="48"/>
      <c r="AF42" s="48"/>
      <c r="AG42" s="49"/>
      <c r="AH42" s="49"/>
      <c r="AI42" s="48"/>
      <c r="AJ42" s="3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9"/>
      <c r="B43" s="192"/>
      <c r="C43" s="192"/>
      <c r="D43" s="192"/>
      <c r="E43" s="195"/>
      <c r="F43" s="192"/>
      <c r="G43" s="198"/>
      <c r="H43" s="183"/>
      <c r="I43" s="177"/>
      <c r="J43" s="180"/>
      <c r="K43" s="177">
        <f t="shared" ca="1" si="39"/>
        <v>0</v>
      </c>
      <c r="L43" s="183"/>
      <c r="M43" s="177"/>
      <c r="N43" s="186"/>
      <c r="O43" s="6">
        <v>5</v>
      </c>
      <c r="P43" s="39"/>
      <c r="Q43" s="41" t="str">
        <f t="shared" si="43"/>
        <v/>
      </c>
      <c r="R43" s="42"/>
      <c r="S43" s="42"/>
      <c r="T43" s="43" t="str">
        <f t="shared" si="40"/>
        <v/>
      </c>
      <c r="U43" s="42"/>
      <c r="V43" s="42"/>
      <c r="W43" s="42"/>
      <c r="X43" s="24" t="str">
        <f t="shared" si="44"/>
        <v/>
      </c>
      <c r="Y43" s="44" t="str">
        <f t="shared" si="1"/>
        <v/>
      </c>
      <c r="Z43" s="45" t="str">
        <f t="shared" si="41"/>
        <v/>
      </c>
      <c r="AA43" s="44" t="str">
        <f t="shared" si="3"/>
        <v/>
      </c>
      <c r="AB43" s="45" t="str">
        <f t="shared" si="45"/>
        <v/>
      </c>
      <c r="AC43" s="46" t="str">
        <f t="shared" ref="AC43" si="46">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47"/>
      <c r="AE43" s="48"/>
      <c r="AF43" s="38"/>
      <c r="AG43" s="49"/>
      <c r="AH43" s="49"/>
      <c r="AI43" s="48"/>
      <c r="AJ43" s="3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90"/>
      <c r="B44" s="193"/>
      <c r="C44" s="193"/>
      <c r="D44" s="193"/>
      <c r="E44" s="196"/>
      <c r="F44" s="193"/>
      <c r="G44" s="199"/>
      <c r="H44" s="184"/>
      <c r="I44" s="178"/>
      <c r="J44" s="181"/>
      <c r="K44" s="178">
        <f t="shared" ca="1" si="39"/>
        <v>0</v>
      </c>
      <c r="L44" s="184"/>
      <c r="M44" s="178"/>
      <c r="N44" s="187"/>
      <c r="O44" s="6">
        <v>6</v>
      </c>
      <c r="P44" s="39"/>
      <c r="Q44" s="41" t="str">
        <f t="shared" si="43"/>
        <v/>
      </c>
      <c r="R44" s="42"/>
      <c r="S44" s="42"/>
      <c r="T44" s="43" t="str">
        <f t="shared" si="40"/>
        <v/>
      </c>
      <c r="U44" s="42"/>
      <c r="V44" s="42"/>
      <c r="W44" s="42"/>
      <c r="X44" s="24" t="str">
        <f t="shared" si="44"/>
        <v/>
      </c>
      <c r="Y44" s="44" t="str">
        <f t="shared" si="1"/>
        <v/>
      </c>
      <c r="Z44" s="45" t="str">
        <f t="shared" si="41"/>
        <v/>
      </c>
      <c r="AA44" s="44" t="str">
        <f>IFERROR(IF(AB44="","",IF(AB44&lt;=0.2,"Leve",IF(AB44&lt;=0.4,"Menor",IF(AB44&lt;=0.6,"Moderado",IF(AB44&lt;=0.8,"Mayor","Catastrófico"))))),"")</f>
        <v/>
      </c>
      <c r="AB44" s="45" t="str">
        <f t="shared" si="45"/>
        <v/>
      </c>
      <c r="AC44" s="46" t="str">
        <f>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47"/>
      <c r="AE44" s="48"/>
      <c r="AF44" s="38"/>
      <c r="AG44" s="49"/>
      <c r="AH44" s="49"/>
      <c r="AI44" s="48"/>
      <c r="AJ44" s="3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88">
        <v>7</v>
      </c>
      <c r="B45" s="191"/>
      <c r="C45" s="191"/>
      <c r="D45" s="191"/>
      <c r="E45" s="194"/>
      <c r="F45" s="191"/>
      <c r="G45" s="197"/>
      <c r="H45" s="182" t="str">
        <f>IF(G45&lt;=0,"",IF(G45&lt;=2,"Muy Baja",IF(G45&lt;=24,"Baja",IF(G45&lt;=500,"Media",IF(G45&lt;=5000,"Alta","Muy Alta")))))</f>
        <v/>
      </c>
      <c r="I45" s="176" t="str">
        <f>IF(H45="","",IF(H45="Muy Baja",0.2,IF(H45="Baja",0.4,IF(H45="Media",0.6,IF(H45="Alta",0.8,IF(H45="Muy Alta",1,))))))</f>
        <v/>
      </c>
      <c r="J45" s="179"/>
      <c r="K45" s="176">
        <f>IF(NOT(ISERROR(MATCH(J45,'[11]Tabla Impacto'!$B$221:$B$223,0))),'[11]Tabla Impacto'!$F$223&amp;"Por favor no seleccionar los criterios de impacto(Afectación Económica o presupuestal y Pérdida Reputacional)",J45)</f>
        <v>0</v>
      </c>
      <c r="L45" s="182" t="str">
        <f>IF(OR(K45='[11]Tabla Impacto'!$C$11,K45='[11]Tabla Impacto'!$D$11),"Leve",IF(OR(K45='[11]Tabla Impacto'!$C$12,K45='[11]Tabla Impacto'!$D$12),"Menor",IF(OR(K45='[11]Tabla Impacto'!$C$13,K45='[11]Tabla Impacto'!$D$13),"Moderado",IF(OR(K45='[11]Tabla Impacto'!$C$14,K45='[11]Tabla Impacto'!$D$14),"Mayor",IF(OR(K45='[11]Tabla Impacto'!$C$15,K45='[11]Tabla Impacto'!$D$15),"Catastrófico","")))))</f>
        <v/>
      </c>
      <c r="M45" s="176" t="str">
        <f>IF(L45="","",IF(L45="Leve",0.2,IF(L45="Menor",0.4,IF(L45="Moderado",0.6,IF(L45="Mayor",0.8,IF(L45="Catastrófico",1,))))))</f>
        <v/>
      </c>
      <c r="N45" s="185" t="str">
        <f>IF(OR(AND(H45="Muy Baja",L45="Leve"),AND(H45="Muy Baja",L45="Menor"),AND(H45="Baja",L45="Leve")),"Bajo",IF(OR(AND(H45="Muy baja",L45="Moderado"),AND(H45="Baja",L45="Menor"),AND(H45="Baja",L45="Moderado"),AND(H45="Media",L45="Leve"),AND(H45="Media",L45="Menor"),AND(H45="Media",L45="Moderado"),AND(H45="Alta",L45="Leve"),AND(H45="Alta",L45="Menor")),"Moderado",IF(OR(AND(H45="Muy Baja",L45="Mayor"),AND(H45="Baja",L45="Mayor"),AND(H45="Media",L45="Mayor"),AND(H45="Alta",L45="Moderado"),AND(H45="Alta",L45="Mayor"),AND(H45="Muy Alta",L45="Leve"),AND(H45="Muy Alta",L45="Menor"),AND(H45="Muy Alta",L45="Moderado"),AND(H45="Muy Alta",L45="Mayor")),"Alto",IF(OR(AND(H45="Muy Baja",L45="Catastrófico"),AND(H45="Baja",L45="Catastrófico"),AND(H45="Media",L45="Catastrófico"),AND(H45="Alta",L45="Catastrófico"),AND(H45="Muy Alta",L45="Catastrófico")),"Extremo",""))))</f>
        <v/>
      </c>
      <c r="O45" s="6">
        <v>1</v>
      </c>
      <c r="P45" s="128"/>
      <c r="Q45" s="41" t="str">
        <f>IF(OR(R45="Preventivo",R45="Detectivo"),"Probabilidad",IF(R45="Correctivo","Impacto",""))</f>
        <v/>
      </c>
      <c r="R45" s="42"/>
      <c r="S45" s="42"/>
      <c r="T45" s="43" t="str">
        <f>IF(AND(R45="Preventivo",S45="Automático"),"50%",IF(AND(R45="Preventivo",S45="Manual"),"40%",IF(AND(R45="Detectivo",S45="Automático"),"40%",IF(AND(R45="Detectivo",S45="Manual"),"30%",IF(AND(R45="Correctivo",S45="Automático"),"35%",IF(AND(R45="Correctivo",S45="Manual"),"25%",""))))))</f>
        <v/>
      </c>
      <c r="U45" s="42"/>
      <c r="V45" s="42"/>
      <c r="W45" s="42"/>
      <c r="X45" s="24" t="str">
        <f>IFERROR(IF(Q45="Probabilidad",(I45-(+I45*T45)),IF(Q45="Impacto",I45,"")),"")</f>
        <v/>
      </c>
      <c r="Y45" s="44" t="str">
        <f>IFERROR(IF(X45="","",IF(X45&lt;=0.2,"Muy Baja",IF(X45&lt;=0.4,"Baja",IF(X45&lt;=0.6,"Media",IF(X45&lt;=0.8,"Alta","Muy Alta"))))),"")</f>
        <v/>
      </c>
      <c r="Z45" s="45" t="str">
        <f>+X45</f>
        <v/>
      </c>
      <c r="AA45" s="44" t="str">
        <f>IFERROR(IF(AB45="","",IF(AB45&lt;=0.2,"Leve",IF(AB45&lt;=0.4,"Menor",IF(AB45&lt;=0.6,"Moderado",IF(AB45&lt;=0.8,"Mayor","Catastrófico"))))),"")</f>
        <v/>
      </c>
      <c r="AB45" s="45" t="str">
        <f>IFERROR(IF(Q45="Impacto",(M45-(+M45*T45)),IF(Q45="Probabilidad",M45,"")),"")</f>
        <v/>
      </c>
      <c r="AC45" s="46"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47"/>
      <c r="AE45" s="128"/>
      <c r="AF45" s="38"/>
      <c r="AG45" s="49"/>
      <c r="AH45" s="49"/>
      <c r="AI45" s="48"/>
      <c r="AJ45" s="3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9"/>
      <c r="B46" s="192"/>
      <c r="C46" s="192"/>
      <c r="D46" s="192"/>
      <c r="E46" s="195"/>
      <c r="F46" s="192"/>
      <c r="G46" s="198"/>
      <c r="H46" s="183"/>
      <c r="I46" s="177"/>
      <c r="J46" s="180"/>
      <c r="K46" s="177">
        <f t="shared" ref="K46:K50" ca="1" si="47">IF(NOT(ISERROR(MATCH(J46,_xlfn.ANCHORARRAY(E57),0))),I59&amp;"Por favor no seleccionar los criterios de impacto",J46)</f>
        <v>0</v>
      </c>
      <c r="L46" s="183"/>
      <c r="M46" s="177"/>
      <c r="N46" s="186"/>
      <c r="O46" s="6">
        <v>2</v>
      </c>
      <c r="P46" s="128"/>
      <c r="Q46" s="41" t="str">
        <f>IF(OR(R46="Preventivo",R46="Detectivo"),"Probabilidad",IF(R46="Correctivo","Impacto",""))</f>
        <v/>
      </c>
      <c r="R46" s="42"/>
      <c r="S46" s="42"/>
      <c r="T46" s="43" t="str">
        <f t="shared" ref="T46:T50" si="48">IF(AND(R46="Preventivo",S46="Automático"),"50%",IF(AND(R46="Preventivo",S46="Manual"),"40%",IF(AND(R46="Detectivo",S46="Automático"),"40%",IF(AND(R46="Detectivo",S46="Manual"),"30%",IF(AND(R46="Correctivo",S46="Automático"),"35%",IF(AND(R46="Correctivo",S46="Manual"),"25%",""))))))</f>
        <v/>
      </c>
      <c r="U46" s="42"/>
      <c r="V46" s="42"/>
      <c r="W46" s="42"/>
      <c r="X46" s="24" t="str">
        <f>IFERROR(IF(AND(Q45="Probabilidad",Q46="Probabilidad"),(Z45-(+Z45*T46)),IF(Q46="Probabilidad",(I45-(+I45*T46)),IF(Q46="Impacto",Z45,""))),"")</f>
        <v/>
      </c>
      <c r="Y46" s="44" t="str">
        <f t="shared" si="1"/>
        <v/>
      </c>
      <c r="Z46" s="45" t="str">
        <f t="shared" ref="Z46:Z50" si="49">+X46</f>
        <v/>
      </c>
      <c r="AA46" s="44" t="str">
        <f t="shared" si="3"/>
        <v/>
      </c>
      <c r="AB46" s="45" t="str">
        <f>IFERROR(IF(AND(Q45="Impacto",Q46="Impacto"),(AB39-(+AB39*T46)),IF(Q46="Impacto",($M$45-(+$M$45*T46)),IF(Q46="Probabilidad",AB39,""))),"")</f>
        <v/>
      </c>
      <c r="AC46" s="46" t="str">
        <f t="shared" ref="AC46:AC47" si="50">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47"/>
      <c r="AE46" s="128"/>
      <c r="AF46" s="38"/>
      <c r="AG46" s="49"/>
      <c r="AH46" s="49"/>
      <c r="AI46" s="48"/>
      <c r="AJ46" s="3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9"/>
      <c r="B47" s="192"/>
      <c r="C47" s="192"/>
      <c r="D47" s="192"/>
      <c r="E47" s="195"/>
      <c r="F47" s="192"/>
      <c r="G47" s="198"/>
      <c r="H47" s="183"/>
      <c r="I47" s="177"/>
      <c r="J47" s="180"/>
      <c r="K47" s="177">
        <f t="shared" ca="1" si="47"/>
        <v>0</v>
      </c>
      <c r="L47" s="183"/>
      <c r="M47" s="177"/>
      <c r="N47" s="186"/>
      <c r="O47" s="6">
        <v>3</v>
      </c>
      <c r="P47" s="128"/>
      <c r="Q47" s="41" t="str">
        <f>IF(OR(R47="Preventivo",R47="Detectivo"),"Probabilidad",IF(R47="Correctivo","Impacto",""))</f>
        <v/>
      </c>
      <c r="R47" s="42"/>
      <c r="S47" s="42"/>
      <c r="T47" s="43" t="str">
        <f t="shared" si="48"/>
        <v/>
      </c>
      <c r="U47" s="42"/>
      <c r="V47" s="42"/>
      <c r="W47" s="42"/>
      <c r="X47" s="24" t="str">
        <f>IFERROR(IF(AND(Q46="Probabilidad",Q47="Probabilidad"),(Z46-(+Z46*T47)),IF(AND(Q46="Impacto",Q47="Probabilidad"),(Z45-(+Z45*T47)),IF(Q47="Impacto",Z46,""))),"")</f>
        <v/>
      </c>
      <c r="Y47" s="44" t="str">
        <f t="shared" si="1"/>
        <v/>
      </c>
      <c r="Z47" s="45" t="str">
        <f t="shared" si="49"/>
        <v/>
      </c>
      <c r="AA47" s="44" t="str">
        <f t="shared" si="3"/>
        <v/>
      </c>
      <c r="AB47" s="45" t="str">
        <f>IFERROR(IF(AND(Q46="Impacto",Q47="Impacto"),(AB46-(+AB46*T47)),IF(AND(Q46="Probabilidad",Q47="Impacto"),(AB45-(+AB45*T47)),IF(Q47="Probabilidad",AB46,""))),"")</f>
        <v/>
      </c>
      <c r="AC47" s="46" t="str">
        <f t="shared" si="50"/>
        <v/>
      </c>
      <c r="AD47" s="47"/>
      <c r="AE47" s="128"/>
      <c r="AF47" s="38"/>
      <c r="AG47" s="49"/>
      <c r="AH47" s="49"/>
      <c r="AI47" s="48"/>
      <c r="AJ47" s="3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9"/>
      <c r="B48" s="192"/>
      <c r="C48" s="192"/>
      <c r="D48" s="192"/>
      <c r="E48" s="195"/>
      <c r="F48" s="192"/>
      <c r="G48" s="198"/>
      <c r="H48" s="183"/>
      <c r="I48" s="177"/>
      <c r="J48" s="180"/>
      <c r="K48" s="177">
        <f t="shared" ca="1" si="47"/>
        <v>0</v>
      </c>
      <c r="L48" s="183"/>
      <c r="M48" s="177"/>
      <c r="N48" s="186"/>
      <c r="O48" s="6">
        <v>4</v>
      </c>
      <c r="P48" s="128"/>
      <c r="Q48" s="41" t="str">
        <f t="shared" ref="Q48:Q50" si="51">IF(OR(R48="Preventivo",R48="Detectivo"),"Probabilidad",IF(R48="Correctivo","Impacto",""))</f>
        <v/>
      </c>
      <c r="R48" s="42"/>
      <c r="S48" s="42"/>
      <c r="T48" s="43" t="str">
        <f t="shared" si="48"/>
        <v/>
      </c>
      <c r="U48" s="42"/>
      <c r="V48" s="42"/>
      <c r="W48" s="42"/>
      <c r="X48" s="24" t="str">
        <f t="shared" ref="X48:X50" si="52">IFERROR(IF(AND(Q47="Probabilidad",Q48="Probabilidad"),(Z47-(+Z47*T48)),IF(AND(Q47="Impacto",Q48="Probabilidad"),(Z46-(+Z46*T48)),IF(Q48="Impacto",Z47,""))),"")</f>
        <v/>
      </c>
      <c r="Y48" s="44" t="str">
        <f t="shared" si="1"/>
        <v/>
      </c>
      <c r="Z48" s="45" t="str">
        <f t="shared" si="49"/>
        <v/>
      </c>
      <c r="AA48" s="44" t="str">
        <f t="shared" si="3"/>
        <v/>
      </c>
      <c r="AB48" s="45" t="str">
        <f t="shared" ref="AB48:AB50" si="53">IFERROR(IF(AND(Q47="Impacto",Q48="Impacto"),(AB47-(+AB47*T48)),IF(AND(Q47="Probabilidad",Q48="Impacto"),(AB46-(+AB46*T48)),IF(Q48="Probabilidad",AB47,""))),"")</f>
        <v/>
      </c>
      <c r="AC48" s="46"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47"/>
      <c r="AE48" s="128"/>
      <c r="AF48" s="38"/>
      <c r="AG48" s="49"/>
      <c r="AH48" s="49"/>
      <c r="AI48" s="48"/>
      <c r="AJ48" s="3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9"/>
      <c r="B49" s="192"/>
      <c r="C49" s="192"/>
      <c r="D49" s="192"/>
      <c r="E49" s="195"/>
      <c r="F49" s="192"/>
      <c r="G49" s="198"/>
      <c r="H49" s="183"/>
      <c r="I49" s="177"/>
      <c r="J49" s="180"/>
      <c r="K49" s="177">
        <f t="shared" ca="1" si="47"/>
        <v>0</v>
      </c>
      <c r="L49" s="183"/>
      <c r="M49" s="177"/>
      <c r="N49" s="186"/>
      <c r="O49" s="6">
        <v>5</v>
      </c>
      <c r="P49" s="39"/>
      <c r="Q49" s="41" t="str">
        <f t="shared" si="51"/>
        <v/>
      </c>
      <c r="R49" s="42"/>
      <c r="S49" s="42"/>
      <c r="T49" s="43" t="str">
        <f t="shared" si="48"/>
        <v/>
      </c>
      <c r="U49" s="42"/>
      <c r="V49" s="42"/>
      <c r="W49" s="42"/>
      <c r="X49" s="24" t="str">
        <f t="shared" si="52"/>
        <v/>
      </c>
      <c r="Y49" s="44" t="str">
        <f t="shared" si="1"/>
        <v/>
      </c>
      <c r="Z49" s="45" t="str">
        <f t="shared" si="49"/>
        <v/>
      </c>
      <c r="AA49" s="44" t="str">
        <f t="shared" si="3"/>
        <v/>
      </c>
      <c r="AB49" s="45" t="str">
        <f t="shared" si="53"/>
        <v/>
      </c>
      <c r="AC49" s="46" t="str">
        <f t="shared" ref="AC49:AC50" si="54">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47"/>
      <c r="AE49" s="48"/>
      <c r="AF49" s="38"/>
      <c r="AG49" s="49"/>
      <c r="AH49" s="49"/>
      <c r="AI49" s="48"/>
      <c r="AJ49" s="3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90"/>
      <c r="B50" s="193"/>
      <c r="C50" s="193"/>
      <c r="D50" s="193"/>
      <c r="E50" s="196"/>
      <c r="F50" s="193"/>
      <c r="G50" s="199"/>
      <c r="H50" s="184"/>
      <c r="I50" s="178"/>
      <c r="J50" s="181"/>
      <c r="K50" s="178">
        <f t="shared" ca="1" si="47"/>
        <v>0</v>
      </c>
      <c r="L50" s="184"/>
      <c r="M50" s="178"/>
      <c r="N50" s="187"/>
      <c r="O50" s="6">
        <v>6</v>
      </c>
      <c r="P50" s="39"/>
      <c r="Q50" s="41" t="str">
        <f t="shared" si="51"/>
        <v/>
      </c>
      <c r="R50" s="42"/>
      <c r="S50" s="42"/>
      <c r="T50" s="43" t="str">
        <f t="shared" si="48"/>
        <v/>
      </c>
      <c r="U50" s="42"/>
      <c r="V50" s="42"/>
      <c r="W50" s="42"/>
      <c r="X50" s="24" t="str">
        <f t="shared" si="52"/>
        <v/>
      </c>
      <c r="Y50" s="44" t="str">
        <f t="shared" si="1"/>
        <v/>
      </c>
      <c r="Z50" s="45" t="str">
        <f t="shared" si="49"/>
        <v/>
      </c>
      <c r="AA50" s="44" t="str">
        <f t="shared" si="3"/>
        <v/>
      </c>
      <c r="AB50" s="45" t="str">
        <f t="shared" si="53"/>
        <v/>
      </c>
      <c r="AC50" s="46" t="str">
        <f t="shared" si="54"/>
        <v/>
      </c>
      <c r="AD50" s="47"/>
      <c r="AE50" s="48"/>
      <c r="AF50" s="38"/>
      <c r="AG50" s="49"/>
      <c r="AH50" s="49"/>
      <c r="AI50" s="48"/>
      <c r="AJ50" s="3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88">
        <v>8</v>
      </c>
      <c r="B51" s="191"/>
      <c r="C51" s="191"/>
      <c r="D51" s="191"/>
      <c r="E51" s="194"/>
      <c r="F51" s="191"/>
      <c r="G51" s="197"/>
      <c r="H51" s="182" t="str">
        <f>IF(G51&lt;=0,"",IF(G51&lt;=2,"Muy Baja",IF(G51&lt;=24,"Baja",IF(G51&lt;=500,"Media",IF(G51&lt;=5000,"Alta","Muy Alta")))))</f>
        <v/>
      </c>
      <c r="I51" s="176" t="str">
        <f>IF(H51="","",IF(H51="Muy Baja",0.2,IF(H51="Baja",0.4,IF(H51="Media",0.6,IF(H51="Alta",0.8,IF(H51="Muy Alta",1,))))))</f>
        <v/>
      </c>
      <c r="J51" s="179"/>
      <c r="K51" s="176">
        <f>IF(NOT(ISERROR(MATCH(J51,'[11]Tabla Impacto'!$B$221:$B$223,0))),'[11]Tabla Impacto'!$F$223&amp;"Por favor no seleccionar los criterios de impacto(Afectación Económica o presupuestal y Pérdida Reputacional)",J51)</f>
        <v>0</v>
      </c>
      <c r="L51" s="182" t="str">
        <f>IF(OR(K51='[11]Tabla Impacto'!$C$11,K51='[11]Tabla Impacto'!$D$11),"Leve",IF(OR(K51='[11]Tabla Impacto'!$C$12,K51='[11]Tabla Impacto'!$D$12),"Menor",IF(OR(K51='[11]Tabla Impacto'!$C$13,K51='[11]Tabla Impacto'!$D$13),"Moderado",IF(OR(K51='[11]Tabla Impacto'!$C$14,K51='[11]Tabla Impacto'!$D$14),"Mayor",IF(OR(K51='[11]Tabla Impacto'!$C$15,K51='[11]Tabla Impacto'!$D$15),"Catastrófico","")))))</f>
        <v/>
      </c>
      <c r="M51" s="176" t="str">
        <f>IF(L51="","",IF(L51="Leve",0.2,IF(L51="Menor",0.4,IF(L51="Moderado",0.6,IF(L51="Mayor",0.8,IF(L51="Catastrófico",1,))))))</f>
        <v/>
      </c>
      <c r="N51" s="185" t="str">
        <f>IF(OR(AND(H51="Muy Baja",L51="Leve"),AND(H51="Muy Baja",L51="Menor"),AND(H51="Baja",L51="Leve")),"Bajo",IF(OR(AND(H51="Muy baja",L51="Moderado"),AND(H51="Baja",L51="Menor"),AND(H51="Baja",L51="Moderado"),AND(H51="Media",L51="Leve"),AND(H51="Media",L51="Menor"),AND(H51="Media",L51="Moderado"),AND(H51="Alta",L51="Leve"),AND(H51="Alta",L51="Menor")),"Moderado",IF(OR(AND(H51="Muy Baja",L51="Mayor"),AND(H51="Baja",L51="Mayor"),AND(H51="Media",L51="Mayor"),AND(H51="Alta",L51="Moderado"),AND(H51="Alta",L51="Mayor"),AND(H51="Muy Alta",L51="Leve"),AND(H51="Muy Alta",L51="Menor"),AND(H51="Muy Alta",L51="Moderado"),AND(H51="Muy Alta",L51="Mayor")),"Alto",IF(OR(AND(H51="Muy Baja",L51="Catastrófico"),AND(H51="Baja",L51="Catastrófico"),AND(H51="Media",L51="Catastrófico"),AND(H51="Alta",L51="Catastrófico"),AND(H51="Muy Alta",L51="Catastrófico")),"Extremo",""))))</f>
        <v/>
      </c>
      <c r="O51" s="6">
        <v>1</v>
      </c>
      <c r="P51" s="128"/>
      <c r="Q51" s="41" t="str">
        <f>IF(OR(R51="Preventivo",R51="Detectivo"),"Probabilidad",IF(R51="Correctivo","Impacto",""))</f>
        <v/>
      </c>
      <c r="R51" s="42"/>
      <c r="S51" s="42"/>
      <c r="T51" s="43" t="str">
        <f>IF(AND(R51="Preventivo",S51="Automático"),"50%",IF(AND(R51="Preventivo",S51="Manual"),"40%",IF(AND(R51="Detectivo",S51="Automático"),"40%",IF(AND(R51="Detectivo",S51="Manual"),"30%",IF(AND(R51="Correctivo",S51="Automático"),"35%",IF(AND(R51="Correctivo",S51="Manual"),"25%",""))))))</f>
        <v/>
      </c>
      <c r="U51" s="42"/>
      <c r="V51" s="42"/>
      <c r="W51" s="42"/>
      <c r="X51" s="24" t="str">
        <f>IFERROR(IF(Q51="Probabilidad",(I51-(+I51*T51)),IF(Q51="Impacto",I51,"")),"")</f>
        <v/>
      </c>
      <c r="Y51" s="44" t="str">
        <f>IFERROR(IF(X51="","",IF(X51&lt;=0.2,"Muy Baja",IF(X51&lt;=0.4,"Baja",IF(X51&lt;=0.6,"Media",IF(X51&lt;=0.8,"Alta","Muy Alta"))))),"")</f>
        <v/>
      </c>
      <c r="Z51" s="45" t="str">
        <f>+X51</f>
        <v/>
      </c>
      <c r="AA51" s="44" t="str">
        <f>IFERROR(IF(AB51="","",IF(AB51&lt;=0.2,"Leve",IF(AB51&lt;=0.4,"Menor",IF(AB51&lt;=0.6,"Moderado",IF(AB51&lt;=0.8,"Mayor","Catastrófico"))))),"")</f>
        <v/>
      </c>
      <c r="AB51" s="45" t="str">
        <f>IFERROR(IF(Q51="Impacto",(M51-(+M51*T51)),IF(Q51="Probabilidad",M51,"")),"")</f>
        <v/>
      </c>
      <c r="AC51" s="46"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47"/>
      <c r="AE51" s="48"/>
      <c r="AF51" s="38"/>
      <c r="AG51" s="49"/>
      <c r="AH51" s="49"/>
      <c r="AI51" s="48"/>
      <c r="AJ51" s="3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9"/>
      <c r="B52" s="192"/>
      <c r="C52" s="192"/>
      <c r="D52" s="192"/>
      <c r="E52" s="195"/>
      <c r="F52" s="192"/>
      <c r="G52" s="198"/>
      <c r="H52" s="183"/>
      <c r="I52" s="177"/>
      <c r="J52" s="180"/>
      <c r="K52" s="177">
        <f ca="1">IF(NOT(ISERROR(MATCH(J52,_xlfn.ANCHORARRAY(E63),0))),I65&amp;"Por favor no seleccionar los criterios de impacto",J52)</f>
        <v>0</v>
      </c>
      <c r="L52" s="183"/>
      <c r="M52" s="177"/>
      <c r="N52" s="186"/>
      <c r="O52" s="6">
        <v>2</v>
      </c>
      <c r="P52" s="128"/>
      <c r="Q52" s="41" t="str">
        <f>IF(OR(R52="Preventivo",R52="Detectivo"),"Probabilidad",IF(R52="Correctivo","Impacto",""))</f>
        <v/>
      </c>
      <c r="R52" s="42"/>
      <c r="S52" s="42"/>
      <c r="T52" s="43" t="str">
        <f t="shared" ref="T52:T56" si="55">IF(AND(R52="Preventivo",S52="Automático"),"50%",IF(AND(R52="Preventivo",S52="Manual"),"40%",IF(AND(R52="Detectivo",S52="Automático"),"40%",IF(AND(R52="Detectivo",S52="Manual"),"30%",IF(AND(R52="Correctivo",S52="Automático"),"35%",IF(AND(R52="Correctivo",S52="Manual"),"25%",""))))))</f>
        <v/>
      </c>
      <c r="U52" s="42"/>
      <c r="V52" s="42"/>
      <c r="W52" s="42"/>
      <c r="X52" s="24" t="str">
        <f>IFERROR(IF(AND(Q51="Probabilidad",Q52="Probabilidad"),(Z51-(+Z51*T52)),IF(Q52="Probabilidad",(I51-(+I51*T52)),IF(Q52="Impacto",Z51,""))),"")</f>
        <v/>
      </c>
      <c r="Y52" s="44" t="str">
        <f t="shared" si="1"/>
        <v/>
      </c>
      <c r="Z52" s="45" t="str">
        <f t="shared" ref="Z52:Z56" si="56">+X52</f>
        <v/>
      </c>
      <c r="AA52" s="44" t="str">
        <f t="shared" si="3"/>
        <v/>
      </c>
      <c r="AB52" s="45" t="str">
        <f>IFERROR(IF(AND(Q51="Impacto",Q52="Impacto"),(AB45-(+AB45*T52)),IF(Q52="Impacto",($M$51-(+$M$51*T52)),IF(Q52="Probabilidad",AB45,""))),"")</f>
        <v/>
      </c>
      <c r="AC52" s="46" t="str">
        <f t="shared" ref="AC52:AC53" si="57">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47"/>
      <c r="AE52" s="48"/>
      <c r="AF52" s="38"/>
      <c r="AG52" s="49"/>
      <c r="AH52" s="49"/>
      <c r="AI52" s="48"/>
      <c r="AJ52" s="3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9"/>
      <c r="B53" s="192"/>
      <c r="C53" s="192"/>
      <c r="D53" s="192"/>
      <c r="E53" s="195"/>
      <c r="F53" s="192"/>
      <c r="G53" s="198"/>
      <c r="H53" s="183"/>
      <c r="I53" s="177"/>
      <c r="J53" s="180"/>
      <c r="K53" s="177">
        <f ca="1">IF(NOT(ISERROR(MATCH(J53,_xlfn.ANCHORARRAY(E64),0))),I66&amp;"Por favor no seleccionar los criterios de impacto",J53)</f>
        <v>0</v>
      </c>
      <c r="L53" s="183"/>
      <c r="M53" s="177"/>
      <c r="N53" s="186"/>
      <c r="O53" s="6">
        <v>3</v>
      </c>
      <c r="P53" s="128"/>
      <c r="Q53" s="41" t="str">
        <f>IF(OR(R53="Preventivo",R53="Detectivo"),"Probabilidad",IF(R53="Correctivo","Impacto",""))</f>
        <v/>
      </c>
      <c r="R53" s="42"/>
      <c r="S53" s="42"/>
      <c r="T53" s="43" t="str">
        <f t="shared" si="55"/>
        <v/>
      </c>
      <c r="U53" s="42"/>
      <c r="V53" s="42"/>
      <c r="W53" s="42"/>
      <c r="X53" s="24" t="str">
        <f>IFERROR(IF(AND(Q52="Probabilidad",Q53="Probabilidad"),(Z52-(+Z52*T53)),IF(AND(Q52="Impacto",Q53="Probabilidad"),(Z51-(+Z51*T53)),IF(Q53="Impacto",Z52,""))),"")</f>
        <v/>
      </c>
      <c r="Y53" s="44" t="str">
        <f t="shared" si="1"/>
        <v/>
      </c>
      <c r="Z53" s="45" t="str">
        <f t="shared" si="56"/>
        <v/>
      </c>
      <c r="AA53" s="44" t="str">
        <f t="shared" si="3"/>
        <v/>
      </c>
      <c r="AB53" s="45" t="str">
        <f>IFERROR(IF(AND(Q52="Impacto",Q53="Impacto"),(AB52-(+AB52*T53)),IF(AND(Q52="Probabilidad",Q53="Impacto"),(AB51-(+AB51*T53)),IF(Q53="Probabilidad",AB52,""))),"")</f>
        <v/>
      </c>
      <c r="AC53" s="46" t="str">
        <f t="shared" si="57"/>
        <v/>
      </c>
      <c r="AD53" s="47"/>
      <c r="AE53" s="48"/>
      <c r="AF53" s="38"/>
      <c r="AG53" s="49"/>
      <c r="AH53" s="49"/>
      <c r="AI53" s="48"/>
      <c r="AJ53" s="3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9"/>
      <c r="B54" s="192"/>
      <c r="C54" s="192"/>
      <c r="D54" s="192"/>
      <c r="E54" s="195"/>
      <c r="F54" s="192"/>
      <c r="G54" s="198"/>
      <c r="H54" s="183"/>
      <c r="I54" s="177"/>
      <c r="J54" s="180"/>
      <c r="K54" s="177">
        <f ca="1">IF(NOT(ISERROR(MATCH(J54,_xlfn.ANCHORARRAY(E65),0))),I67&amp;"Por favor no seleccionar los criterios de impacto",J54)</f>
        <v>0</v>
      </c>
      <c r="L54" s="183"/>
      <c r="M54" s="177"/>
      <c r="N54" s="186"/>
      <c r="O54" s="6">
        <v>4</v>
      </c>
      <c r="P54" s="39"/>
      <c r="Q54" s="41" t="str">
        <f t="shared" ref="Q54:Q56" si="58">IF(OR(R54="Preventivo",R54="Detectivo"),"Probabilidad",IF(R54="Correctivo","Impacto",""))</f>
        <v/>
      </c>
      <c r="R54" s="42"/>
      <c r="S54" s="42"/>
      <c r="T54" s="43" t="str">
        <f t="shared" si="55"/>
        <v/>
      </c>
      <c r="U54" s="42"/>
      <c r="V54" s="42"/>
      <c r="W54" s="42"/>
      <c r="X54" s="24" t="str">
        <f t="shared" ref="X54:X56" si="59">IFERROR(IF(AND(Q53="Probabilidad",Q54="Probabilidad"),(Z53-(+Z53*T54)),IF(AND(Q53="Impacto",Q54="Probabilidad"),(Z52-(+Z52*T54)),IF(Q54="Impacto",Z53,""))),"")</f>
        <v/>
      </c>
      <c r="Y54" s="44" t="str">
        <f t="shared" si="1"/>
        <v/>
      </c>
      <c r="Z54" s="45" t="str">
        <f t="shared" si="56"/>
        <v/>
      </c>
      <c r="AA54" s="44" t="str">
        <f t="shared" si="3"/>
        <v/>
      </c>
      <c r="AB54" s="45" t="str">
        <f t="shared" ref="AB54:AB56" si="60">IFERROR(IF(AND(Q53="Impacto",Q54="Impacto"),(AB53-(+AB53*T54)),IF(AND(Q53="Probabilidad",Q54="Impacto"),(AB52-(+AB52*T54)),IF(Q54="Probabilidad",AB53,""))),"")</f>
        <v/>
      </c>
      <c r="AC54" s="46"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47"/>
      <c r="AE54" s="48"/>
      <c r="AF54" s="38"/>
      <c r="AG54" s="49"/>
      <c r="AH54" s="49"/>
      <c r="AI54" s="48"/>
      <c r="AJ54" s="3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9"/>
      <c r="B55" s="192"/>
      <c r="C55" s="192"/>
      <c r="D55" s="192"/>
      <c r="E55" s="195"/>
      <c r="F55" s="192"/>
      <c r="G55" s="198"/>
      <c r="H55" s="183"/>
      <c r="I55" s="177"/>
      <c r="J55" s="180"/>
      <c r="K55" s="177">
        <f ca="1">IF(NOT(ISERROR(MATCH(J55,_xlfn.ANCHORARRAY(E66),0))),I68&amp;"Por favor no seleccionar los criterios de impacto",J55)</f>
        <v>0</v>
      </c>
      <c r="L55" s="183"/>
      <c r="M55" s="177"/>
      <c r="N55" s="186"/>
      <c r="O55" s="6">
        <v>5</v>
      </c>
      <c r="P55" s="39"/>
      <c r="Q55" s="41" t="str">
        <f t="shared" si="58"/>
        <v/>
      </c>
      <c r="R55" s="42"/>
      <c r="S55" s="42"/>
      <c r="T55" s="43" t="str">
        <f t="shared" si="55"/>
        <v/>
      </c>
      <c r="U55" s="42"/>
      <c r="V55" s="42"/>
      <c r="W55" s="42"/>
      <c r="X55" s="24" t="str">
        <f t="shared" si="59"/>
        <v/>
      </c>
      <c r="Y55" s="44" t="str">
        <f t="shared" si="1"/>
        <v/>
      </c>
      <c r="Z55" s="45" t="str">
        <f t="shared" si="56"/>
        <v/>
      </c>
      <c r="AA55" s="44" t="str">
        <f t="shared" si="3"/>
        <v/>
      </c>
      <c r="AB55" s="45" t="str">
        <f t="shared" si="60"/>
        <v/>
      </c>
      <c r="AC55" s="46" t="str">
        <f t="shared" ref="AC55:AC56" si="61">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47"/>
      <c r="AE55" s="48"/>
      <c r="AF55" s="38"/>
      <c r="AG55" s="49"/>
      <c r="AH55" s="49"/>
      <c r="AI55" s="48"/>
      <c r="AJ55" s="3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90"/>
      <c r="B56" s="193"/>
      <c r="C56" s="193"/>
      <c r="D56" s="193"/>
      <c r="E56" s="196"/>
      <c r="F56" s="193"/>
      <c r="G56" s="199"/>
      <c r="H56" s="184"/>
      <c r="I56" s="178"/>
      <c r="J56" s="181"/>
      <c r="K56" s="178">
        <f ca="1">IF(NOT(ISERROR(MATCH(J56,_xlfn.ANCHORARRAY(E67),0))),I69&amp;"Por favor no seleccionar los criterios de impacto",J56)</f>
        <v>0</v>
      </c>
      <c r="L56" s="184"/>
      <c r="M56" s="178"/>
      <c r="N56" s="187"/>
      <c r="O56" s="6">
        <v>6</v>
      </c>
      <c r="P56" s="39"/>
      <c r="Q56" s="41" t="str">
        <f t="shared" si="58"/>
        <v/>
      </c>
      <c r="R56" s="42"/>
      <c r="S56" s="42"/>
      <c r="T56" s="43" t="str">
        <f t="shared" si="55"/>
        <v/>
      </c>
      <c r="U56" s="42"/>
      <c r="V56" s="42"/>
      <c r="W56" s="42"/>
      <c r="X56" s="24" t="str">
        <f t="shared" si="59"/>
        <v/>
      </c>
      <c r="Y56" s="44" t="str">
        <f t="shared" si="1"/>
        <v/>
      </c>
      <c r="Z56" s="45" t="str">
        <f t="shared" si="56"/>
        <v/>
      </c>
      <c r="AA56" s="44" t="str">
        <f t="shared" si="3"/>
        <v/>
      </c>
      <c r="AB56" s="45" t="str">
        <f t="shared" si="60"/>
        <v/>
      </c>
      <c r="AC56" s="46" t="str">
        <f t="shared" si="61"/>
        <v/>
      </c>
      <c r="AD56" s="47"/>
      <c r="AE56" s="48"/>
      <c r="AF56" s="38"/>
      <c r="AG56" s="49"/>
      <c r="AH56" s="49"/>
      <c r="AI56" s="48"/>
      <c r="AJ56" s="3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88">
        <v>9</v>
      </c>
      <c r="B57" s="191"/>
      <c r="C57" s="191"/>
      <c r="D57" s="191"/>
      <c r="E57" s="194"/>
      <c r="F57" s="191"/>
      <c r="G57" s="197"/>
      <c r="H57" s="182" t="str">
        <f>IF(G57&lt;=0,"",IF(G57&lt;=2,"Muy Baja",IF(G57&lt;=24,"Baja",IF(G57&lt;=500,"Media",IF(G57&lt;=5000,"Alta","Muy Alta")))))</f>
        <v/>
      </c>
      <c r="I57" s="176" t="str">
        <f>IF(H57="","",IF(H57="Muy Baja",0.2,IF(H57="Baja",0.4,IF(H57="Media",0.6,IF(H57="Alta",0.8,IF(H57="Muy Alta",1,))))))</f>
        <v/>
      </c>
      <c r="J57" s="179"/>
      <c r="K57" s="176">
        <f>IF(NOT(ISERROR(MATCH(J57,'[11]Tabla Impacto'!$B$221:$B$223,0))),'[11]Tabla Impacto'!$F$223&amp;"Por favor no seleccionar los criterios de impacto(Afectación Económica o presupuestal y Pérdida Reputacional)",J57)</f>
        <v>0</v>
      </c>
      <c r="L57" s="182" t="str">
        <f>IF(OR(K57='[11]Tabla Impacto'!$C$11,K57='[11]Tabla Impacto'!$D$11),"Leve",IF(OR(K57='[11]Tabla Impacto'!$C$12,K57='[11]Tabla Impacto'!$D$12),"Menor",IF(OR(K57='[11]Tabla Impacto'!$C$13,K57='[11]Tabla Impacto'!$D$13),"Moderado",IF(OR(K57='[11]Tabla Impacto'!$C$14,K57='[11]Tabla Impacto'!$D$14),"Mayor",IF(OR(K57='[11]Tabla Impacto'!$C$15,K57='[11]Tabla Impacto'!$D$15),"Catastrófico","")))))</f>
        <v/>
      </c>
      <c r="M57" s="176" t="str">
        <f>IF(L57="","",IF(L57="Leve",0.2,IF(L57="Menor",0.4,IF(L57="Moderado",0.6,IF(L57="Mayor",0.8,IF(L57="Catastrófico",1,))))))</f>
        <v/>
      </c>
      <c r="N57" s="185" t="str">
        <f>IF(OR(AND(H57="Muy Baja",L57="Leve"),AND(H57="Muy Baja",L57="Menor"),AND(H57="Baja",L57="Leve")),"Bajo",IF(OR(AND(H57="Muy baja",L57="Moderado"),AND(H57="Baja",L57="Menor"),AND(H57="Baja",L57="Moderado"),AND(H57="Media",L57="Leve"),AND(H57="Media",L57="Menor"),AND(H57="Media",L57="Moderado"),AND(H57="Alta",L57="Leve"),AND(H57="Alta",L57="Menor")),"Moderado",IF(OR(AND(H57="Muy Baja",L57="Mayor"),AND(H57="Baja",L57="Mayor"),AND(H57="Media",L57="Mayor"),AND(H57="Alta",L57="Moderado"),AND(H57="Alta",L57="Mayor"),AND(H57="Muy Alta",L57="Leve"),AND(H57="Muy Alta",L57="Menor"),AND(H57="Muy Alta",L57="Moderado"),AND(H57="Muy Alta",L57="Mayor")),"Alto",IF(OR(AND(H57="Muy Baja",L57="Catastrófico"),AND(H57="Baja",L57="Catastrófico"),AND(H57="Media",L57="Catastrófico"),AND(H57="Alta",L57="Catastrófico"),AND(H57="Muy Alta",L57="Catastrófico")),"Extremo",""))))</f>
        <v/>
      </c>
      <c r="O57" s="6">
        <v>1</v>
      </c>
      <c r="P57" s="128"/>
      <c r="Q57" s="41" t="str">
        <f>IF(OR(R57="Preventivo",R57="Detectivo"),"Probabilidad",IF(R57="Correctivo","Impacto",""))</f>
        <v/>
      </c>
      <c r="R57" s="42"/>
      <c r="S57" s="42"/>
      <c r="T57" s="43" t="str">
        <f>IF(AND(R57="Preventivo",S57="Automático"),"50%",IF(AND(R57="Preventivo",S57="Manual"),"40%",IF(AND(R57="Detectivo",S57="Automático"),"40%",IF(AND(R57="Detectivo",S57="Manual"),"30%",IF(AND(R57="Correctivo",S57="Automático"),"35%",IF(AND(R57="Correctivo",S57="Manual"),"25%",""))))))</f>
        <v/>
      </c>
      <c r="U57" s="42"/>
      <c r="V57" s="42"/>
      <c r="W57" s="42"/>
      <c r="X57" s="24" t="str">
        <f>IFERROR(IF(Q57="Probabilidad",(I57-(+I57*T57)),IF(Q57="Impacto",I57,"")),"")</f>
        <v/>
      </c>
      <c r="Y57" s="44" t="str">
        <f>IFERROR(IF(X57="","",IF(X57&lt;=0.2,"Muy Baja",IF(X57&lt;=0.4,"Baja",IF(X57&lt;=0.6,"Media",IF(X57&lt;=0.8,"Alta","Muy Alta"))))),"")</f>
        <v/>
      </c>
      <c r="Z57" s="45" t="str">
        <f>+X57</f>
        <v/>
      </c>
      <c r="AA57" s="44" t="str">
        <f>IFERROR(IF(AB57="","",IF(AB57&lt;=0.2,"Leve",IF(AB57&lt;=0.4,"Menor",IF(AB57&lt;=0.6,"Moderado",IF(AB57&lt;=0.8,"Mayor","Catastrófico"))))),"")</f>
        <v/>
      </c>
      <c r="AB57" s="45" t="str">
        <f>IFERROR(IF(Q57="Impacto",(M57-(+M57*T57)),IF(Q57="Probabilidad",M57,"")),"")</f>
        <v/>
      </c>
      <c r="AC57" s="46"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47"/>
      <c r="AE57" s="48"/>
      <c r="AF57" s="38"/>
      <c r="AG57" s="49"/>
      <c r="AH57" s="49"/>
      <c r="AI57" s="48"/>
      <c r="AJ57" s="3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9"/>
      <c r="B58" s="192"/>
      <c r="C58" s="192"/>
      <c r="D58" s="192"/>
      <c r="E58" s="195"/>
      <c r="F58" s="192"/>
      <c r="G58" s="198"/>
      <c r="H58" s="183"/>
      <c r="I58" s="177"/>
      <c r="J58" s="180"/>
      <c r="K58" s="177">
        <f ca="1">IF(NOT(ISERROR(MATCH(J58,_xlfn.ANCHORARRAY(E69),0))),I71&amp;"Por favor no seleccionar los criterios de impacto",J58)</f>
        <v>0</v>
      </c>
      <c r="L58" s="183"/>
      <c r="M58" s="177"/>
      <c r="N58" s="186"/>
      <c r="O58" s="6">
        <v>2</v>
      </c>
      <c r="P58" s="128"/>
      <c r="Q58" s="41" t="str">
        <f>IF(OR(R58="Preventivo",R58="Detectivo"),"Probabilidad",IF(R58="Correctivo","Impacto",""))</f>
        <v/>
      </c>
      <c r="R58" s="42"/>
      <c r="S58" s="42"/>
      <c r="T58" s="43" t="str">
        <f t="shared" ref="T58:T62" si="62">IF(AND(R58="Preventivo",S58="Automático"),"50%",IF(AND(R58="Preventivo",S58="Manual"),"40%",IF(AND(R58="Detectivo",S58="Automático"),"40%",IF(AND(R58="Detectivo",S58="Manual"),"30%",IF(AND(R58="Correctivo",S58="Automático"),"35%",IF(AND(R58="Correctivo",S58="Manual"),"25%",""))))))</f>
        <v/>
      </c>
      <c r="U58" s="42"/>
      <c r="V58" s="42"/>
      <c r="W58" s="42"/>
      <c r="X58" s="24" t="str">
        <f>IFERROR(IF(AND(Q57="Probabilidad",Q58="Probabilidad"),(Z57-(+Z57*T58)),IF(Q58="Probabilidad",(I57-(+I57*T58)),IF(Q58="Impacto",Z57,""))),"")</f>
        <v/>
      </c>
      <c r="Y58" s="44" t="str">
        <f t="shared" si="1"/>
        <v/>
      </c>
      <c r="Z58" s="45" t="str">
        <f t="shared" ref="Z58:Z62" si="63">+X58</f>
        <v/>
      </c>
      <c r="AA58" s="44" t="str">
        <f t="shared" si="3"/>
        <v/>
      </c>
      <c r="AB58" s="45" t="str">
        <f>IFERROR(IF(AND(Q57="Impacto",Q58="Impacto"),(AB51-(+AB51*T58)),IF(Q58="Impacto",($M$57-(+$M$57*T58)),IF(Q58="Probabilidad",AB51,""))),"")</f>
        <v/>
      </c>
      <c r="AC58" s="46" t="str">
        <f t="shared" ref="AC58:AC59" si="64">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47"/>
      <c r="AE58" s="48"/>
      <c r="AF58" s="38"/>
      <c r="AG58" s="49"/>
      <c r="AH58" s="49"/>
      <c r="AI58" s="48"/>
      <c r="AJ58" s="3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9"/>
      <c r="B59" s="192"/>
      <c r="C59" s="192"/>
      <c r="D59" s="192"/>
      <c r="E59" s="195"/>
      <c r="F59" s="192"/>
      <c r="G59" s="198"/>
      <c r="H59" s="183"/>
      <c r="I59" s="177"/>
      <c r="J59" s="180"/>
      <c r="K59" s="177">
        <f ca="1">IF(NOT(ISERROR(MATCH(J59,_xlfn.ANCHORARRAY(E70),0))),I72&amp;"Por favor no seleccionar los criterios de impacto",J59)</f>
        <v>0</v>
      </c>
      <c r="L59" s="183"/>
      <c r="M59" s="177"/>
      <c r="N59" s="186"/>
      <c r="O59" s="6">
        <v>3</v>
      </c>
      <c r="P59" s="40"/>
      <c r="Q59" s="41" t="str">
        <f>IF(OR(R59="Preventivo",R59="Detectivo"),"Probabilidad",IF(R59="Correctivo","Impacto",""))</f>
        <v/>
      </c>
      <c r="R59" s="42"/>
      <c r="S59" s="42"/>
      <c r="T59" s="43" t="str">
        <f t="shared" si="62"/>
        <v/>
      </c>
      <c r="U59" s="42"/>
      <c r="V59" s="42"/>
      <c r="W59" s="42"/>
      <c r="X59" s="24" t="str">
        <f>IFERROR(IF(AND(Q58="Probabilidad",Q59="Probabilidad"),(Z58-(+Z58*T59)),IF(AND(Q58="Impacto",Q59="Probabilidad"),(Z57-(+Z57*T59)),IF(Q59="Impacto",Z58,""))),"")</f>
        <v/>
      </c>
      <c r="Y59" s="44" t="str">
        <f t="shared" si="1"/>
        <v/>
      </c>
      <c r="Z59" s="45" t="str">
        <f t="shared" si="63"/>
        <v/>
      </c>
      <c r="AA59" s="44" t="str">
        <f t="shared" si="3"/>
        <v/>
      </c>
      <c r="AB59" s="45" t="str">
        <f>IFERROR(IF(AND(Q58="Impacto",Q59="Impacto"),(AB58-(+AB58*T59)),IF(AND(Q58="Probabilidad",Q59="Impacto"),(AB57-(+AB57*T59)),IF(Q59="Probabilidad",AB58,""))),"")</f>
        <v/>
      </c>
      <c r="AC59" s="46" t="str">
        <f t="shared" si="64"/>
        <v/>
      </c>
      <c r="AD59" s="47"/>
      <c r="AE59" s="48"/>
      <c r="AF59" s="38"/>
      <c r="AG59" s="49"/>
      <c r="AH59" s="49"/>
      <c r="AI59" s="48"/>
      <c r="AJ59" s="3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9"/>
      <c r="B60" s="192"/>
      <c r="C60" s="192"/>
      <c r="D60" s="192"/>
      <c r="E60" s="195"/>
      <c r="F60" s="192"/>
      <c r="G60" s="198"/>
      <c r="H60" s="183"/>
      <c r="I60" s="177"/>
      <c r="J60" s="180"/>
      <c r="K60" s="177">
        <f ca="1">IF(NOT(ISERROR(MATCH(J60,_xlfn.ANCHORARRAY(E71),0))),I73&amp;"Por favor no seleccionar los criterios de impacto",J60)</f>
        <v>0</v>
      </c>
      <c r="L60" s="183"/>
      <c r="M60" s="177"/>
      <c r="N60" s="186"/>
      <c r="O60" s="6">
        <v>4</v>
      </c>
      <c r="P60" s="39"/>
      <c r="Q60" s="41" t="str">
        <f t="shared" ref="Q60:Q62" si="65">IF(OR(R60="Preventivo",R60="Detectivo"),"Probabilidad",IF(R60="Correctivo","Impacto",""))</f>
        <v/>
      </c>
      <c r="R60" s="42"/>
      <c r="S60" s="42"/>
      <c r="T60" s="43" t="str">
        <f t="shared" si="62"/>
        <v/>
      </c>
      <c r="U60" s="42"/>
      <c r="V60" s="42"/>
      <c r="W60" s="42"/>
      <c r="X60" s="24" t="str">
        <f t="shared" ref="X60:X62" si="66">IFERROR(IF(AND(Q59="Probabilidad",Q60="Probabilidad"),(Z59-(+Z59*T60)),IF(AND(Q59="Impacto",Q60="Probabilidad"),(Z58-(+Z58*T60)),IF(Q60="Impacto",Z59,""))),"")</f>
        <v/>
      </c>
      <c r="Y60" s="44" t="str">
        <f t="shared" si="1"/>
        <v/>
      </c>
      <c r="Z60" s="45" t="str">
        <f t="shared" si="63"/>
        <v/>
      </c>
      <c r="AA60" s="44" t="str">
        <f t="shared" si="3"/>
        <v/>
      </c>
      <c r="AB60" s="45" t="str">
        <f t="shared" ref="AB60:AB62" si="67">IFERROR(IF(AND(Q59="Impacto",Q60="Impacto"),(AB59-(+AB59*T60)),IF(AND(Q59="Probabilidad",Q60="Impacto"),(AB58-(+AB58*T60)),IF(Q60="Probabilidad",AB59,""))),"")</f>
        <v/>
      </c>
      <c r="AC60" s="46"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47"/>
      <c r="AE60" s="48"/>
      <c r="AF60" s="38"/>
      <c r="AG60" s="49"/>
      <c r="AH60" s="49"/>
      <c r="AI60" s="48"/>
      <c r="AJ60" s="3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9"/>
      <c r="B61" s="192"/>
      <c r="C61" s="192"/>
      <c r="D61" s="192"/>
      <c r="E61" s="195"/>
      <c r="F61" s="192"/>
      <c r="G61" s="198"/>
      <c r="H61" s="183"/>
      <c r="I61" s="177"/>
      <c r="J61" s="180"/>
      <c r="K61" s="177">
        <f ca="1">IF(NOT(ISERROR(MATCH(J61,_xlfn.ANCHORARRAY(E72),0))),I74&amp;"Por favor no seleccionar los criterios de impacto",J61)</f>
        <v>0</v>
      </c>
      <c r="L61" s="183"/>
      <c r="M61" s="177"/>
      <c r="N61" s="186"/>
      <c r="O61" s="6">
        <v>5</v>
      </c>
      <c r="P61" s="39"/>
      <c r="Q61" s="41" t="str">
        <f t="shared" si="65"/>
        <v/>
      </c>
      <c r="R61" s="42"/>
      <c r="S61" s="42"/>
      <c r="T61" s="43" t="str">
        <f t="shared" si="62"/>
        <v/>
      </c>
      <c r="U61" s="42"/>
      <c r="V61" s="42"/>
      <c r="W61" s="42"/>
      <c r="X61" s="24" t="str">
        <f t="shared" si="66"/>
        <v/>
      </c>
      <c r="Y61" s="44" t="str">
        <f t="shared" si="1"/>
        <v/>
      </c>
      <c r="Z61" s="45" t="str">
        <f t="shared" si="63"/>
        <v/>
      </c>
      <c r="AA61" s="44" t="str">
        <f t="shared" si="3"/>
        <v/>
      </c>
      <c r="AB61" s="45" t="str">
        <f t="shared" si="67"/>
        <v/>
      </c>
      <c r="AC61" s="46" t="str">
        <f t="shared" ref="AC61:AC62" si="68">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47"/>
      <c r="AE61" s="48"/>
      <c r="AF61" s="38"/>
      <c r="AG61" s="49"/>
      <c r="AH61" s="49"/>
      <c r="AI61" s="48"/>
      <c r="AJ61" s="3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90"/>
      <c r="B62" s="193"/>
      <c r="C62" s="193"/>
      <c r="D62" s="193"/>
      <c r="E62" s="196"/>
      <c r="F62" s="193"/>
      <c r="G62" s="199"/>
      <c r="H62" s="184"/>
      <c r="I62" s="178"/>
      <c r="J62" s="181"/>
      <c r="K62" s="178">
        <f ca="1">IF(NOT(ISERROR(MATCH(J62,_xlfn.ANCHORARRAY(E73),0))),I75&amp;"Por favor no seleccionar los criterios de impacto",J62)</f>
        <v>0</v>
      </c>
      <c r="L62" s="184"/>
      <c r="M62" s="178"/>
      <c r="N62" s="187"/>
      <c r="O62" s="6">
        <v>6</v>
      </c>
      <c r="P62" s="39"/>
      <c r="Q62" s="41" t="str">
        <f t="shared" si="65"/>
        <v/>
      </c>
      <c r="R62" s="42"/>
      <c r="S62" s="42"/>
      <c r="T62" s="43" t="str">
        <f t="shared" si="62"/>
        <v/>
      </c>
      <c r="U62" s="42"/>
      <c r="V62" s="42"/>
      <c r="W62" s="42"/>
      <c r="X62" s="24" t="str">
        <f t="shared" si="66"/>
        <v/>
      </c>
      <c r="Y62" s="44" t="str">
        <f t="shared" si="1"/>
        <v/>
      </c>
      <c r="Z62" s="45" t="str">
        <f t="shared" si="63"/>
        <v/>
      </c>
      <c r="AA62" s="44" t="str">
        <f t="shared" si="3"/>
        <v/>
      </c>
      <c r="AB62" s="45" t="str">
        <f t="shared" si="67"/>
        <v/>
      </c>
      <c r="AC62" s="46" t="str">
        <f t="shared" si="68"/>
        <v/>
      </c>
      <c r="AD62" s="47"/>
      <c r="AE62" s="48"/>
      <c r="AF62" s="38"/>
      <c r="AG62" s="49"/>
      <c r="AH62" s="49"/>
      <c r="AI62" s="48"/>
      <c r="AJ62" s="3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88">
        <v>10</v>
      </c>
      <c r="B63" s="191"/>
      <c r="C63" s="191"/>
      <c r="D63" s="191"/>
      <c r="E63" s="194"/>
      <c r="F63" s="191"/>
      <c r="G63" s="197"/>
      <c r="H63" s="182" t="str">
        <f>IF(G63&lt;=0,"",IF(G63&lt;=2,"Muy Baja",IF(G63&lt;=24,"Baja",IF(G63&lt;=500,"Media",IF(G63&lt;=5000,"Alta","Muy Alta")))))</f>
        <v/>
      </c>
      <c r="I63" s="176" t="str">
        <f>IF(H63="","",IF(H63="Muy Baja",0.2,IF(H63="Baja",0.4,IF(H63="Media",0.6,IF(H63="Alta",0.8,IF(H63="Muy Alta",1,))))))</f>
        <v/>
      </c>
      <c r="J63" s="179"/>
      <c r="K63" s="176">
        <f>IF(NOT(ISERROR(MATCH(J63,'[11]Tabla Impacto'!$B$221:$B$223,0))),'[11]Tabla Impacto'!$F$223&amp;"Por favor no seleccionar los criterios de impacto(Afectación Económica o presupuestal y Pérdida Reputacional)",J63)</f>
        <v>0</v>
      </c>
      <c r="L63" s="182" t="str">
        <f>IF(OR(K63='[11]Tabla Impacto'!$C$11,K63='[11]Tabla Impacto'!$D$11),"Leve",IF(OR(K63='[11]Tabla Impacto'!$C$12,K63='[11]Tabla Impacto'!$D$12),"Menor",IF(OR(K63='[11]Tabla Impacto'!$C$13,K63='[11]Tabla Impacto'!$D$13),"Moderado",IF(OR(K63='[11]Tabla Impacto'!$C$14,K63='[11]Tabla Impacto'!$D$14),"Mayor",IF(OR(K63='[11]Tabla Impacto'!$C$15,K63='[11]Tabla Impacto'!$D$15),"Catastrófico","")))))</f>
        <v/>
      </c>
      <c r="M63" s="176" t="str">
        <f>IF(L63="","",IF(L63="Leve",0.2,IF(L63="Menor",0.4,IF(L63="Moderado",0.6,IF(L63="Mayor",0.8,IF(L63="Catastrófico",1,))))))</f>
        <v/>
      </c>
      <c r="N63" s="185" t="str">
        <f>IF(OR(AND(H63="Muy Baja",L63="Leve"),AND(H63="Muy Baja",L63="Menor"),AND(H63="Baja",L63="Leve")),"Bajo",IF(OR(AND(H63="Muy baja",L63="Moderado"),AND(H63="Baja",L63="Menor"),AND(H63="Baja",L63="Moderado"),AND(H63="Media",L63="Leve"),AND(H63="Media",L63="Menor"),AND(H63="Media",L63="Moderado"),AND(H63="Alta",L63="Leve"),AND(H63="Alta",L63="Menor")),"Moderado",IF(OR(AND(H63="Muy Baja",L63="Mayor"),AND(H63="Baja",L63="Mayor"),AND(H63="Media",L63="Mayor"),AND(H63="Alta",L63="Moderado"),AND(H63="Alta",L63="Mayor"),AND(H63="Muy Alta",L63="Leve"),AND(H63="Muy Alta",L63="Menor"),AND(H63="Muy Alta",L63="Moderado"),AND(H63="Muy Alta",L63="Mayor")),"Alto",IF(OR(AND(H63="Muy Baja",L63="Catastrófico"),AND(H63="Baja",L63="Catastrófico"),AND(H63="Media",L63="Catastrófico"),AND(H63="Alta",L63="Catastrófico"),AND(H63="Muy Alta",L63="Catastrófico")),"Extremo",""))))</f>
        <v/>
      </c>
      <c r="O63" s="6">
        <v>1</v>
      </c>
      <c r="P63" s="128"/>
      <c r="Q63" s="41" t="str">
        <f>IF(OR(R63="Preventivo",R63="Detectivo"),"Probabilidad",IF(R63="Correctivo","Impacto",""))</f>
        <v/>
      </c>
      <c r="R63" s="42"/>
      <c r="S63" s="42"/>
      <c r="T63" s="43" t="str">
        <f>IF(AND(R63="Preventivo",S63="Automático"),"50%",IF(AND(R63="Preventivo",S63="Manual"),"40%",IF(AND(R63="Detectivo",S63="Automático"),"40%",IF(AND(R63="Detectivo",S63="Manual"),"30%",IF(AND(R63="Correctivo",S63="Automático"),"35%",IF(AND(R63="Correctivo",S63="Manual"),"25%",""))))))</f>
        <v/>
      </c>
      <c r="U63" s="42"/>
      <c r="V63" s="42"/>
      <c r="W63" s="42"/>
      <c r="X63" s="24" t="str">
        <f>IFERROR(IF(Q63="Probabilidad",(I63-(+I63*T63)),IF(Q63="Impacto",I63,"")),"")</f>
        <v/>
      </c>
      <c r="Y63" s="44" t="str">
        <f>IFERROR(IF(X63="","",IF(X63&lt;=0.2,"Muy Baja",IF(X63&lt;=0.4,"Baja",IF(X63&lt;=0.6,"Media",IF(X63&lt;=0.8,"Alta","Muy Alta"))))),"")</f>
        <v/>
      </c>
      <c r="Z63" s="45" t="str">
        <f>+X63</f>
        <v/>
      </c>
      <c r="AA63" s="44" t="str">
        <f>IFERROR(IF(AB63="","",IF(AB63&lt;=0.2,"Leve",IF(AB63&lt;=0.4,"Menor",IF(AB63&lt;=0.6,"Moderado",IF(AB63&lt;=0.8,"Mayor","Catastrófico"))))),"")</f>
        <v/>
      </c>
      <c r="AB63" s="45" t="str">
        <f>IFERROR(IF(Q63="Impacto",(M63-(+M63*T63)),IF(Q63="Probabilidad",M63,"")),"")</f>
        <v/>
      </c>
      <c r="AC63" s="46"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47"/>
      <c r="AE63" s="48"/>
      <c r="AF63" s="38"/>
      <c r="AG63" s="49"/>
      <c r="AH63" s="49"/>
      <c r="AI63" s="48"/>
      <c r="AJ63" s="3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9"/>
      <c r="B64" s="192"/>
      <c r="C64" s="192"/>
      <c r="D64" s="192"/>
      <c r="E64" s="195"/>
      <c r="F64" s="192"/>
      <c r="G64" s="198"/>
      <c r="H64" s="183"/>
      <c r="I64" s="177"/>
      <c r="J64" s="180"/>
      <c r="K64" s="177">
        <f ca="1">IF(NOT(ISERROR(MATCH(J64,_xlfn.ANCHORARRAY(E75),0))),I77&amp;"Por favor no seleccionar los criterios de impacto",J64)</f>
        <v>0</v>
      </c>
      <c r="L64" s="183"/>
      <c r="M64" s="177"/>
      <c r="N64" s="186"/>
      <c r="O64" s="6">
        <v>2</v>
      </c>
      <c r="P64" s="128"/>
      <c r="Q64" s="41" t="str">
        <f>IF(OR(R64="Preventivo",R64="Detectivo"),"Probabilidad",IF(R64="Correctivo","Impacto",""))</f>
        <v/>
      </c>
      <c r="R64" s="42"/>
      <c r="S64" s="42"/>
      <c r="T64" s="43" t="str">
        <f t="shared" ref="T64:T68" si="69">IF(AND(R64="Preventivo",S64="Automático"),"50%",IF(AND(R64="Preventivo",S64="Manual"),"40%",IF(AND(R64="Detectivo",S64="Automático"),"40%",IF(AND(R64="Detectivo",S64="Manual"),"30%",IF(AND(R64="Correctivo",S64="Automático"),"35%",IF(AND(R64="Correctivo",S64="Manual"),"25%",""))))))</f>
        <v/>
      </c>
      <c r="U64" s="42"/>
      <c r="V64" s="42"/>
      <c r="W64" s="42"/>
      <c r="X64" s="24" t="str">
        <f>IFERROR(IF(AND(Q63="Probabilidad",Q64="Probabilidad"),(Z63-(+Z63*T64)),IF(Q64="Probabilidad",(I63-(+I63*T64)),IF(Q64="Impacto",Z63,""))),"")</f>
        <v/>
      </c>
      <c r="Y64" s="44" t="str">
        <f t="shared" si="1"/>
        <v/>
      </c>
      <c r="Z64" s="45" t="str">
        <f t="shared" ref="Z64:Z68" si="70">+X64</f>
        <v/>
      </c>
      <c r="AA64" s="44" t="str">
        <f t="shared" si="3"/>
        <v/>
      </c>
      <c r="AB64" s="45" t="str">
        <f>IFERROR(IF(AND(Q63="Impacto",Q64="Impacto"),(AB57-(+AB57*T64)),IF(Q64="Impacto",($M$63-(+$M$63*T64)),IF(Q64="Probabilidad",AB57,""))),"")</f>
        <v/>
      </c>
      <c r="AC64" s="46" t="str">
        <f t="shared" ref="AC64:AC65" si="71">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47"/>
      <c r="AE64" s="48"/>
      <c r="AF64" s="38"/>
      <c r="AG64" s="49"/>
      <c r="AH64" s="49"/>
      <c r="AI64" s="48"/>
      <c r="AJ64" s="38"/>
    </row>
    <row r="65" spans="1:36" ht="151.5" customHeight="1" x14ac:dyDescent="0.3">
      <c r="A65" s="189"/>
      <c r="B65" s="192"/>
      <c r="C65" s="192"/>
      <c r="D65" s="192"/>
      <c r="E65" s="195"/>
      <c r="F65" s="192"/>
      <c r="G65" s="198"/>
      <c r="H65" s="183"/>
      <c r="I65" s="177"/>
      <c r="J65" s="180"/>
      <c r="K65" s="177">
        <f ca="1">IF(NOT(ISERROR(MATCH(J65,_xlfn.ANCHORARRAY(E76),0))),I78&amp;"Por favor no seleccionar los criterios de impacto",J65)</f>
        <v>0</v>
      </c>
      <c r="L65" s="183"/>
      <c r="M65" s="177"/>
      <c r="N65" s="186"/>
      <c r="O65" s="6">
        <v>3</v>
      </c>
      <c r="P65" s="40"/>
      <c r="Q65" s="41" t="str">
        <f>IF(OR(R65="Preventivo",R65="Detectivo"),"Probabilidad",IF(R65="Correctivo","Impacto",""))</f>
        <v/>
      </c>
      <c r="R65" s="42"/>
      <c r="S65" s="42"/>
      <c r="T65" s="43" t="str">
        <f t="shared" si="69"/>
        <v/>
      </c>
      <c r="U65" s="42"/>
      <c r="V65" s="42"/>
      <c r="W65" s="42"/>
      <c r="X65" s="24" t="str">
        <f>IFERROR(IF(AND(Q64="Probabilidad",Q65="Probabilidad"),(Z64-(+Z64*T65)),IF(AND(Q64="Impacto",Q65="Probabilidad"),(Z63-(+Z63*T65)),IF(Q65="Impacto",Z64,""))),"")</f>
        <v/>
      </c>
      <c r="Y65" s="44" t="str">
        <f t="shared" si="1"/>
        <v/>
      </c>
      <c r="Z65" s="45" t="str">
        <f t="shared" si="70"/>
        <v/>
      </c>
      <c r="AA65" s="44" t="str">
        <f t="shared" si="3"/>
        <v/>
      </c>
      <c r="AB65" s="45" t="str">
        <f>IFERROR(IF(AND(Q64="Impacto",Q65="Impacto"),(AB64-(+AB64*T65)),IF(AND(Q64="Probabilidad",Q65="Impacto"),(AB63-(+AB63*T65)),IF(Q65="Probabilidad",AB64,""))),"")</f>
        <v/>
      </c>
      <c r="AC65" s="46" t="str">
        <f t="shared" si="71"/>
        <v/>
      </c>
      <c r="AD65" s="47"/>
      <c r="AE65" s="48"/>
      <c r="AF65" s="38"/>
      <c r="AG65" s="49"/>
      <c r="AH65" s="49"/>
      <c r="AI65" s="48"/>
      <c r="AJ65" s="38"/>
    </row>
    <row r="66" spans="1:36" ht="151.5" customHeight="1" x14ac:dyDescent="0.3">
      <c r="A66" s="189"/>
      <c r="B66" s="192"/>
      <c r="C66" s="192"/>
      <c r="D66" s="192"/>
      <c r="E66" s="195"/>
      <c r="F66" s="192"/>
      <c r="G66" s="198"/>
      <c r="H66" s="183"/>
      <c r="I66" s="177"/>
      <c r="J66" s="180"/>
      <c r="K66" s="177">
        <f ca="1">IF(NOT(ISERROR(MATCH(J66,_xlfn.ANCHORARRAY(E77),0))),I79&amp;"Por favor no seleccionar los criterios de impacto",J66)</f>
        <v>0</v>
      </c>
      <c r="L66" s="183"/>
      <c r="M66" s="177"/>
      <c r="N66" s="186"/>
      <c r="O66" s="6">
        <v>4</v>
      </c>
      <c r="P66" s="39"/>
      <c r="Q66" s="41" t="str">
        <f t="shared" ref="Q66:Q68" si="72">IF(OR(R66="Preventivo",R66="Detectivo"),"Probabilidad",IF(R66="Correctivo","Impacto",""))</f>
        <v/>
      </c>
      <c r="R66" s="42"/>
      <c r="S66" s="42"/>
      <c r="T66" s="43" t="str">
        <f t="shared" si="69"/>
        <v/>
      </c>
      <c r="U66" s="42"/>
      <c r="V66" s="42"/>
      <c r="W66" s="42"/>
      <c r="X66" s="24" t="str">
        <f t="shared" ref="X66:X68" si="73">IFERROR(IF(AND(Q65="Probabilidad",Q66="Probabilidad"),(Z65-(+Z65*T66)),IF(AND(Q65="Impacto",Q66="Probabilidad"),(Z64-(+Z64*T66)),IF(Q66="Impacto",Z65,""))),"")</f>
        <v/>
      </c>
      <c r="Y66" s="44" t="str">
        <f t="shared" si="1"/>
        <v/>
      </c>
      <c r="Z66" s="45" t="str">
        <f t="shared" si="70"/>
        <v/>
      </c>
      <c r="AA66" s="44" t="str">
        <f t="shared" si="3"/>
        <v/>
      </c>
      <c r="AB66" s="45" t="str">
        <f t="shared" ref="AB66:AB68" si="74">IFERROR(IF(AND(Q65="Impacto",Q66="Impacto"),(AB65-(+AB65*T66)),IF(AND(Q65="Probabilidad",Q66="Impacto"),(AB64-(+AB64*T66)),IF(Q66="Probabilidad",AB65,""))),"")</f>
        <v/>
      </c>
      <c r="AC66" s="46" t="str">
        <f>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47"/>
      <c r="AE66" s="48"/>
      <c r="AF66" s="38"/>
      <c r="AG66" s="49"/>
      <c r="AH66" s="49"/>
      <c r="AI66" s="48"/>
      <c r="AJ66" s="38"/>
    </row>
    <row r="67" spans="1:36" ht="151.5" customHeight="1" x14ac:dyDescent="0.3">
      <c r="A67" s="189"/>
      <c r="B67" s="192"/>
      <c r="C67" s="192"/>
      <c r="D67" s="192"/>
      <c r="E67" s="195"/>
      <c r="F67" s="192"/>
      <c r="G67" s="198"/>
      <c r="H67" s="183"/>
      <c r="I67" s="177"/>
      <c r="J67" s="180"/>
      <c r="K67" s="177">
        <f ca="1">IF(NOT(ISERROR(MATCH(J67,_xlfn.ANCHORARRAY(E78),0))),I80&amp;"Por favor no seleccionar los criterios de impacto",J67)</f>
        <v>0</v>
      </c>
      <c r="L67" s="183"/>
      <c r="M67" s="177"/>
      <c r="N67" s="186"/>
      <c r="O67" s="6">
        <v>5</v>
      </c>
      <c r="P67" s="39"/>
      <c r="Q67" s="41" t="str">
        <f t="shared" si="72"/>
        <v/>
      </c>
      <c r="R67" s="42"/>
      <c r="S67" s="42"/>
      <c r="T67" s="43" t="str">
        <f t="shared" si="69"/>
        <v/>
      </c>
      <c r="U67" s="42"/>
      <c r="V67" s="42"/>
      <c r="W67" s="42"/>
      <c r="X67" s="24" t="str">
        <f t="shared" si="73"/>
        <v/>
      </c>
      <c r="Y67" s="44" t="str">
        <f t="shared" si="1"/>
        <v/>
      </c>
      <c r="Z67" s="45" t="str">
        <f t="shared" si="70"/>
        <v/>
      </c>
      <c r="AA67" s="44" t="str">
        <f t="shared" si="3"/>
        <v/>
      </c>
      <c r="AB67" s="45" t="str">
        <f t="shared" si="74"/>
        <v/>
      </c>
      <c r="AC67" s="46" t="str">
        <f t="shared" ref="AC67:AC68" si="75">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47"/>
      <c r="AE67" s="48"/>
      <c r="AF67" s="38"/>
      <c r="AG67" s="49"/>
      <c r="AH67" s="49"/>
      <c r="AI67" s="48"/>
      <c r="AJ67" s="38"/>
    </row>
    <row r="68" spans="1:36" ht="151.5" customHeight="1" x14ac:dyDescent="0.3">
      <c r="A68" s="190"/>
      <c r="B68" s="193"/>
      <c r="C68" s="193"/>
      <c r="D68" s="193"/>
      <c r="E68" s="196"/>
      <c r="F68" s="193"/>
      <c r="G68" s="199"/>
      <c r="H68" s="184"/>
      <c r="I68" s="178"/>
      <c r="J68" s="181"/>
      <c r="K68" s="178">
        <f ca="1">IF(NOT(ISERROR(MATCH(J68,_xlfn.ANCHORARRAY(E79),0))),I81&amp;"Por favor no seleccionar los criterios de impacto",J68)</f>
        <v>0</v>
      </c>
      <c r="L68" s="184"/>
      <c r="M68" s="178"/>
      <c r="N68" s="187"/>
      <c r="O68" s="6">
        <v>6</v>
      </c>
      <c r="P68" s="39"/>
      <c r="Q68" s="41" t="str">
        <f t="shared" si="72"/>
        <v/>
      </c>
      <c r="R68" s="42"/>
      <c r="S68" s="42"/>
      <c r="T68" s="43" t="str">
        <f t="shared" si="69"/>
        <v/>
      </c>
      <c r="U68" s="42"/>
      <c r="V68" s="42"/>
      <c r="W68" s="42"/>
      <c r="X68" s="24" t="str">
        <f t="shared" si="73"/>
        <v/>
      </c>
      <c r="Y68" s="44" t="str">
        <f t="shared" si="1"/>
        <v/>
      </c>
      <c r="Z68" s="45" t="str">
        <f t="shared" si="70"/>
        <v/>
      </c>
      <c r="AA68" s="44" t="str">
        <f t="shared" si="3"/>
        <v/>
      </c>
      <c r="AB68" s="45" t="str">
        <f t="shared" si="74"/>
        <v/>
      </c>
      <c r="AC68" s="46" t="str">
        <f t="shared" si="75"/>
        <v/>
      </c>
      <c r="AD68" s="47"/>
      <c r="AE68" s="48"/>
      <c r="AF68" s="38"/>
      <c r="AG68" s="49"/>
      <c r="AH68" s="49"/>
      <c r="AI68" s="48"/>
      <c r="AJ68" s="38"/>
    </row>
    <row r="69" spans="1:36" ht="49.5" customHeight="1" x14ac:dyDescent="0.3">
      <c r="A69" s="6"/>
      <c r="B69" s="173" t="s">
        <v>111</v>
      </c>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5"/>
    </row>
    <row r="71" spans="1:36" x14ac:dyDescent="0.3">
      <c r="A71" s="1"/>
      <c r="B71" s="25" t="s">
        <v>112</v>
      </c>
      <c r="C71" s="1"/>
      <c r="D71" s="1"/>
      <c r="F71" s="1"/>
    </row>
  </sheetData>
  <dataConsolidate/>
  <mergeCells count="185">
    <mergeCell ref="A6:B6"/>
    <mergeCell ref="C6:N6"/>
    <mergeCell ref="A7:G7"/>
    <mergeCell ref="H7:N7"/>
    <mergeCell ref="O7:W7"/>
    <mergeCell ref="X7:AD7"/>
    <mergeCell ref="A1:AJ2"/>
    <mergeCell ref="A4:B4"/>
    <mergeCell ref="C4:N4"/>
    <mergeCell ref="O4:Q4"/>
    <mergeCell ref="A5:B5"/>
    <mergeCell ref="C5:N5"/>
    <mergeCell ref="J8:J9"/>
    <mergeCell ref="K8:K9"/>
    <mergeCell ref="L8:L9"/>
    <mergeCell ref="M8:M9"/>
    <mergeCell ref="N8:N9"/>
    <mergeCell ref="O8:O9"/>
    <mergeCell ref="AE7:AJ7"/>
    <mergeCell ref="A8:A9"/>
    <mergeCell ref="B8:B9"/>
    <mergeCell ref="C8:C9"/>
    <mergeCell ref="D8:D9"/>
    <mergeCell ref="E8:E9"/>
    <mergeCell ref="F8:F9"/>
    <mergeCell ref="G8:G9"/>
    <mergeCell ref="H8:H9"/>
    <mergeCell ref="I8:I9"/>
    <mergeCell ref="AG8:AG9"/>
    <mergeCell ref="AH8:AH9"/>
    <mergeCell ref="AI8:AI9"/>
    <mergeCell ref="AJ8:AJ9"/>
    <mergeCell ref="AD8:AD9"/>
    <mergeCell ref="AE8:AE9"/>
    <mergeCell ref="AF8:AF9"/>
    <mergeCell ref="AA8:AA9"/>
    <mergeCell ref="AB8:AB9"/>
    <mergeCell ref="AC8:AC9"/>
    <mergeCell ref="P8:P9"/>
    <mergeCell ref="Q8:Q9"/>
    <mergeCell ref="R8:W8"/>
    <mergeCell ref="X8:X9"/>
    <mergeCell ref="Y8:Y9"/>
    <mergeCell ref="Z8:Z9"/>
    <mergeCell ref="N16:N20"/>
    <mergeCell ref="M10:M15"/>
    <mergeCell ref="N10:N15"/>
    <mergeCell ref="A16:A20"/>
    <mergeCell ref="B16:B20"/>
    <mergeCell ref="C16:C20"/>
    <mergeCell ref="D16:D20"/>
    <mergeCell ref="E16:E20"/>
    <mergeCell ref="F16:F20"/>
    <mergeCell ref="G16:G20"/>
    <mergeCell ref="H16:H20"/>
    <mergeCell ref="G10:G15"/>
    <mergeCell ref="H10:H15"/>
    <mergeCell ref="I10:I15"/>
    <mergeCell ref="J10:J15"/>
    <mergeCell ref="K10:K15"/>
    <mergeCell ref="L10:L15"/>
    <mergeCell ref="A10:A15"/>
    <mergeCell ref="B10:B15"/>
    <mergeCell ref="C10:C15"/>
    <mergeCell ref="D10:D15"/>
    <mergeCell ref="E10:E15"/>
    <mergeCell ref="F10:F15"/>
    <mergeCell ref="C21:C26"/>
    <mergeCell ref="D21:D26"/>
    <mergeCell ref="E21:E26"/>
    <mergeCell ref="F21:F26"/>
    <mergeCell ref="I16:I20"/>
    <mergeCell ref="J16:J20"/>
    <mergeCell ref="K16:K20"/>
    <mergeCell ref="L16:L20"/>
    <mergeCell ref="M16:M20"/>
    <mergeCell ref="I27:I32"/>
    <mergeCell ref="J27:J32"/>
    <mergeCell ref="K27:K32"/>
    <mergeCell ref="L27:L32"/>
    <mergeCell ref="M27:M32"/>
    <mergeCell ref="N27:N32"/>
    <mergeCell ref="M21:M26"/>
    <mergeCell ref="N21:N26"/>
    <mergeCell ref="A27:A32"/>
    <mergeCell ref="B27:B32"/>
    <mergeCell ref="C27:C32"/>
    <mergeCell ref="D27:D32"/>
    <mergeCell ref="E27:E32"/>
    <mergeCell ref="F27:F32"/>
    <mergeCell ref="G27:G32"/>
    <mergeCell ref="H27:H32"/>
    <mergeCell ref="G21:G26"/>
    <mergeCell ref="H21:H26"/>
    <mergeCell ref="I21:I26"/>
    <mergeCell ref="J21:J26"/>
    <mergeCell ref="K21:K26"/>
    <mergeCell ref="L21:L26"/>
    <mergeCell ref="A21:A26"/>
    <mergeCell ref="B21:B26"/>
    <mergeCell ref="N39:N44"/>
    <mergeCell ref="M33:M38"/>
    <mergeCell ref="N33:N38"/>
    <mergeCell ref="A39:A44"/>
    <mergeCell ref="B39:B44"/>
    <mergeCell ref="C39:C44"/>
    <mergeCell ref="D39:D44"/>
    <mergeCell ref="E39:E44"/>
    <mergeCell ref="F39:F44"/>
    <mergeCell ref="G39:G44"/>
    <mergeCell ref="H39:H44"/>
    <mergeCell ref="G33:G38"/>
    <mergeCell ref="H33:H38"/>
    <mergeCell ref="I33:I38"/>
    <mergeCell ref="J33:J38"/>
    <mergeCell ref="K33:K38"/>
    <mergeCell ref="L33:L38"/>
    <mergeCell ref="A33:A38"/>
    <mergeCell ref="B33:B38"/>
    <mergeCell ref="C33:C38"/>
    <mergeCell ref="D33:D38"/>
    <mergeCell ref="E33:E38"/>
    <mergeCell ref="F33:F38"/>
    <mergeCell ref="C45:C50"/>
    <mergeCell ref="D45:D50"/>
    <mergeCell ref="E45:E50"/>
    <mergeCell ref="F45:F50"/>
    <mergeCell ref="I39:I44"/>
    <mergeCell ref="J39:J44"/>
    <mergeCell ref="K39:K44"/>
    <mergeCell ref="L39:L44"/>
    <mergeCell ref="M39:M44"/>
    <mergeCell ref="I51:I56"/>
    <mergeCell ref="J51:J56"/>
    <mergeCell ref="K51:K56"/>
    <mergeCell ref="L51:L56"/>
    <mergeCell ref="M51:M56"/>
    <mergeCell ref="N51:N56"/>
    <mergeCell ref="M45:M50"/>
    <mergeCell ref="N45:N50"/>
    <mergeCell ref="A51:A56"/>
    <mergeCell ref="B51:B56"/>
    <mergeCell ref="C51:C56"/>
    <mergeCell ref="D51:D56"/>
    <mergeCell ref="E51:E56"/>
    <mergeCell ref="F51:F56"/>
    <mergeCell ref="G51:G56"/>
    <mergeCell ref="H51:H56"/>
    <mergeCell ref="G45:G50"/>
    <mergeCell ref="H45:H50"/>
    <mergeCell ref="I45:I50"/>
    <mergeCell ref="J45:J50"/>
    <mergeCell ref="K45:K50"/>
    <mergeCell ref="L45:L50"/>
    <mergeCell ref="A45:A50"/>
    <mergeCell ref="B45:B50"/>
    <mergeCell ref="A63:A68"/>
    <mergeCell ref="B63:B68"/>
    <mergeCell ref="C63:C68"/>
    <mergeCell ref="D63:D68"/>
    <mergeCell ref="E63:E68"/>
    <mergeCell ref="F63:F68"/>
    <mergeCell ref="G63:G68"/>
    <mergeCell ref="H63:H68"/>
    <mergeCell ref="G57:G62"/>
    <mergeCell ref="H57:H62"/>
    <mergeCell ref="A57:A62"/>
    <mergeCell ref="B57:B62"/>
    <mergeCell ref="C57:C62"/>
    <mergeCell ref="D57:D62"/>
    <mergeCell ref="E57:E62"/>
    <mergeCell ref="F57:F62"/>
    <mergeCell ref="B69:AJ69"/>
    <mergeCell ref="I63:I68"/>
    <mergeCell ref="J63:J68"/>
    <mergeCell ref="K63:K68"/>
    <mergeCell ref="L63:L68"/>
    <mergeCell ref="M63:M68"/>
    <mergeCell ref="N63:N68"/>
    <mergeCell ref="M57:M62"/>
    <mergeCell ref="N57:N62"/>
    <mergeCell ref="I57:I62"/>
    <mergeCell ref="J57:J62"/>
    <mergeCell ref="K57:K62"/>
    <mergeCell ref="L57:L62"/>
  </mergeCells>
  <conditionalFormatting sqref="H10 Y16:Y20">
    <cfRule type="cellIs" dxfId="1117" priority="227" operator="equal">
      <formula>"Muy Alta"</formula>
    </cfRule>
    <cfRule type="cellIs" dxfId="1116" priority="228" operator="equal">
      <formula>"Alta"</formula>
    </cfRule>
    <cfRule type="cellIs" dxfId="1115" priority="229" operator="equal">
      <formula>"Media"</formula>
    </cfRule>
    <cfRule type="cellIs" dxfId="1114" priority="230" operator="equal">
      <formula>"Baja"</formula>
    </cfRule>
    <cfRule type="cellIs" dxfId="1113" priority="231" operator="equal">
      <formula>"Muy Baja"</formula>
    </cfRule>
  </conditionalFormatting>
  <conditionalFormatting sqref="L10 L21 L27 L33 L39 L45 L51 L57 L63 AA16:AA20">
    <cfRule type="cellIs" dxfId="1112" priority="222" operator="equal">
      <formula>"Catastrófico"</formula>
    </cfRule>
    <cfRule type="cellIs" dxfId="1111" priority="223" operator="equal">
      <formula>"Mayor"</formula>
    </cfRule>
    <cfRule type="cellIs" dxfId="1110" priority="224" operator="equal">
      <formula>"Moderado"</formula>
    </cfRule>
    <cfRule type="cellIs" dxfId="1109" priority="225" operator="equal">
      <formula>"Menor"</formula>
    </cfRule>
    <cfRule type="cellIs" dxfId="1108" priority="226" operator="equal">
      <formula>"Leve"</formula>
    </cfRule>
  </conditionalFormatting>
  <conditionalFormatting sqref="N10 AC16:AC20">
    <cfRule type="cellIs" dxfId="1107" priority="218" operator="equal">
      <formula>"Extremo"</formula>
    </cfRule>
    <cfRule type="cellIs" dxfId="1106" priority="219" operator="equal">
      <formula>"Alto"</formula>
    </cfRule>
    <cfRule type="cellIs" dxfId="1105" priority="220" operator="equal">
      <formula>"Moderado"</formula>
    </cfRule>
    <cfRule type="cellIs" dxfId="1104" priority="221" operator="equal">
      <formula>"Bajo"</formula>
    </cfRule>
  </conditionalFormatting>
  <conditionalFormatting sqref="Y10:Y15">
    <cfRule type="cellIs" dxfId="1103" priority="213" operator="equal">
      <formula>"Muy Alta"</formula>
    </cfRule>
    <cfRule type="cellIs" dxfId="1102" priority="214" operator="equal">
      <formula>"Alta"</formula>
    </cfRule>
    <cfRule type="cellIs" dxfId="1101" priority="215" operator="equal">
      <formula>"Media"</formula>
    </cfRule>
    <cfRule type="cellIs" dxfId="1100" priority="216" operator="equal">
      <formula>"Baja"</formula>
    </cfRule>
    <cfRule type="cellIs" dxfId="1099" priority="217" operator="equal">
      <formula>"Muy Baja"</formula>
    </cfRule>
  </conditionalFormatting>
  <conditionalFormatting sqref="AA10:AA15">
    <cfRule type="cellIs" dxfId="1098" priority="208" operator="equal">
      <formula>"Catastrófico"</formula>
    </cfRule>
    <cfRule type="cellIs" dxfId="1097" priority="209" operator="equal">
      <formula>"Mayor"</formula>
    </cfRule>
    <cfRule type="cellIs" dxfId="1096" priority="210" operator="equal">
      <formula>"Moderado"</formula>
    </cfRule>
    <cfRule type="cellIs" dxfId="1095" priority="211" operator="equal">
      <formula>"Menor"</formula>
    </cfRule>
    <cfRule type="cellIs" dxfId="1094" priority="212" operator="equal">
      <formula>"Leve"</formula>
    </cfRule>
  </conditionalFormatting>
  <conditionalFormatting sqref="AC10:AC15">
    <cfRule type="cellIs" dxfId="1093" priority="204" operator="equal">
      <formula>"Extremo"</formula>
    </cfRule>
    <cfRule type="cellIs" dxfId="1092" priority="205" operator="equal">
      <formula>"Alto"</formula>
    </cfRule>
    <cfRule type="cellIs" dxfId="1091" priority="206" operator="equal">
      <formula>"Moderado"</formula>
    </cfRule>
    <cfRule type="cellIs" dxfId="1090" priority="207" operator="equal">
      <formula>"Bajo"</formula>
    </cfRule>
  </conditionalFormatting>
  <conditionalFormatting sqref="H57">
    <cfRule type="cellIs" dxfId="1089" priority="43" operator="equal">
      <formula>"Muy Alta"</formula>
    </cfRule>
    <cfRule type="cellIs" dxfId="1088" priority="44" operator="equal">
      <formula>"Alta"</formula>
    </cfRule>
    <cfRule type="cellIs" dxfId="1087" priority="45" operator="equal">
      <formula>"Media"</formula>
    </cfRule>
    <cfRule type="cellIs" dxfId="1086" priority="46" operator="equal">
      <formula>"Baja"</formula>
    </cfRule>
    <cfRule type="cellIs" dxfId="1085" priority="47" operator="equal">
      <formula>"Muy Baja"</formula>
    </cfRule>
  </conditionalFormatting>
  <conditionalFormatting sqref="H21">
    <cfRule type="cellIs" dxfId="1084" priority="181" operator="equal">
      <formula>"Muy Alta"</formula>
    </cfRule>
    <cfRule type="cellIs" dxfId="1083" priority="182" operator="equal">
      <formula>"Alta"</formula>
    </cfRule>
    <cfRule type="cellIs" dxfId="1082" priority="183" operator="equal">
      <formula>"Media"</formula>
    </cfRule>
    <cfRule type="cellIs" dxfId="1081" priority="184" operator="equal">
      <formula>"Baja"</formula>
    </cfRule>
    <cfRule type="cellIs" dxfId="1080" priority="185" operator="equal">
      <formula>"Muy Baja"</formula>
    </cfRule>
  </conditionalFormatting>
  <conditionalFormatting sqref="N21">
    <cfRule type="cellIs" dxfId="1079" priority="177" operator="equal">
      <formula>"Extremo"</formula>
    </cfRule>
    <cfRule type="cellIs" dxfId="1078" priority="178" operator="equal">
      <formula>"Alto"</formula>
    </cfRule>
    <cfRule type="cellIs" dxfId="1077" priority="179" operator="equal">
      <formula>"Moderado"</formula>
    </cfRule>
    <cfRule type="cellIs" dxfId="1076" priority="180" operator="equal">
      <formula>"Bajo"</formula>
    </cfRule>
  </conditionalFormatting>
  <conditionalFormatting sqref="Y21:Y26">
    <cfRule type="cellIs" dxfId="1075" priority="172" operator="equal">
      <formula>"Muy Alta"</formula>
    </cfRule>
    <cfRule type="cellIs" dxfId="1074" priority="173" operator="equal">
      <formula>"Alta"</formula>
    </cfRule>
    <cfRule type="cellIs" dxfId="1073" priority="174" operator="equal">
      <formula>"Media"</formula>
    </cfRule>
    <cfRule type="cellIs" dxfId="1072" priority="175" operator="equal">
      <formula>"Baja"</formula>
    </cfRule>
    <cfRule type="cellIs" dxfId="1071" priority="176" operator="equal">
      <formula>"Muy Baja"</formula>
    </cfRule>
  </conditionalFormatting>
  <conditionalFormatting sqref="AA21:AA26">
    <cfRule type="cellIs" dxfId="1070" priority="167" operator="equal">
      <formula>"Catastrófico"</formula>
    </cfRule>
    <cfRule type="cellIs" dxfId="1069" priority="168" operator="equal">
      <formula>"Mayor"</formula>
    </cfRule>
    <cfRule type="cellIs" dxfId="1068" priority="169" operator="equal">
      <formula>"Moderado"</formula>
    </cfRule>
    <cfRule type="cellIs" dxfId="1067" priority="170" operator="equal">
      <formula>"Menor"</formula>
    </cfRule>
    <cfRule type="cellIs" dxfId="1066" priority="171" operator="equal">
      <formula>"Leve"</formula>
    </cfRule>
  </conditionalFormatting>
  <conditionalFormatting sqref="AC21:AC26">
    <cfRule type="cellIs" dxfId="1065" priority="163" operator="equal">
      <formula>"Extremo"</formula>
    </cfRule>
    <cfRule type="cellIs" dxfId="1064" priority="164" operator="equal">
      <formula>"Alto"</formula>
    </cfRule>
    <cfRule type="cellIs" dxfId="1063" priority="165" operator="equal">
      <formula>"Moderado"</formula>
    </cfRule>
    <cfRule type="cellIs" dxfId="1062" priority="166" operator="equal">
      <formula>"Bajo"</formula>
    </cfRule>
  </conditionalFormatting>
  <conditionalFormatting sqref="H27">
    <cfRule type="cellIs" dxfId="1061" priority="158" operator="equal">
      <formula>"Muy Alta"</formula>
    </cfRule>
    <cfRule type="cellIs" dxfId="1060" priority="159" operator="equal">
      <formula>"Alta"</formula>
    </cfRule>
    <cfRule type="cellIs" dxfId="1059" priority="160" operator="equal">
      <formula>"Media"</formula>
    </cfRule>
    <cfRule type="cellIs" dxfId="1058" priority="161" operator="equal">
      <formula>"Baja"</formula>
    </cfRule>
    <cfRule type="cellIs" dxfId="1057" priority="162" operator="equal">
      <formula>"Muy Baja"</formula>
    </cfRule>
  </conditionalFormatting>
  <conditionalFormatting sqref="N27">
    <cfRule type="cellIs" dxfId="1056" priority="154" operator="equal">
      <formula>"Extremo"</formula>
    </cfRule>
    <cfRule type="cellIs" dxfId="1055" priority="155" operator="equal">
      <formula>"Alto"</formula>
    </cfRule>
    <cfRule type="cellIs" dxfId="1054" priority="156" operator="equal">
      <formula>"Moderado"</formula>
    </cfRule>
    <cfRule type="cellIs" dxfId="1053" priority="157" operator="equal">
      <formula>"Bajo"</formula>
    </cfRule>
  </conditionalFormatting>
  <conditionalFormatting sqref="Y27:Y32">
    <cfRule type="cellIs" dxfId="1052" priority="149" operator="equal">
      <formula>"Muy Alta"</formula>
    </cfRule>
    <cfRule type="cellIs" dxfId="1051" priority="150" operator="equal">
      <formula>"Alta"</formula>
    </cfRule>
    <cfRule type="cellIs" dxfId="1050" priority="151" operator="equal">
      <formula>"Media"</formula>
    </cfRule>
    <cfRule type="cellIs" dxfId="1049" priority="152" operator="equal">
      <formula>"Baja"</formula>
    </cfRule>
    <cfRule type="cellIs" dxfId="1048" priority="153" operator="equal">
      <formula>"Muy Baja"</formula>
    </cfRule>
  </conditionalFormatting>
  <conditionalFormatting sqref="AA27:AA32">
    <cfRule type="cellIs" dxfId="1047" priority="144" operator="equal">
      <formula>"Catastrófico"</formula>
    </cfRule>
    <cfRule type="cellIs" dxfId="1046" priority="145" operator="equal">
      <formula>"Mayor"</formula>
    </cfRule>
    <cfRule type="cellIs" dxfId="1045" priority="146" operator="equal">
      <formula>"Moderado"</formula>
    </cfRule>
    <cfRule type="cellIs" dxfId="1044" priority="147" operator="equal">
      <formula>"Menor"</formula>
    </cfRule>
    <cfRule type="cellIs" dxfId="1043" priority="148" operator="equal">
      <formula>"Leve"</formula>
    </cfRule>
  </conditionalFormatting>
  <conditionalFormatting sqref="AC27:AC32">
    <cfRule type="cellIs" dxfId="1042" priority="140" operator="equal">
      <formula>"Extremo"</formula>
    </cfRule>
    <cfRule type="cellIs" dxfId="1041" priority="141" operator="equal">
      <formula>"Alto"</formula>
    </cfRule>
    <cfRule type="cellIs" dxfId="1040" priority="142" operator="equal">
      <formula>"Moderado"</formula>
    </cfRule>
    <cfRule type="cellIs" dxfId="1039" priority="143" operator="equal">
      <formula>"Bajo"</formula>
    </cfRule>
  </conditionalFormatting>
  <conditionalFormatting sqref="H33">
    <cfRule type="cellIs" dxfId="1038" priority="135" operator="equal">
      <formula>"Muy Alta"</formula>
    </cfRule>
    <cfRule type="cellIs" dxfId="1037" priority="136" operator="equal">
      <formula>"Alta"</formula>
    </cfRule>
    <cfRule type="cellIs" dxfId="1036" priority="137" operator="equal">
      <formula>"Media"</formula>
    </cfRule>
    <cfRule type="cellIs" dxfId="1035" priority="138" operator="equal">
      <formula>"Baja"</formula>
    </cfRule>
    <cfRule type="cellIs" dxfId="1034" priority="139" operator="equal">
      <formula>"Muy Baja"</formula>
    </cfRule>
  </conditionalFormatting>
  <conditionalFormatting sqref="N33">
    <cfRule type="cellIs" dxfId="1033" priority="131" operator="equal">
      <formula>"Extremo"</formula>
    </cfRule>
    <cfRule type="cellIs" dxfId="1032" priority="132" operator="equal">
      <formula>"Alto"</formula>
    </cfRule>
    <cfRule type="cellIs" dxfId="1031" priority="133" operator="equal">
      <formula>"Moderado"</formula>
    </cfRule>
    <cfRule type="cellIs" dxfId="1030" priority="134" operator="equal">
      <formula>"Bajo"</formula>
    </cfRule>
  </conditionalFormatting>
  <conditionalFormatting sqref="Y33:Y38">
    <cfRule type="cellIs" dxfId="1029" priority="126" operator="equal">
      <formula>"Muy Alta"</formula>
    </cfRule>
    <cfRule type="cellIs" dxfId="1028" priority="127" operator="equal">
      <formula>"Alta"</formula>
    </cfRule>
    <cfRule type="cellIs" dxfId="1027" priority="128" operator="equal">
      <formula>"Media"</formula>
    </cfRule>
    <cfRule type="cellIs" dxfId="1026" priority="129" operator="equal">
      <formula>"Baja"</formula>
    </cfRule>
    <cfRule type="cellIs" dxfId="1025" priority="130" operator="equal">
      <formula>"Muy Baja"</formula>
    </cfRule>
  </conditionalFormatting>
  <conditionalFormatting sqref="AA33:AA38">
    <cfRule type="cellIs" dxfId="1024" priority="121" operator="equal">
      <formula>"Catastrófico"</formula>
    </cfRule>
    <cfRule type="cellIs" dxfId="1023" priority="122" operator="equal">
      <formula>"Mayor"</formula>
    </cfRule>
    <cfRule type="cellIs" dxfId="1022" priority="123" operator="equal">
      <formula>"Moderado"</formula>
    </cfRule>
    <cfRule type="cellIs" dxfId="1021" priority="124" operator="equal">
      <formula>"Menor"</formula>
    </cfRule>
    <cfRule type="cellIs" dxfId="1020" priority="125" operator="equal">
      <formula>"Leve"</formula>
    </cfRule>
  </conditionalFormatting>
  <conditionalFormatting sqref="AC33:AC38">
    <cfRule type="cellIs" dxfId="1019" priority="117" operator="equal">
      <formula>"Extremo"</formula>
    </cfRule>
    <cfRule type="cellIs" dxfId="1018" priority="118" operator="equal">
      <formula>"Alto"</formula>
    </cfRule>
    <cfRule type="cellIs" dxfId="1017" priority="119" operator="equal">
      <formula>"Moderado"</formula>
    </cfRule>
    <cfRule type="cellIs" dxfId="1016" priority="120" operator="equal">
      <formula>"Bajo"</formula>
    </cfRule>
  </conditionalFormatting>
  <conditionalFormatting sqref="H39">
    <cfRule type="cellIs" dxfId="1015" priority="112" operator="equal">
      <formula>"Muy Alta"</formula>
    </cfRule>
    <cfRule type="cellIs" dxfId="1014" priority="113" operator="equal">
      <formula>"Alta"</formula>
    </cfRule>
    <cfRule type="cellIs" dxfId="1013" priority="114" operator="equal">
      <formula>"Media"</formula>
    </cfRule>
    <cfRule type="cellIs" dxfId="1012" priority="115" operator="equal">
      <formula>"Baja"</formula>
    </cfRule>
    <cfRule type="cellIs" dxfId="1011" priority="116" operator="equal">
      <formula>"Muy Baja"</formula>
    </cfRule>
  </conditionalFormatting>
  <conditionalFormatting sqref="N39">
    <cfRule type="cellIs" dxfId="1010" priority="108" operator="equal">
      <formula>"Extremo"</formula>
    </cfRule>
    <cfRule type="cellIs" dxfId="1009" priority="109" operator="equal">
      <formula>"Alto"</formula>
    </cfRule>
    <cfRule type="cellIs" dxfId="1008" priority="110" operator="equal">
      <formula>"Moderado"</formula>
    </cfRule>
    <cfRule type="cellIs" dxfId="1007" priority="111" operator="equal">
      <formula>"Bajo"</formula>
    </cfRule>
  </conditionalFormatting>
  <conditionalFormatting sqref="Y39:Y44">
    <cfRule type="cellIs" dxfId="1006" priority="103" operator="equal">
      <formula>"Muy Alta"</formula>
    </cfRule>
    <cfRule type="cellIs" dxfId="1005" priority="104" operator="equal">
      <formula>"Alta"</formula>
    </cfRule>
    <cfRule type="cellIs" dxfId="1004" priority="105" operator="equal">
      <formula>"Media"</formula>
    </cfRule>
    <cfRule type="cellIs" dxfId="1003" priority="106" operator="equal">
      <formula>"Baja"</formula>
    </cfRule>
    <cfRule type="cellIs" dxfId="1002" priority="107" operator="equal">
      <formula>"Muy Baja"</formula>
    </cfRule>
  </conditionalFormatting>
  <conditionalFormatting sqref="AA39:AA44">
    <cfRule type="cellIs" dxfId="1001" priority="98" operator="equal">
      <formula>"Catastrófico"</formula>
    </cfRule>
    <cfRule type="cellIs" dxfId="1000" priority="99" operator="equal">
      <formula>"Mayor"</formula>
    </cfRule>
    <cfRule type="cellIs" dxfId="999" priority="100" operator="equal">
      <formula>"Moderado"</formula>
    </cfRule>
    <cfRule type="cellIs" dxfId="998" priority="101" operator="equal">
      <formula>"Menor"</formula>
    </cfRule>
    <cfRule type="cellIs" dxfId="997" priority="102" operator="equal">
      <formula>"Leve"</formula>
    </cfRule>
  </conditionalFormatting>
  <conditionalFormatting sqref="AC39:AC44">
    <cfRule type="cellIs" dxfId="996" priority="94" operator="equal">
      <formula>"Extremo"</formula>
    </cfRule>
    <cfRule type="cellIs" dxfId="995" priority="95" operator="equal">
      <formula>"Alto"</formula>
    </cfRule>
    <cfRule type="cellIs" dxfId="994" priority="96" operator="equal">
      <formula>"Moderado"</formula>
    </cfRule>
    <cfRule type="cellIs" dxfId="993" priority="97" operator="equal">
      <formula>"Bajo"</formula>
    </cfRule>
  </conditionalFormatting>
  <conditionalFormatting sqref="H45">
    <cfRule type="cellIs" dxfId="992" priority="89" operator="equal">
      <formula>"Muy Alta"</formula>
    </cfRule>
    <cfRule type="cellIs" dxfId="991" priority="90" operator="equal">
      <formula>"Alta"</formula>
    </cfRule>
    <cfRule type="cellIs" dxfId="990" priority="91" operator="equal">
      <formula>"Media"</formula>
    </cfRule>
    <cfRule type="cellIs" dxfId="989" priority="92" operator="equal">
      <formula>"Baja"</formula>
    </cfRule>
    <cfRule type="cellIs" dxfId="988" priority="93" operator="equal">
      <formula>"Muy Baja"</formula>
    </cfRule>
  </conditionalFormatting>
  <conditionalFormatting sqref="N45">
    <cfRule type="cellIs" dxfId="987" priority="85" operator="equal">
      <formula>"Extremo"</formula>
    </cfRule>
    <cfRule type="cellIs" dxfId="986" priority="86" operator="equal">
      <formula>"Alto"</formula>
    </cfRule>
    <cfRule type="cellIs" dxfId="985" priority="87" operator="equal">
      <formula>"Moderado"</formula>
    </cfRule>
    <cfRule type="cellIs" dxfId="984" priority="88" operator="equal">
      <formula>"Bajo"</formula>
    </cfRule>
  </conditionalFormatting>
  <conditionalFormatting sqref="Y45:Y50">
    <cfRule type="cellIs" dxfId="983" priority="80" operator="equal">
      <formula>"Muy Alta"</formula>
    </cfRule>
    <cfRule type="cellIs" dxfId="982" priority="81" operator="equal">
      <formula>"Alta"</formula>
    </cfRule>
    <cfRule type="cellIs" dxfId="981" priority="82" operator="equal">
      <formula>"Media"</formula>
    </cfRule>
    <cfRule type="cellIs" dxfId="980" priority="83" operator="equal">
      <formula>"Baja"</formula>
    </cfRule>
    <cfRule type="cellIs" dxfId="979" priority="84" operator="equal">
      <formula>"Muy Baja"</formula>
    </cfRule>
  </conditionalFormatting>
  <conditionalFormatting sqref="AA45:AA50">
    <cfRule type="cellIs" dxfId="978" priority="75" operator="equal">
      <formula>"Catastrófico"</formula>
    </cfRule>
    <cfRule type="cellIs" dxfId="977" priority="76" operator="equal">
      <formula>"Mayor"</formula>
    </cfRule>
    <cfRule type="cellIs" dxfId="976" priority="77" operator="equal">
      <formula>"Moderado"</formula>
    </cfRule>
    <cfRule type="cellIs" dxfId="975" priority="78" operator="equal">
      <formula>"Menor"</formula>
    </cfRule>
    <cfRule type="cellIs" dxfId="974" priority="79" operator="equal">
      <formula>"Leve"</formula>
    </cfRule>
  </conditionalFormatting>
  <conditionalFormatting sqref="AC45:AC50">
    <cfRule type="cellIs" dxfId="973" priority="71" operator="equal">
      <formula>"Extremo"</formula>
    </cfRule>
    <cfRule type="cellIs" dxfId="972" priority="72" operator="equal">
      <formula>"Alto"</formula>
    </cfRule>
    <cfRule type="cellIs" dxfId="971" priority="73" operator="equal">
      <formula>"Moderado"</formula>
    </cfRule>
    <cfRule type="cellIs" dxfId="970" priority="74" operator="equal">
      <formula>"Bajo"</formula>
    </cfRule>
  </conditionalFormatting>
  <conditionalFormatting sqref="H51">
    <cfRule type="cellIs" dxfId="969" priority="66" operator="equal">
      <formula>"Muy Alta"</formula>
    </cfRule>
    <cfRule type="cellIs" dxfId="968" priority="67" operator="equal">
      <formula>"Alta"</formula>
    </cfRule>
    <cfRule type="cellIs" dxfId="967" priority="68" operator="equal">
      <formula>"Media"</formula>
    </cfRule>
    <cfRule type="cellIs" dxfId="966" priority="69" operator="equal">
      <formula>"Baja"</formula>
    </cfRule>
    <cfRule type="cellIs" dxfId="965" priority="70" operator="equal">
      <formula>"Muy Baja"</formula>
    </cfRule>
  </conditionalFormatting>
  <conditionalFormatting sqref="N51">
    <cfRule type="cellIs" dxfId="964" priority="62" operator="equal">
      <formula>"Extremo"</formula>
    </cfRule>
    <cfRule type="cellIs" dxfId="963" priority="63" operator="equal">
      <formula>"Alto"</formula>
    </cfRule>
    <cfRule type="cellIs" dxfId="962" priority="64" operator="equal">
      <formula>"Moderado"</formula>
    </cfRule>
    <cfRule type="cellIs" dxfId="961" priority="65" operator="equal">
      <formula>"Bajo"</formula>
    </cfRule>
  </conditionalFormatting>
  <conditionalFormatting sqref="Y51:Y56">
    <cfRule type="cellIs" dxfId="960" priority="57" operator="equal">
      <formula>"Muy Alta"</formula>
    </cfRule>
    <cfRule type="cellIs" dxfId="959" priority="58" operator="equal">
      <formula>"Alta"</formula>
    </cfRule>
    <cfRule type="cellIs" dxfId="958" priority="59" operator="equal">
      <formula>"Media"</formula>
    </cfRule>
    <cfRule type="cellIs" dxfId="957" priority="60" operator="equal">
      <formula>"Baja"</formula>
    </cfRule>
    <cfRule type="cellIs" dxfId="956" priority="61" operator="equal">
      <formula>"Muy Baja"</formula>
    </cfRule>
  </conditionalFormatting>
  <conditionalFormatting sqref="AA51:AA56">
    <cfRule type="cellIs" dxfId="955" priority="52" operator="equal">
      <formula>"Catastrófico"</formula>
    </cfRule>
    <cfRule type="cellIs" dxfId="954" priority="53" operator="equal">
      <formula>"Mayor"</formula>
    </cfRule>
    <cfRule type="cellIs" dxfId="953" priority="54" operator="equal">
      <formula>"Moderado"</formula>
    </cfRule>
    <cfRule type="cellIs" dxfId="952" priority="55" operator="equal">
      <formula>"Menor"</formula>
    </cfRule>
    <cfRule type="cellIs" dxfId="951" priority="56" operator="equal">
      <formula>"Leve"</formula>
    </cfRule>
  </conditionalFormatting>
  <conditionalFormatting sqref="AC51:AC56">
    <cfRule type="cellIs" dxfId="950" priority="48" operator="equal">
      <formula>"Extremo"</formula>
    </cfRule>
    <cfRule type="cellIs" dxfId="949" priority="49" operator="equal">
      <formula>"Alto"</formula>
    </cfRule>
    <cfRule type="cellIs" dxfId="948" priority="50" operator="equal">
      <formula>"Moderado"</formula>
    </cfRule>
    <cfRule type="cellIs" dxfId="947" priority="51" operator="equal">
      <formula>"Bajo"</formula>
    </cfRule>
  </conditionalFormatting>
  <conditionalFormatting sqref="N57">
    <cfRule type="cellIs" dxfId="946" priority="39" operator="equal">
      <formula>"Extremo"</formula>
    </cfRule>
    <cfRule type="cellIs" dxfId="945" priority="40" operator="equal">
      <formula>"Alto"</formula>
    </cfRule>
    <cfRule type="cellIs" dxfId="944" priority="41" operator="equal">
      <formula>"Moderado"</formula>
    </cfRule>
    <cfRule type="cellIs" dxfId="943" priority="42" operator="equal">
      <formula>"Bajo"</formula>
    </cfRule>
  </conditionalFormatting>
  <conditionalFormatting sqref="Y57:Y62">
    <cfRule type="cellIs" dxfId="942" priority="34" operator="equal">
      <formula>"Muy Alta"</formula>
    </cfRule>
    <cfRule type="cellIs" dxfId="941" priority="35" operator="equal">
      <formula>"Alta"</formula>
    </cfRule>
    <cfRule type="cellIs" dxfId="940" priority="36" operator="equal">
      <formula>"Media"</formula>
    </cfRule>
    <cfRule type="cellIs" dxfId="939" priority="37" operator="equal">
      <formula>"Baja"</formula>
    </cfRule>
    <cfRule type="cellIs" dxfId="938" priority="38" operator="equal">
      <formula>"Muy Baja"</formula>
    </cfRule>
  </conditionalFormatting>
  <conditionalFormatting sqref="AA57:AA62">
    <cfRule type="cellIs" dxfId="937" priority="29" operator="equal">
      <formula>"Catastrófico"</formula>
    </cfRule>
    <cfRule type="cellIs" dxfId="936" priority="30" operator="equal">
      <formula>"Mayor"</formula>
    </cfRule>
    <cfRule type="cellIs" dxfId="935" priority="31" operator="equal">
      <formula>"Moderado"</formula>
    </cfRule>
    <cfRule type="cellIs" dxfId="934" priority="32" operator="equal">
      <formula>"Menor"</formula>
    </cfRule>
    <cfRule type="cellIs" dxfId="933" priority="33" operator="equal">
      <formula>"Leve"</formula>
    </cfRule>
  </conditionalFormatting>
  <conditionalFormatting sqref="AC57:AC62">
    <cfRule type="cellIs" dxfId="932" priority="25" operator="equal">
      <formula>"Extremo"</formula>
    </cfRule>
    <cfRule type="cellIs" dxfId="931" priority="26" operator="equal">
      <formula>"Alto"</formula>
    </cfRule>
    <cfRule type="cellIs" dxfId="930" priority="27" operator="equal">
      <formula>"Moderado"</formula>
    </cfRule>
    <cfRule type="cellIs" dxfId="929" priority="28" operator="equal">
      <formula>"Bajo"</formula>
    </cfRule>
  </conditionalFormatting>
  <conditionalFormatting sqref="H63">
    <cfRule type="cellIs" dxfId="928" priority="20" operator="equal">
      <formula>"Muy Alta"</formula>
    </cfRule>
    <cfRule type="cellIs" dxfId="927" priority="21" operator="equal">
      <formula>"Alta"</formula>
    </cfRule>
    <cfRule type="cellIs" dxfId="926" priority="22" operator="equal">
      <formula>"Media"</formula>
    </cfRule>
    <cfRule type="cellIs" dxfId="925" priority="23" operator="equal">
      <formula>"Baja"</formula>
    </cfRule>
    <cfRule type="cellIs" dxfId="924" priority="24" operator="equal">
      <formula>"Muy Baja"</formula>
    </cfRule>
  </conditionalFormatting>
  <conditionalFormatting sqref="N63">
    <cfRule type="cellIs" dxfId="923" priority="16" operator="equal">
      <formula>"Extremo"</formula>
    </cfRule>
    <cfRule type="cellIs" dxfId="922" priority="17" operator="equal">
      <formula>"Alto"</formula>
    </cfRule>
    <cfRule type="cellIs" dxfId="921" priority="18" operator="equal">
      <formula>"Moderado"</formula>
    </cfRule>
    <cfRule type="cellIs" dxfId="920" priority="19" operator="equal">
      <formula>"Bajo"</formula>
    </cfRule>
  </conditionalFormatting>
  <conditionalFormatting sqref="Y63:Y68">
    <cfRule type="cellIs" dxfId="919" priority="11" operator="equal">
      <formula>"Muy Alta"</formula>
    </cfRule>
    <cfRule type="cellIs" dxfId="918" priority="12" operator="equal">
      <formula>"Alta"</formula>
    </cfRule>
    <cfRule type="cellIs" dxfId="917" priority="13" operator="equal">
      <formula>"Media"</formula>
    </cfRule>
    <cfRule type="cellIs" dxfId="916" priority="14" operator="equal">
      <formula>"Baja"</formula>
    </cfRule>
    <cfRule type="cellIs" dxfId="915" priority="15" operator="equal">
      <formula>"Muy Baja"</formula>
    </cfRule>
  </conditionalFormatting>
  <conditionalFormatting sqref="AA63:AA68">
    <cfRule type="cellIs" dxfId="914" priority="6" operator="equal">
      <formula>"Catastrófico"</formula>
    </cfRule>
    <cfRule type="cellIs" dxfId="913" priority="7" operator="equal">
      <formula>"Mayor"</formula>
    </cfRule>
    <cfRule type="cellIs" dxfId="912" priority="8" operator="equal">
      <formula>"Moderado"</formula>
    </cfRule>
    <cfRule type="cellIs" dxfId="911" priority="9" operator="equal">
      <formula>"Menor"</formula>
    </cfRule>
    <cfRule type="cellIs" dxfId="910" priority="10" operator="equal">
      <formula>"Leve"</formula>
    </cfRule>
  </conditionalFormatting>
  <conditionalFormatting sqref="AC63:AC68">
    <cfRule type="cellIs" dxfId="909" priority="2" operator="equal">
      <formula>"Extremo"</formula>
    </cfRule>
    <cfRule type="cellIs" dxfId="908" priority="3" operator="equal">
      <formula>"Alto"</formula>
    </cfRule>
    <cfRule type="cellIs" dxfId="907" priority="4" operator="equal">
      <formula>"Moderado"</formula>
    </cfRule>
    <cfRule type="cellIs" dxfId="906" priority="5" operator="equal">
      <formula>"Bajo"</formula>
    </cfRule>
  </conditionalFormatting>
  <conditionalFormatting sqref="K10:K68">
    <cfRule type="containsText" dxfId="905" priority="1" operator="containsText" text="❌">
      <formula>NOT(ISERROR(SEARCH("❌",K10)))</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rgb="FF002060"/>
  </sheetPr>
  <dimension ref="A1:BP66"/>
  <sheetViews>
    <sheetView zoomScale="70" zoomScaleNormal="70" workbookViewId="0">
      <selection activeCell="A3" sqref="A1:AJ1048576"/>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140625" style="1" customWidth="1"/>
    <col min="10" max="10" width="27.140625" style="1" customWidth="1"/>
    <col min="11" max="11" width="30.5703125" style="1" customWidth="1"/>
    <col min="12" max="12" width="17.5703125" style="1" customWidth="1"/>
    <col min="13" max="13" width="6.140625" style="1" customWidth="1"/>
    <col min="14" max="14" width="16" style="1" customWidth="1"/>
    <col min="15" max="15" width="5.85546875" style="1" customWidth="1"/>
    <col min="16" max="16" width="64.85546875"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85546875" style="1" customWidth="1"/>
    <col min="23" max="23" width="7.5703125" style="1" customWidth="1"/>
    <col min="24" max="24" width="38.140625" style="1" customWidth="1"/>
    <col min="25" max="25" width="8.85546875" style="1" customWidth="1"/>
    <col min="26" max="26" width="10.42578125" style="1" customWidth="1"/>
    <col min="27" max="28" width="9.140625" style="1" customWidth="1"/>
    <col min="29" max="29" width="8.42578125" style="1" customWidth="1"/>
    <col min="30" max="30" width="7.140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244" t="s">
        <v>60</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6"/>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47"/>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9"/>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9"/>
      <c r="B3" s="30"/>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39" t="s">
        <v>61</v>
      </c>
      <c r="B4" s="240"/>
      <c r="C4" s="250" t="s">
        <v>275</v>
      </c>
      <c r="D4" s="251"/>
      <c r="E4" s="251"/>
      <c r="F4" s="251"/>
      <c r="G4" s="251"/>
      <c r="H4" s="251"/>
      <c r="I4" s="251"/>
      <c r="J4" s="251"/>
      <c r="K4" s="251"/>
      <c r="L4" s="251"/>
      <c r="M4" s="251"/>
      <c r="N4" s="252"/>
      <c r="O4" s="253"/>
      <c r="P4" s="253"/>
      <c r="Q4" s="253"/>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39" t="s">
        <v>62</v>
      </c>
      <c r="B5" s="240"/>
      <c r="C5" s="250" t="s">
        <v>276</v>
      </c>
      <c r="D5" s="251"/>
      <c r="E5" s="251"/>
      <c r="F5" s="251"/>
      <c r="G5" s="251"/>
      <c r="H5" s="251"/>
      <c r="I5" s="251"/>
      <c r="J5" s="251"/>
      <c r="K5" s="251"/>
      <c r="L5" s="251"/>
      <c r="M5" s="251"/>
      <c r="N5" s="252"/>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39" t="s">
        <v>63</v>
      </c>
      <c r="B6" s="240"/>
      <c r="C6" s="241" t="s">
        <v>277</v>
      </c>
      <c r="D6" s="242"/>
      <c r="E6" s="242"/>
      <c r="F6" s="242"/>
      <c r="G6" s="242"/>
      <c r="H6" s="242"/>
      <c r="I6" s="242"/>
      <c r="J6" s="242"/>
      <c r="K6" s="242"/>
      <c r="L6" s="242"/>
      <c r="M6" s="242"/>
      <c r="N6" s="243"/>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67" t="s">
        <v>64</v>
      </c>
      <c r="B7" s="268"/>
      <c r="C7" s="268"/>
      <c r="D7" s="268"/>
      <c r="E7" s="268"/>
      <c r="F7" s="268"/>
      <c r="G7" s="269"/>
      <c r="H7" s="267" t="s">
        <v>65</v>
      </c>
      <c r="I7" s="268"/>
      <c r="J7" s="268"/>
      <c r="K7" s="268"/>
      <c r="L7" s="268"/>
      <c r="M7" s="268"/>
      <c r="N7" s="269"/>
      <c r="O7" s="267" t="s">
        <v>66</v>
      </c>
      <c r="P7" s="268"/>
      <c r="Q7" s="268"/>
      <c r="R7" s="268"/>
      <c r="S7" s="268"/>
      <c r="T7" s="268"/>
      <c r="U7" s="268"/>
      <c r="V7" s="268"/>
      <c r="W7" s="269"/>
      <c r="X7" s="267" t="s">
        <v>67</v>
      </c>
      <c r="Y7" s="268"/>
      <c r="Z7" s="268"/>
      <c r="AA7" s="268"/>
      <c r="AB7" s="268"/>
      <c r="AC7" s="268"/>
      <c r="AD7" s="269"/>
      <c r="AE7" s="267" t="s">
        <v>68</v>
      </c>
      <c r="AF7" s="268"/>
      <c r="AG7" s="268"/>
      <c r="AH7" s="268"/>
      <c r="AI7" s="268"/>
      <c r="AJ7" s="269"/>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70" t="s">
        <v>69</v>
      </c>
      <c r="B8" s="272" t="s">
        <v>15</v>
      </c>
      <c r="C8" s="260" t="s">
        <v>17</v>
      </c>
      <c r="D8" s="260" t="s">
        <v>19</v>
      </c>
      <c r="E8" s="273" t="s">
        <v>21</v>
      </c>
      <c r="F8" s="259" t="s">
        <v>23</v>
      </c>
      <c r="G8" s="260" t="s">
        <v>70</v>
      </c>
      <c r="H8" s="274" t="s">
        <v>71</v>
      </c>
      <c r="I8" s="264" t="s">
        <v>72</v>
      </c>
      <c r="J8" s="259" t="s">
        <v>73</v>
      </c>
      <c r="K8" s="259" t="s">
        <v>74</v>
      </c>
      <c r="L8" s="262" t="s">
        <v>75</v>
      </c>
      <c r="M8" s="264" t="s">
        <v>72</v>
      </c>
      <c r="N8" s="260" t="s">
        <v>29</v>
      </c>
      <c r="O8" s="265" t="s">
        <v>76</v>
      </c>
      <c r="P8" s="261" t="s">
        <v>31</v>
      </c>
      <c r="Q8" s="259" t="s">
        <v>33</v>
      </c>
      <c r="R8" s="261" t="s">
        <v>77</v>
      </c>
      <c r="S8" s="261"/>
      <c r="T8" s="261"/>
      <c r="U8" s="261"/>
      <c r="V8" s="261"/>
      <c r="W8" s="261"/>
      <c r="X8" s="257" t="s">
        <v>78</v>
      </c>
      <c r="Y8" s="257" t="s">
        <v>79</v>
      </c>
      <c r="Z8" s="257" t="s">
        <v>72</v>
      </c>
      <c r="AA8" s="257" t="s">
        <v>80</v>
      </c>
      <c r="AB8" s="257" t="s">
        <v>72</v>
      </c>
      <c r="AC8" s="257" t="s">
        <v>81</v>
      </c>
      <c r="AD8" s="265" t="s">
        <v>49</v>
      </c>
      <c r="AE8" s="258" t="s">
        <v>68</v>
      </c>
      <c r="AF8" s="261" t="s">
        <v>82</v>
      </c>
      <c r="AG8" s="222" t="s">
        <v>327</v>
      </c>
      <c r="AH8" s="222" t="s">
        <v>328</v>
      </c>
      <c r="AI8" s="222" t="s">
        <v>325</v>
      </c>
      <c r="AJ8" s="222" t="s">
        <v>326</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71"/>
      <c r="B9" s="272"/>
      <c r="C9" s="261"/>
      <c r="D9" s="261"/>
      <c r="E9" s="272"/>
      <c r="F9" s="260"/>
      <c r="G9" s="261"/>
      <c r="H9" s="260"/>
      <c r="I9" s="263"/>
      <c r="J9" s="260"/>
      <c r="K9" s="260"/>
      <c r="L9" s="263"/>
      <c r="M9" s="263"/>
      <c r="N9" s="261"/>
      <c r="O9" s="266"/>
      <c r="P9" s="261"/>
      <c r="Q9" s="260"/>
      <c r="R9" s="7" t="s">
        <v>83</v>
      </c>
      <c r="S9" s="7" t="s">
        <v>84</v>
      </c>
      <c r="T9" s="7" t="s">
        <v>85</v>
      </c>
      <c r="U9" s="7" t="s">
        <v>86</v>
      </c>
      <c r="V9" s="7" t="s">
        <v>87</v>
      </c>
      <c r="W9" s="7" t="s">
        <v>88</v>
      </c>
      <c r="X9" s="257"/>
      <c r="Y9" s="257"/>
      <c r="Z9" s="257"/>
      <c r="AA9" s="257"/>
      <c r="AB9" s="257"/>
      <c r="AC9" s="257"/>
      <c r="AD9" s="266"/>
      <c r="AE9" s="258"/>
      <c r="AF9" s="261"/>
      <c r="AG9" s="222"/>
      <c r="AH9" s="222"/>
      <c r="AI9" s="222"/>
      <c r="AJ9" s="222"/>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ht="151.5" customHeight="1" x14ac:dyDescent="0.3">
      <c r="A10" s="188">
        <v>2</v>
      </c>
      <c r="B10" s="191" t="s">
        <v>89</v>
      </c>
      <c r="C10" s="191" t="s">
        <v>278</v>
      </c>
      <c r="D10" s="191" t="s">
        <v>279</v>
      </c>
      <c r="E10" s="194" t="s">
        <v>470</v>
      </c>
      <c r="F10" s="191" t="s">
        <v>103</v>
      </c>
      <c r="G10" s="197">
        <v>12</v>
      </c>
      <c r="H10" s="182" t="str">
        <f>IF(G10&lt;=0,"",IF(G10&lt;=2,"Muy Baja",IF(G10&lt;=24,"Baja",IF(G10&lt;=500,"Media",IF(G10&lt;=5000,"Alta","Muy Alta")))))</f>
        <v>Baja</v>
      </c>
      <c r="I10" s="176">
        <f>IF(H10="","",IF(H10="Muy Baja",0.2,IF(H10="Baja",0.4,IF(H10="Media",0.6,IF(H10="Alta",0.8,IF(H10="Muy Alta",1,))))))</f>
        <v>0.4</v>
      </c>
      <c r="J10" s="179" t="s">
        <v>91</v>
      </c>
      <c r="K10" s="176" t="str">
        <f>IF(NOT(ISERROR(MATCH(J10,'[12]Tabla Impacto'!$B$221:$B$223,0))),'[12]Tabla Impacto'!$F$223&amp;"Por favor no seleccionar los criterios de impacto(Afectación Económica o presupuestal y Pérdida Reputacional)",J10)</f>
        <v xml:space="preserve">     El riesgo afecta la imagen de la entidad con algunos usuarios de relevancia frente al logro de los objetivos</v>
      </c>
      <c r="L10" s="182" t="str">
        <f>IF(OR(K10='[12]Tabla Impacto'!$C$11,K10='[12]Tabla Impacto'!$D$11),"Leve",IF(OR(K10='[12]Tabla Impacto'!$C$12,K10='[12]Tabla Impacto'!$D$12),"Menor",IF(OR(K10='[12]Tabla Impacto'!$C$13,K10='[12]Tabla Impacto'!$D$13),"Moderado",IF(OR(K10='[12]Tabla Impacto'!$C$14,K10='[12]Tabla Impacto'!$D$14),"Mayor",IF(OR(K10='[12]Tabla Impacto'!$C$15,K10='[12]Tabla Impacto'!$D$15),"Catastrófico","")))))</f>
        <v>Moderado</v>
      </c>
      <c r="M10" s="176">
        <f>IF(L10="","",IF(L10="Leve",0.2,IF(L10="Menor",0.4,IF(L10="Moderado",0.6,IF(L10="Mayor",0.8,IF(L10="Catastrófico",1,))))))</f>
        <v>0.6</v>
      </c>
      <c r="N10" s="185"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6">
        <v>1</v>
      </c>
      <c r="P10" s="128" t="s">
        <v>280</v>
      </c>
      <c r="Q10" s="41" t="str">
        <f t="shared" ref="Q10:Q63" si="0">IF(OR(R10="Preventivo",R10="Detectivo"),"Probabilidad",IF(R10="Correctivo","Impacto",""))</f>
        <v>Probabilidad</v>
      </c>
      <c r="R10" s="42" t="s">
        <v>92</v>
      </c>
      <c r="S10" s="42" t="s">
        <v>93</v>
      </c>
      <c r="T10" s="43" t="str">
        <f t="shared" ref="T10:T63" si="1">IF(AND(R10="Preventivo",S10="Automático"),"50%",IF(AND(R10="Preventivo",S10="Manual"),"40%",IF(AND(R10="Detectivo",S10="Automático"),"40%",IF(AND(R10="Detectivo",S10="Manual"),"30%",IF(AND(R10="Correctivo",S10="Automático"),"35%",IF(AND(R10="Correctivo",S10="Manual"),"25%",""))))))</f>
        <v>40%</v>
      </c>
      <c r="U10" s="42" t="s">
        <v>94</v>
      </c>
      <c r="V10" s="42" t="s">
        <v>95</v>
      </c>
      <c r="W10" s="42" t="s">
        <v>96</v>
      </c>
      <c r="X10" s="24">
        <f>IFERROR(IF(Q10="Probabilidad",(I10-(+I10*T10)),IF(Q10="Impacto",I10,"")),"")</f>
        <v>0.24</v>
      </c>
      <c r="Y10" s="44" t="str">
        <f>IFERROR(IF(X10="","",IF(X10&lt;=0.2,"Muy Baja",IF(X10&lt;=0.4,"Baja",IF(X10&lt;=0.6,"Media",IF(X10&lt;=0.8,"Alta","Muy Alta"))))),"")</f>
        <v>Baja</v>
      </c>
      <c r="Z10" s="45">
        <f t="shared" ref="Z10:Z63" si="2">+X10</f>
        <v>0.24</v>
      </c>
      <c r="AA10" s="44" t="str">
        <f>IFERROR(IF(AB10="","",IF(AB10&lt;=0.2,"Leve",IF(AB10&lt;=0.4,"Menor",IF(AB10&lt;=0.6,"Moderado",IF(AB10&lt;=0.8,"Mayor","Catastrófico"))))),"")</f>
        <v>Moderado</v>
      </c>
      <c r="AB10" s="45">
        <f>IFERROR(IF(Q10="Impacto",(M10-(+M10*T10)),IF(Q10="Probabilidad",M10,"")),"")</f>
        <v>0.6</v>
      </c>
      <c r="AC10" s="46" t="str">
        <f t="shared" ref="AC10:AC63" si="3">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47"/>
      <c r="AE10" s="48" t="s">
        <v>471</v>
      </c>
      <c r="AF10" s="48" t="s">
        <v>358</v>
      </c>
      <c r="AG10" s="48" t="s">
        <v>473</v>
      </c>
      <c r="AH10" s="140" t="s">
        <v>474</v>
      </c>
      <c r="AI10" s="48" t="s">
        <v>475</v>
      </c>
      <c r="AJ10" s="48" t="s">
        <v>472</v>
      </c>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row>
    <row r="11" spans="1:68" ht="151.5" customHeight="1" x14ac:dyDescent="0.3">
      <c r="A11" s="189"/>
      <c r="B11" s="192"/>
      <c r="C11" s="192"/>
      <c r="D11" s="192"/>
      <c r="E11" s="195"/>
      <c r="F11" s="192"/>
      <c r="G11" s="198"/>
      <c r="H11" s="183"/>
      <c r="I11" s="177"/>
      <c r="J11" s="180"/>
      <c r="K11" s="177">
        <f ca="1">IF(NOT(ISERROR(MATCH(J11,_xlfn.ANCHORARRAY(E22),0))),I24&amp;"Por favor no seleccionar los criterios de impacto",J11)</f>
        <v>0</v>
      </c>
      <c r="L11" s="183"/>
      <c r="M11" s="177"/>
      <c r="N11" s="186"/>
      <c r="O11" s="6">
        <v>2</v>
      </c>
      <c r="P11" s="48"/>
      <c r="Q11" s="41" t="str">
        <f t="shared" si="0"/>
        <v/>
      </c>
      <c r="R11" s="42"/>
      <c r="S11" s="42"/>
      <c r="T11" s="43" t="str">
        <f t="shared" si="1"/>
        <v/>
      </c>
      <c r="U11" s="42"/>
      <c r="V11" s="42"/>
      <c r="W11" s="42"/>
      <c r="X11" s="24" t="str">
        <f>IFERROR(IF(AND(Q10="Probabilidad",Q11="Probabilidad"),(Z10-(+Z10*T11)),IF(Q11="Probabilidad",(I10-(+I10*T11)),IF(Q11="Impacto",Z10,""))),"")</f>
        <v/>
      </c>
      <c r="Y11" s="44" t="str">
        <f t="shared" ref="Y11:Y63" si="4">IFERROR(IF(X11="","",IF(X11&lt;=0.2,"Muy Baja",IF(X11&lt;=0.4,"Baja",IF(X11&lt;=0.6,"Media",IF(X11&lt;=0.8,"Alta","Muy Alta"))))),"")</f>
        <v/>
      </c>
      <c r="Z11" s="45" t="str">
        <f t="shared" si="2"/>
        <v/>
      </c>
      <c r="AA11" s="44" t="str">
        <f t="shared" ref="AA11:AA63" si="5">IFERROR(IF(AB11="","",IF(AB11&lt;=0.2,"Leve",IF(AB11&lt;=0.4,"Menor",IF(AB11&lt;=0.6,"Moderado",IF(AB11&lt;=0.8,"Mayor","Catastrófico"))))),"")</f>
        <v/>
      </c>
      <c r="AB11" s="45" t="str">
        <f>IFERROR(IF(AND(Q10="Impacto",Q11="Impacto"),(#REF!-(+#REF!*T11)),IF(Q11="Impacto",($M$10-(+$M$10*T11)),IF(Q11="Probabilidad",#REF!,""))),"")</f>
        <v/>
      </c>
      <c r="AC11" s="46" t="str">
        <f t="shared" si="3"/>
        <v/>
      </c>
      <c r="AD11" s="47"/>
      <c r="AE11" s="48"/>
      <c r="AF11" s="48"/>
      <c r="AG11" s="48"/>
      <c r="AH11" s="49"/>
      <c r="AI11" s="48"/>
      <c r="AJ11" s="3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9"/>
      <c r="B12" s="192"/>
      <c r="C12" s="192"/>
      <c r="D12" s="192"/>
      <c r="E12" s="195"/>
      <c r="F12" s="192"/>
      <c r="G12" s="198"/>
      <c r="H12" s="183"/>
      <c r="I12" s="177"/>
      <c r="J12" s="180"/>
      <c r="K12" s="177">
        <f ca="1">IF(NOT(ISERROR(MATCH(J12,_xlfn.ANCHORARRAY(E23),0))),I25&amp;"Por favor no seleccionar los criterios de impacto",J12)</f>
        <v>0</v>
      </c>
      <c r="L12" s="183"/>
      <c r="M12" s="177"/>
      <c r="N12" s="186"/>
      <c r="O12" s="6">
        <v>3</v>
      </c>
      <c r="P12" s="40"/>
      <c r="Q12" s="41" t="str">
        <f t="shared" si="0"/>
        <v/>
      </c>
      <c r="R12" s="42"/>
      <c r="S12" s="42"/>
      <c r="T12" s="43" t="str">
        <f t="shared" si="1"/>
        <v/>
      </c>
      <c r="U12" s="42"/>
      <c r="V12" s="42"/>
      <c r="W12" s="42"/>
      <c r="X12" s="24" t="str">
        <f>IFERROR(IF(AND(Q11="Probabilidad",Q12="Probabilidad"),(Z11-(+Z11*T12)),IF(AND(Q11="Impacto",Q12="Probabilidad"),(Z10-(+Z10*T12)),IF(Q12="Impacto",Z11,""))),"")</f>
        <v/>
      </c>
      <c r="Y12" s="44" t="str">
        <f t="shared" si="4"/>
        <v/>
      </c>
      <c r="Z12" s="45" t="str">
        <f t="shared" si="2"/>
        <v/>
      </c>
      <c r="AA12" s="44" t="str">
        <f t="shared" si="5"/>
        <v/>
      </c>
      <c r="AB12" s="45" t="str">
        <f>IFERROR(IF(AND(Q11="Impacto",Q12="Impacto"),(AB11-(+AB11*T12)),IF(AND(Q11="Probabilidad",Q12="Impacto"),(AB10-(+AB10*T12)),IF(Q12="Probabilidad",AB11,""))),"")</f>
        <v/>
      </c>
      <c r="AC12" s="46" t="str">
        <f t="shared" si="3"/>
        <v/>
      </c>
      <c r="AD12" s="47"/>
      <c r="AE12" s="48"/>
      <c r="AF12" s="38"/>
      <c r="AG12" s="49"/>
      <c r="AH12" s="49"/>
      <c r="AI12" s="48"/>
      <c r="AJ12" s="3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9"/>
      <c r="B13" s="192"/>
      <c r="C13" s="192"/>
      <c r="D13" s="192"/>
      <c r="E13" s="195"/>
      <c r="F13" s="192"/>
      <c r="G13" s="198"/>
      <c r="H13" s="183"/>
      <c r="I13" s="177"/>
      <c r="J13" s="180"/>
      <c r="K13" s="177">
        <f ca="1">IF(NOT(ISERROR(MATCH(J13,_xlfn.ANCHORARRAY(E24),0))),I26&amp;"Por favor no seleccionar los criterios de impacto",J13)</f>
        <v>0</v>
      </c>
      <c r="L13" s="183"/>
      <c r="M13" s="177"/>
      <c r="N13" s="186"/>
      <c r="O13" s="6">
        <v>4</v>
      </c>
      <c r="P13" s="39"/>
      <c r="Q13" s="41" t="str">
        <f t="shared" si="0"/>
        <v/>
      </c>
      <c r="R13" s="42"/>
      <c r="S13" s="42"/>
      <c r="T13" s="43" t="str">
        <f t="shared" si="1"/>
        <v/>
      </c>
      <c r="U13" s="42"/>
      <c r="V13" s="42"/>
      <c r="W13" s="42"/>
      <c r="X13" s="24" t="str">
        <f>IFERROR(IF(AND(Q12="Probabilidad",Q13="Probabilidad"),(Z12-(+Z12*T13)),IF(AND(Q12="Impacto",Q13="Probabilidad"),(Z11-(+Z11*T13)),IF(Q13="Impacto",Z12,""))),"")</f>
        <v/>
      </c>
      <c r="Y13" s="44" t="str">
        <f t="shared" si="4"/>
        <v/>
      </c>
      <c r="Z13" s="45" t="str">
        <f t="shared" si="2"/>
        <v/>
      </c>
      <c r="AA13" s="44" t="str">
        <f t="shared" si="5"/>
        <v/>
      </c>
      <c r="AB13" s="45" t="str">
        <f>IFERROR(IF(AND(Q12="Impacto",Q13="Impacto"),(AB12-(+AB12*T13)),IF(AND(Q12="Probabilidad",Q13="Impacto"),(AB11-(+AB11*T13)),IF(Q13="Probabilidad",AB12,""))),"")</f>
        <v/>
      </c>
      <c r="AC13" s="46" t="str">
        <f t="shared" si="3"/>
        <v/>
      </c>
      <c r="AD13" s="47"/>
      <c r="AE13" s="48"/>
      <c r="AF13" s="38"/>
      <c r="AG13" s="49"/>
      <c r="AH13" s="49"/>
      <c r="AI13" s="48"/>
      <c r="AJ13" s="3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9"/>
      <c r="B14" s="192"/>
      <c r="C14" s="192"/>
      <c r="D14" s="192"/>
      <c r="E14" s="195"/>
      <c r="F14" s="192"/>
      <c r="G14" s="198"/>
      <c r="H14" s="183"/>
      <c r="I14" s="177"/>
      <c r="J14" s="180"/>
      <c r="K14" s="177">
        <f ca="1">IF(NOT(ISERROR(MATCH(J14,_xlfn.ANCHORARRAY(E25),0))),I27&amp;"Por favor no seleccionar los criterios de impacto",J14)</f>
        <v>0</v>
      </c>
      <c r="L14" s="183"/>
      <c r="M14" s="177"/>
      <c r="N14" s="186"/>
      <c r="O14" s="6">
        <v>5</v>
      </c>
      <c r="P14" s="39"/>
      <c r="Q14" s="41" t="str">
        <f t="shared" si="0"/>
        <v/>
      </c>
      <c r="R14" s="42"/>
      <c r="S14" s="42"/>
      <c r="T14" s="43" t="str">
        <f t="shared" si="1"/>
        <v/>
      </c>
      <c r="U14" s="42"/>
      <c r="V14" s="42"/>
      <c r="W14" s="42"/>
      <c r="X14" s="24" t="str">
        <f>IFERROR(IF(AND(Q13="Probabilidad",Q14="Probabilidad"),(Z13-(+Z13*T14)),IF(AND(Q13="Impacto",Q14="Probabilidad"),(Z12-(+Z12*T14)),IF(Q14="Impacto",Z13,""))),"")</f>
        <v/>
      </c>
      <c r="Y14" s="44" t="str">
        <f t="shared" si="4"/>
        <v/>
      </c>
      <c r="Z14" s="45" t="str">
        <f t="shared" si="2"/>
        <v/>
      </c>
      <c r="AA14" s="44" t="str">
        <f t="shared" si="5"/>
        <v/>
      </c>
      <c r="AB14" s="45" t="str">
        <f>IFERROR(IF(AND(Q13="Impacto",Q14="Impacto"),(AB13-(+AB13*T14)),IF(AND(Q13="Probabilidad",Q14="Impacto"),(AB12-(+AB12*T14)),IF(Q14="Probabilidad",AB13,""))),"")</f>
        <v/>
      </c>
      <c r="AC14" s="46" t="str">
        <f t="shared" si="3"/>
        <v/>
      </c>
      <c r="AD14" s="47"/>
      <c r="AE14" s="48"/>
      <c r="AF14" s="38"/>
      <c r="AG14" s="49"/>
      <c r="AH14" s="49"/>
      <c r="AI14" s="48"/>
      <c r="AJ14" s="3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90"/>
      <c r="B15" s="193"/>
      <c r="C15" s="193"/>
      <c r="D15" s="193"/>
      <c r="E15" s="196"/>
      <c r="F15" s="193"/>
      <c r="G15" s="199"/>
      <c r="H15" s="184"/>
      <c r="I15" s="178"/>
      <c r="J15" s="181"/>
      <c r="K15" s="178">
        <f ca="1">IF(NOT(ISERROR(MATCH(J15,_xlfn.ANCHORARRAY(E26),0))),I28&amp;"Por favor no seleccionar los criterios de impacto",J15)</f>
        <v>0</v>
      </c>
      <c r="L15" s="184"/>
      <c r="M15" s="178"/>
      <c r="N15" s="187"/>
      <c r="O15" s="6">
        <v>6</v>
      </c>
      <c r="P15" s="39"/>
      <c r="Q15" s="41" t="str">
        <f t="shared" si="0"/>
        <v/>
      </c>
      <c r="R15" s="42"/>
      <c r="S15" s="42"/>
      <c r="T15" s="43" t="str">
        <f t="shared" si="1"/>
        <v/>
      </c>
      <c r="U15" s="42"/>
      <c r="V15" s="42"/>
      <c r="W15" s="42"/>
      <c r="X15" s="24" t="str">
        <f>IFERROR(IF(AND(Q14="Probabilidad",Q15="Probabilidad"),(Z14-(+Z14*T15)),IF(AND(Q14="Impacto",Q15="Probabilidad"),(Z13-(+Z13*T15)),IF(Q15="Impacto",Z14,""))),"")</f>
        <v/>
      </c>
      <c r="Y15" s="44" t="str">
        <f t="shared" si="4"/>
        <v/>
      </c>
      <c r="Z15" s="45" t="str">
        <f t="shared" si="2"/>
        <v/>
      </c>
      <c r="AA15" s="44" t="str">
        <f t="shared" si="5"/>
        <v/>
      </c>
      <c r="AB15" s="45" t="str">
        <f>IFERROR(IF(AND(Q14="Impacto",Q15="Impacto"),(AB14-(+AB14*T15)),IF(AND(Q14="Probabilidad",Q15="Impacto"),(AB13-(+AB13*T15)),IF(Q15="Probabilidad",AB14,""))),"")</f>
        <v/>
      </c>
      <c r="AC15" s="46" t="str">
        <f t="shared" si="3"/>
        <v/>
      </c>
      <c r="AD15" s="47"/>
      <c r="AE15" s="48"/>
      <c r="AF15" s="38"/>
      <c r="AG15" s="49"/>
      <c r="AH15" s="49"/>
      <c r="AI15" s="48"/>
      <c r="AJ15" s="3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8">
        <v>3</v>
      </c>
      <c r="B16" s="191" t="s">
        <v>89</v>
      </c>
      <c r="C16" s="191" t="s">
        <v>281</v>
      </c>
      <c r="D16" s="191" t="s">
        <v>282</v>
      </c>
      <c r="E16" s="194" t="s">
        <v>283</v>
      </c>
      <c r="F16" s="191" t="s">
        <v>103</v>
      </c>
      <c r="G16" s="197">
        <v>260</v>
      </c>
      <c r="H16" s="182" t="str">
        <f>IF(G16&lt;=0,"",IF(G16&lt;=2,"Muy Baja",IF(G16&lt;=24,"Baja",IF(G16&lt;=500,"Media",IF(G16&lt;=5000,"Alta","Muy Alta")))))</f>
        <v>Media</v>
      </c>
      <c r="I16" s="176">
        <f>IF(H16="","",IF(H16="Muy Baja",0.2,IF(H16="Baja",0.4,IF(H16="Media",0.6,IF(H16="Alta",0.8,IF(H16="Muy Alta",1,))))))</f>
        <v>0.6</v>
      </c>
      <c r="J16" s="179" t="s">
        <v>107</v>
      </c>
      <c r="K16" s="176" t="str">
        <f>IF(NOT(ISERROR(MATCH(J16,'[12]Tabla Impacto'!$B$221:$B$223,0))),'[12]Tabla Impacto'!$F$223&amp;"Por favor no seleccionar los criterios de impacto(Afectación Económica o presupuestal y Pérdida Reputacional)",J16)</f>
        <v xml:space="preserve">     El riesgo afecta la imagen de alguna área de la organización</v>
      </c>
      <c r="L16" s="182" t="str">
        <f>IF(OR(K16='[12]Tabla Impacto'!$C$11,K16='[12]Tabla Impacto'!$D$11),"Leve",IF(OR(K16='[12]Tabla Impacto'!$C$12,K16='[12]Tabla Impacto'!$D$12),"Menor",IF(OR(K16='[12]Tabla Impacto'!$C$13,K16='[12]Tabla Impacto'!$D$13),"Moderado",IF(OR(K16='[12]Tabla Impacto'!$C$14,K16='[12]Tabla Impacto'!$D$14),"Mayor",IF(OR(K16='[12]Tabla Impacto'!$C$15,K16='[12]Tabla Impacto'!$D$15),"Catastrófico","")))))</f>
        <v>Leve</v>
      </c>
      <c r="M16" s="176">
        <f>IF(L16="","",IF(L16="Leve",0.2,IF(L16="Menor",0.4,IF(L16="Moderado",0.6,IF(L16="Mayor",0.8,IF(L16="Catastrófico",1,))))))</f>
        <v>0.2</v>
      </c>
      <c r="N16" s="185"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6">
        <v>1</v>
      </c>
      <c r="P16" s="166" t="s">
        <v>467</v>
      </c>
      <c r="Q16" s="41" t="str">
        <f t="shared" si="0"/>
        <v>Probabilidad</v>
      </c>
      <c r="R16" s="42" t="s">
        <v>92</v>
      </c>
      <c r="S16" s="42" t="s">
        <v>93</v>
      </c>
      <c r="T16" s="43" t="str">
        <f t="shared" si="1"/>
        <v>40%</v>
      </c>
      <c r="U16" s="42" t="s">
        <v>94</v>
      </c>
      <c r="V16" s="42" t="s">
        <v>95</v>
      </c>
      <c r="W16" s="42" t="s">
        <v>96</v>
      </c>
      <c r="X16" s="24">
        <f>IFERROR(IF(Q16="Probabilidad",(I16-(+I16*T16)),IF(Q16="Impacto",I16,"")),"")</f>
        <v>0.36</v>
      </c>
      <c r="Y16" s="44" t="str">
        <f>IFERROR(IF(X16="","",IF(X16&lt;=0.2,"Muy Baja",IF(X16&lt;=0.4,"Baja",IF(X16&lt;=0.6,"Media",IF(X16&lt;=0.8,"Alta","Muy Alta"))))),"")</f>
        <v>Baja</v>
      </c>
      <c r="Z16" s="45">
        <f t="shared" si="2"/>
        <v>0.36</v>
      </c>
      <c r="AA16" s="44" t="str">
        <f>IFERROR(IF(AB16="","",IF(AB16&lt;=0.2,"Leve",IF(AB16&lt;=0.4,"Menor",IF(AB16&lt;=0.6,"Moderado",IF(AB16&lt;=0.8,"Mayor","Catastrófico"))))),"")</f>
        <v>Leve</v>
      </c>
      <c r="AB16" s="45">
        <f>IFERROR(IF(Q16="Impacto",(M16-(+M16*T16)),IF(Q16="Probabilidad",M16,"")),"")</f>
        <v>0.2</v>
      </c>
      <c r="AC16" s="46" t="str">
        <f t="shared" si="3"/>
        <v>Bajo</v>
      </c>
      <c r="AD16" s="47"/>
      <c r="AE16" s="170" t="s">
        <v>476</v>
      </c>
      <c r="AF16" s="166" t="s">
        <v>358</v>
      </c>
      <c r="AG16" s="166" t="s">
        <v>429</v>
      </c>
      <c r="AH16" s="171" t="s">
        <v>474</v>
      </c>
      <c r="AI16" s="166" t="s">
        <v>478</v>
      </c>
      <c r="AJ16" s="167" t="s">
        <v>477</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9"/>
      <c r="B17" s="192"/>
      <c r="C17" s="192"/>
      <c r="D17" s="192"/>
      <c r="E17" s="195"/>
      <c r="F17" s="192"/>
      <c r="G17" s="198"/>
      <c r="H17" s="183"/>
      <c r="I17" s="177"/>
      <c r="J17" s="180"/>
      <c r="K17" s="177">
        <f ca="1">IF(NOT(ISERROR(MATCH(J17,_xlfn.ANCHORARRAY(E28),0))),I30&amp;"Por favor no seleccionar los criterios de impacto",J17)</f>
        <v>0</v>
      </c>
      <c r="L17" s="183"/>
      <c r="M17" s="177"/>
      <c r="N17" s="186"/>
      <c r="O17" s="6">
        <v>2</v>
      </c>
      <c r="P17" s="48"/>
      <c r="Q17" s="41" t="str">
        <f t="shared" si="0"/>
        <v/>
      </c>
      <c r="R17" s="42"/>
      <c r="S17" s="42"/>
      <c r="T17" s="43" t="str">
        <f t="shared" si="1"/>
        <v/>
      </c>
      <c r="U17" s="42"/>
      <c r="V17" s="42"/>
      <c r="W17" s="42"/>
      <c r="X17" s="31" t="str">
        <f>IFERROR(IF(AND(Q16="Probabilidad",Q17="Probabilidad"),(Z16-(+Z16*T17)),IF(Q17="Probabilidad",(I16-(+I16*T17)),IF(Q17="Impacto",Z16,""))),"")</f>
        <v/>
      </c>
      <c r="Y17" s="44" t="str">
        <f t="shared" si="4"/>
        <v/>
      </c>
      <c r="Z17" s="45" t="str">
        <f t="shared" si="2"/>
        <v/>
      </c>
      <c r="AA17" s="44" t="str">
        <f t="shared" si="5"/>
        <v/>
      </c>
      <c r="AB17" s="45" t="str">
        <f>IFERROR(IF(AND(Q16="Impacto",Q17="Impacto"),(AB10-(+AB10*T17)),IF(Q17="Impacto",($M$16-(+$M$16*T17)),IF(Q17="Probabilidad",AB10,""))),"")</f>
        <v/>
      </c>
      <c r="AC17" s="46" t="str">
        <f t="shared" si="3"/>
        <v/>
      </c>
      <c r="AD17" s="47"/>
      <c r="AE17" s="48"/>
      <c r="AF17" s="48"/>
      <c r="AG17" s="48"/>
      <c r="AH17" s="49"/>
      <c r="AI17" s="48"/>
      <c r="AJ17" s="3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9"/>
      <c r="B18" s="192"/>
      <c r="C18" s="192"/>
      <c r="D18" s="192"/>
      <c r="E18" s="195"/>
      <c r="F18" s="192"/>
      <c r="G18" s="198"/>
      <c r="H18" s="183"/>
      <c r="I18" s="177"/>
      <c r="J18" s="180"/>
      <c r="K18" s="177">
        <f ca="1">IF(NOT(ISERROR(MATCH(J18,_xlfn.ANCHORARRAY(E29),0))),I31&amp;"Por favor no seleccionar los criterios de impacto",J18)</f>
        <v>0</v>
      </c>
      <c r="L18" s="183"/>
      <c r="M18" s="177"/>
      <c r="N18" s="186"/>
      <c r="O18" s="6">
        <v>3</v>
      </c>
      <c r="P18" s="40"/>
      <c r="Q18" s="41" t="str">
        <f t="shared" si="0"/>
        <v/>
      </c>
      <c r="R18" s="42"/>
      <c r="S18" s="42"/>
      <c r="T18" s="43" t="str">
        <f t="shared" si="1"/>
        <v/>
      </c>
      <c r="U18" s="42"/>
      <c r="V18" s="42"/>
      <c r="W18" s="42"/>
      <c r="X18" s="24" t="str">
        <f>IFERROR(IF(AND(Q17="Probabilidad",Q18="Probabilidad"),(Z17-(+Z17*T18)),IF(AND(Q17="Impacto",Q18="Probabilidad"),(Z16-(+Z16*T18)),IF(Q18="Impacto",Z17,""))),"")</f>
        <v/>
      </c>
      <c r="Y18" s="44" t="str">
        <f t="shared" si="4"/>
        <v/>
      </c>
      <c r="Z18" s="45" t="str">
        <f t="shared" si="2"/>
        <v/>
      </c>
      <c r="AA18" s="44" t="str">
        <f t="shared" si="5"/>
        <v/>
      </c>
      <c r="AB18" s="45" t="str">
        <f>IFERROR(IF(AND(Q17="Impacto",Q18="Impacto"),(AB17-(+AB17*T18)),IF(AND(Q17="Probabilidad",Q18="Impacto"),(AB16-(+AB16*T18)),IF(Q18="Probabilidad",AB17,""))),"")</f>
        <v/>
      </c>
      <c r="AC18" s="46" t="str">
        <f t="shared" si="3"/>
        <v/>
      </c>
      <c r="AD18" s="47"/>
      <c r="AE18" s="48"/>
      <c r="AF18" s="38"/>
      <c r="AG18" s="49"/>
      <c r="AH18" s="49"/>
      <c r="AI18" s="48"/>
      <c r="AJ18" s="3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9"/>
      <c r="B19" s="192"/>
      <c r="C19" s="192"/>
      <c r="D19" s="192"/>
      <c r="E19" s="195"/>
      <c r="F19" s="192"/>
      <c r="G19" s="198"/>
      <c r="H19" s="183"/>
      <c r="I19" s="177"/>
      <c r="J19" s="180"/>
      <c r="K19" s="177">
        <f ca="1">IF(NOT(ISERROR(MATCH(J19,_xlfn.ANCHORARRAY(E30),0))),I32&amp;"Por favor no seleccionar los criterios de impacto",J19)</f>
        <v>0</v>
      </c>
      <c r="L19" s="183"/>
      <c r="M19" s="177"/>
      <c r="N19" s="186"/>
      <c r="O19" s="6">
        <v>4</v>
      </c>
      <c r="P19" s="40"/>
      <c r="Q19" s="41" t="str">
        <f t="shared" si="0"/>
        <v/>
      </c>
      <c r="R19" s="42"/>
      <c r="S19" s="42"/>
      <c r="T19" s="43" t="str">
        <f t="shared" si="1"/>
        <v/>
      </c>
      <c r="U19" s="42"/>
      <c r="V19" s="42"/>
      <c r="W19" s="42"/>
      <c r="X19" s="24" t="str">
        <f>IFERROR(IF(AND(Q18="Probabilidad",Q19="Probabilidad"),(Z18-(+Z18*T19)),IF(AND(Q18="Impacto",Q19="Probabilidad"),(Z17-(+Z17*T19)),IF(Q19="Impacto",Z18,""))),"")</f>
        <v/>
      </c>
      <c r="Y19" s="44" t="str">
        <f t="shared" si="4"/>
        <v/>
      </c>
      <c r="Z19" s="45" t="str">
        <f t="shared" si="2"/>
        <v/>
      </c>
      <c r="AA19" s="44" t="str">
        <f t="shared" si="5"/>
        <v/>
      </c>
      <c r="AB19" s="45" t="str">
        <f>IFERROR(IF(AND(Q18="Impacto",Q19="Impacto"),(AB18-(+AB18*T19)),IF(AND(Q18="Probabilidad",Q19="Impacto"),(AB17-(+AB17*T19)),IF(Q19="Probabilidad",AB18,""))),"")</f>
        <v/>
      </c>
      <c r="AC19" s="46" t="str">
        <f t="shared" si="3"/>
        <v/>
      </c>
      <c r="AD19" s="47"/>
      <c r="AE19" s="48"/>
      <c r="AF19" s="38"/>
      <c r="AG19" s="49"/>
      <c r="AH19" s="49"/>
      <c r="AI19" s="48"/>
      <c r="AJ19" s="3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9"/>
      <c r="B20" s="192"/>
      <c r="C20" s="192"/>
      <c r="D20" s="192"/>
      <c r="E20" s="195"/>
      <c r="F20" s="192"/>
      <c r="G20" s="198"/>
      <c r="H20" s="183"/>
      <c r="I20" s="177"/>
      <c r="J20" s="180"/>
      <c r="K20" s="177">
        <f ca="1">IF(NOT(ISERROR(MATCH(J20,_xlfn.ANCHORARRAY(E31),0))),I33&amp;"Por favor no seleccionar los criterios de impacto",J20)</f>
        <v>0</v>
      </c>
      <c r="L20" s="183"/>
      <c r="M20" s="177"/>
      <c r="N20" s="186"/>
      <c r="O20" s="6">
        <v>5</v>
      </c>
      <c r="P20" s="39"/>
      <c r="Q20" s="41" t="str">
        <f t="shared" si="0"/>
        <v/>
      </c>
      <c r="R20" s="42"/>
      <c r="S20" s="42"/>
      <c r="T20" s="43" t="str">
        <f t="shared" si="1"/>
        <v/>
      </c>
      <c r="U20" s="42"/>
      <c r="V20" s="42"/>
      <c r="W20" s="42"/>
      <c r="X20" s="24" t="str">
        <f>IFERROR(IF(AND(Q19="Probabilidad",Q20="Probabilidad"),(Z19-(+Z19*T20)),IF(AND(Q19="Impacto",Q20="Probabilidad"),(Z18-(+Z18*T20)),IF(Q20="Impacto",Z19,""))),"")</f>
        <v/>
      </c>
      <c r="Y20" s="44" t="str">
        <f t="shared" si="4"/>
        <v/>
      </c>
      <c r="Z20" s="45" t="str">
        <f t="shared" si="2"/>
        <v/>
      </c>
      <c r="AA20" s="44" t="str">
        <f t="shared" si="5"/>
        <v/>
      </c>
      <c r="AB20" s="45" t="str">
        <f>IFERROR(IF(AND(Q19="Impacto",Q20="Impacto"),(AB19-(+AB19*T20)),IF(AND(Q19="Probabilidad",Q20="Impacto"),(AB18-(+AB18*T20)),IF(Q20="Probabilidad",AB19,""))),"")</f>
        <v/>
      </c>
      <c r="AC20" s="46" t="str">
        <f t="shared" si="3"/>
        <v/>
      </c>
      <c r="AD20" s="47"/>
      <c r="AE20" s="48"/>
      <c r="AF20" s="38"/>
      <c r="AG20" s="49"/>
      <c r="AH20" s="49"/>
      <c r="AI20" s="48"/>
      <c r="AJ20" s="3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90"/>
      <c r="B21" s="193"/>
      <c r="C21" s="193"/>
      <c r="D21" s="193"/>
      <c r="E21" s="196"/>
      <c r="F21" s="193"/>
      <c r="G21" s="199"/>
      <c r="H21" s="184"/>
      <c r="I21" s="178"/>
      <c r="J21" s="181"/>
      <c r="K21" s="178">
        <f ca="1">IF(NOT(ISERROR(MATCH(J21,_xlfn.ANCHORARRAY(E32),0))),I34&amp;"Por favor no seleccionar los criterios de impacto",J21)</f>
        <v>0</v>
      </c>
      <c r="L21" s="184"/>
      <c r="M21" s="178"/>
      <c r="N21" s="187"/>
      <c r="O21" s="6">
        <v>6</v>
      </c>
      <c r="P21" s="39"/>
      <c r="Q21" s="41" t="str">
        <f t="shared" si="0"/>
        <v/>
      </c>
      <c r="R21" s="42"/>
      <c r="S21" s="42"/>
      <c r="T21" s="43" t="str">
        <f t="shared" si="1"/>
        <v/>
      </c>
      <c r="U21" s="42"/>
      <c r="V21" s="42"/>
      <c r="W21" s="42"/>
      <c r="X21" s="24" t="str">
        <f>IFERROR(IF(AND(Q20="Probabilidad",Q21="Probabilidad"),(Z20-(+Z20*T21)),IF(AND(Q20="Impacto",Q21="Probabilidad"),(Z19-(+Z19*T21)),IF(Q21="Impacto",Z20,""))),"")</f>
        <v/>
      </c>
      <c r="Y21" s="44" t="str">
        <f t="shared" si="4"/>
        <v/>
      </c>
      <c r="Z21" s="45" t="str">
        <f t="shared" si="2"/>
        <v/>
      </c>
      <c r="AA21" s="44" t="str">
        <f t="shared" si="5"/>
        <v/>
      </c>
      <c r="AB21" s="45" t="str">
        <f>IFERROR(IF(AND(Q20="Impacto",Q21="Impacto"),(AB20-(+AB20*T21)),IF(AND(Q20="Probabilidad",Q21="Impacto"),(AB19-(+AB19*T21)),IF(Q21="Probabilidad",AB20,""))),"")</f>
        <v/>
      </c>
      <c r="AC21" s="46" t="str">
        <f t="shared" si="3"/>
        <v/>
      </c>
      <c r="AD21" s="47"/>
      <c r="AE21" s="48"/>
      <c r="AF21" s="38"/>
      <c r="AG21" s="49"/>
      <c r="AH21" s="49"/>
      <c r="AI21" s="48"/>
      <c r="AJ21" s="3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8">
        <v>4</v>
      </c>
      <c r="B22" s="191"/>
      <c r="C22" s="191"/>
      <c r="D22" s="191"/>
      <c r="E22" s="194"/>
      <c r="F22" s="191"/>
      <c r="G22" s="197"/>
      <c r="H22" s="182" t="str">
        <f>IF(G22&lt;=0,"",IF(G22&lt;=2,"Muy Baja",IF(G22&lt;=24,"Baja",IF(G22&lt;=500,"Media",IF(G22&lt;=5000,"Alta","Muy Alta")))))</f>
        <v/>
      </c>
      <c r="I22" s="176" t="str">
        <f>IF(H22="","",IF(H22="Muy Baja",0.2,IF(H22="Baja",0.4,IF(H22="Media",0.6,IF(H22="Alta",0.8,IF(H22="Muy Alta",1,))))))</f>
        <v/>
      </c>
      <c r="J22" s="179"/>
      <c r="K22" s="176">
        <f>IF(NOT(ISERROR(MATCH(J22,'[12]Tabla Impacto'!$B$221:$B$223,0))),'[12]Tabla Impacto'!$F$223&amp;"Por favor no seleccionar los criterios de impacto(Afectación Económica o presupuestal y Pérdida Reputacional)",J22)</f>
        <v>0</v>
      </c>
      <c r="L22" s="182" t="str">
        <f>IF(OR(K22='[12]Tabla Impacto'!$C$11,K22='[12]Tabla Impacto'!$D$11),"Leve",IF(OR(K22='[12]Tabla Impacto'!$C$12,K22='[12]Tabla Impacto'!$D$12),"Menor",IF(OR(K22='[12]Tabla Impacto'!$C$13,K22='[12]Tabla Impacto'!$D$13),"Moderado",IF(OR(K22='[12]Tabla Impacto'!$C$14,K22='[12]Tabla Impacto'!$D$14),"Mayor",IF(OR(K22='[12]Tabla Impacto'!$C$15,K22='[12]Tabla Impacto'!$D$15),"Catastrófico","")))))</f>
        <v/>
      </c>
      <c r="M22" s="176" t="str">
        <f>IF(L22="","",IF(L22="Leve",0.2,IF(L22="Menor",0.4,IF(L22="Moderado",0.6,IF(L22="Mayor",0.8,IF(L22="Catastrófico",1,))))))</f>
        <v/>
      </c>
      <c r="N22" s="185"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6">
        <v>1</v>
      </c>
      <c r="P22" s="40"/>
      <c r="Q22" s="41" t="str">
        <f t="shared" si="0"/>
        <v/>
      </c>
      <c r="R22" s="42"/>
      <c r="S22" s="42"/>
      <c r="T22" s="43" t="str">
        <f t="shared" si="1"/>
        <v/>
      </c>
      <c r="U22" s="42"/>
      <c r="V22" s="42"/>
      <c r="W22" s="42"/>
      <c r="X22" s="24" t="str">
        <f>IFERROR(IF(Q22="Probabilidad",(I22-(+I22*T22)),IF(Q22="Impacto",I22,"")),"")</f>
        <v/>
      </c>
      <c r="Y22" s="44" t="str">
        <f>IFERROR(IF(X22="","",IF(X22&lt;=0.2,"Muy Baja",IF(X22&lt;=0.4,"Baja",IF(X22&lt;=0.6,"Media",IF(X22&lt;=0.8,"Alta","Muy Alta"))))),"")</f>
        <v/>
      </c>
      <c r="Z22" s="45" t="str">
        <f t="shared" si="2"/>
        <v/>
      </c>
      <c r="AA22" s="44" t="str">
        <f>IFERROR(IF(AB22="","",IF(AB22&lt;=0.2,"Leve",IF(AB22&lt;=0.4,"Menor",IF(AB22&lt;=0.6,"Moderado",IF(AB22&lt;=0.8,"Mayor","Catastrófico"))))),"")</f>
        <v/>
      </c>
      <c r="AB22" s="45" t="str">
        <f>IFERROR(IF(Q22="Impacto",(M22-(+M22*T22)),IF(Q22="Probabilidad",M22,"")),"")</f>
        <v/>
      </c>
      <c r="AC22" s="46" t="str">
        <f t="shared" si="3"/>
        <v/>
      </c>
      <c r="AD22" s="47"/>
      <c r="AE22" s="48"/>
      <c r="AF22" s="48"/>
      <c r="AG22" s="48"/>
      <c r="AH22" s="49"/>
      <c r="AI22" s="48"/>
      <c r="AJ22" s="3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9"/>
      <c r="B23" s="192"/>
      <c r="C23" s="192"/>
      <c r="D23" s="192"/>
      <c r="E23" s="195"/>
      <c r="F23" s="192"/>
      <c r="G23" s="198"/>
      <c r="H23" s="183"/>
      <c r="I23" s="177"/>
      <c r="J23" s="180"/>
      <c r="K23" s="177">
        <f ca="1">IF(NOT(ISERROR(MATCH(J23,_xlfn.ANCHORARRAY(E34),0))),I36&amp;"Por favor no seleccionar los criterios de impacto",J23)</f>
        <v>0</v>
      </c>
      <c r="L23" s="183"/>
      <c r="M23" s="177"/>
      <c r="N23" s="186"/>
      <c r="O23" s="6">
        <v>2</v>
      </c>
      <c r="P23" s="40"/>
      <c r="Q23" s="41" t="str">
        <f t="shared" si="0"/>
        <v/>
      </c>
      <c r="R23" s="42"/>
      <c r="S23" s="42"/>
      <c r="T23" s="43" t="str">
        <f t="shared" si="1"/>
        <v/>
      </c>
      <c r="U23" s="42"/>
      <c r="V23" s="42"/>
      <c r="W23" s="42"/>
      <c r="X23" s="24" t="str">
        <f>IFERROR(IF(AND(Q22="Probabilidad",Q23="Probabilidad"),(Z22-(+Z22*T23)),IF(Q23="Probabilidad",(I22-(+I22*T23)),IF(Q23="Impacto",Z22,""))),"")</f>
        <v/>
      </c>
      <c r="Y23" s="44" t="str">
        <f t="shared" si="4"/>
        <v/>
      </c>
      <c r="Z23" s="45" t="str">
        <f t="shared" si="2"/>
        <v/>
      </c>
      <c r="AA23" s="44" t="str">
        <f t="shared" si="5"/>
        <v/>
      </c>
      <c r="AB23" s="45" t="str">
        <f>IFERROR(IF(AND(Q22="Impacto",Q23="Impacto"),(AB16-(+AB16*T23)),IF(Q23="Impacto",($M$22-(+$M$22*T23)),IF(Q23="Probabilidad",AB16,""))),"")</f>
        <v/>
      </c>
      <c r="AC23" s="46" t="str">
        <f t="shared" si="3"/>
        <v/>
      </c>
      <c r="AD23" s="47"/>
      <c r="AE23" s="48"/>
      <c r="AF23" s="48"/>
      <c r="AG23" s="48"/>
      <c r="AH23" s="49"/>
      <c r="AI23" s="48"/>
      <c r="AJ23" s="3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9"/>
      <c r="B24" s="192"/>
      <c r="C24" s="192"/>
      <c r="D24" s="192"/>
      <c r="E24" s="195"/>
      <c r="F24" s="192"/>
      <c r="G24" s="198"/>
      <c r="H24" s="183"/>
      <c r="I24" s="177"/>
      <c r="J24" s="180"/>
      <c r="K24" s="177">
        <f ca="1">IF(NOT(ISERROR(MATCH(J24,_xlfn.ANCHORARRAY(E35),0))),I37&amp;"Por favor no seleccionar los criterios de impacto",J24)</f>
        <v>0</v>
      </c>
      <c r="L24" s="183"/>
      <c r="M24" s="177"/>
      <c r="N24" s="186"/>
      <c r="O24" s="6">
        <v>3</v>
      </c>
      <c r="P24" s="40"/>
      <c r="Q24" s="41" t="str">
        <f t="shared" si="0"/>
        <v/>
      </c>
      <c r="R24" s="42"/>
      <c r="S24" s="42"/>
      <c r="T24" s="43" t="str">
        <f t="shared" si="1"/>
        <v/>
      </c>
      <c r="U24" s="42"/>
      <c r="V24" s="42"/>
      <c r="W24" s="42"/>
      <c r="X24" s="24" t="str">
        <f>IFERROR(IF(AND(Q23="Probabilidad",Q24="Probabilidad"),(Z23-(+Z23*T24)),IF(AND(Q23="Impacto",Q24="Probabilidad"),(Z22-(+Z22*T24)),IF(Q24="Impacto",Z23,""))),"")</f>
        <v/>
      </c>
      <c r="Y24" s="44" t="str">
        <f t="shared" si="4"/>
        <v/>
      </c>
      <c r="Z24" s="45" t="str">
        <f t="shared" si="2"/>
        <v/>
      </c>
      <c r="AA24" s="44" t="str">
        <f t="shared" si="5"/>
        <v/>
      </c>
      <c r="AB24" s="45" t="str">
        <f>IFERROR(IF(AND(Q23="Impacto",Q24="Impacto"),(AB23-(+AB23*T24)),IF(AND(Q23="Probabilidad",Q24="Impacto"),(AB22-(+AB22*T24)),IF(Q24="Probabilidad",AB23,""))),"")</f>
        <v/>
      </c>
      <c r="AC24" s="46" t="str">
        <f t="shared" si="3"/>
        <v/>
      </c>
      <c r="AD24" s="47"/>
      <c r="AE24" s="48"/>
      <c r="AF24" s="38"/>
      <c r="AG24" s="49"/>
      <c r="AH24" s="49"/>
      <c r="AI24" s="48"/>
      <c r="AJ24" s="3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9"/>
      <c r="B25" s="192"/>
      <c r="C25" s="192"/>
      <c r="D25" s="192"/>
      <c r="E25" s="195"/>
      <c r="F25" s="192"/>
      <c r="G25" s="198"/>
      <c r="H25" s="183"/>
      <c r="I25" s="177"/>
      <c r="J25" s="180"/>
      <c r="K25" s="177">
        <f ca="1">IF(NOT(ISERROR(MATCH(J25,_xlfn.ANCHORARRAY(E36),0))),I38&amp;"Por favor no seleccionar los criterios de impacto",J25)</f>
        <v>0</v>
      </c>
      <c r="L25" s="183"/>
      <c r="M25" s="177"/>
      <c r="N25" s="186"/>
      <c r="O25" s="6">
        <v>4</v>
      </c>
      <c r="P25" s="39"/>
      <c r="Q25" s="41" t="str">
        <f t="shared" si="0"/>
        <v/>
      </c>
      <c r="R25" s="42"/>
      <c r="S25" s="42"/>
      <c r="T25" s="43" t="str">
        <f t="shared" si="1"/>
        <v/>
      </c>
      <c r="U25" s="42"/>
      <c r="V25" s="42"/>
      <c r="W25" s="42"/>
      <c r="X25" s="24" t="str">
        <f>IFERROR(IF(AND(Q24="Probabilidad",Q25="Probabilidad"),(Z24-(+Z24*T25)),IF(AND(Q24="Impacto",Q25="Probabilidad"),(Z23-(+Z23*T25)),IF(Q25="Impacto",Z24,""))),"")</f>
        <v/>
      </c>
      <c r="Y25" s="44" t="str">
        <f t="shared" si="4"/>
        <v/>
      </c>
      <c r="Z25" s="45" t="str">
        <f t="shared" si="2"/>
        <v/>
      </c>
      <c r="AA25" s="44" t="str">
        <f t="shared" si="5"/>
        <v/>
      </c>
      <c r="AB25" s="45" t="str">
        <f>IFERROR(IF(AND(Q24="Impacto",Q25="Impacto"),(AB24-(+AB24*T25)),IF(AND(Q24="Probabilidad",Q25="Impacto"),(AB23-(+AB23*T25)),IF(Q25="Probabilidad",AB24,""))),"")</f>
        <v/>
      </c>
      <c r="AC25" s="46" t="str">
        <f t="shared" si="3"/>
        <v/>
      </c>
      <c r="AD25" s="47"/>
      <c r="AE25" s="48"/>
      <c r="AF25" s="38"/>
      <c r="AG25" s="49"/>
      <c r="AH25" s="49"/>
      <c r="AI25" s="48"/>
      <c r="AJ25" s="3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9"/>
      <c r="B26" s="192"/>
      <c r="C26" s="192"/>
      <c r="D26" s="192"/>
      <c r="E26" s="195"/>
      <c r="F26" s="192"/>
      <c r="G26" s="198"/>
      <c r="H26" s="183"/>
      <c r="I26" s="177"/>
      <c r="J26" s="180"/>
      <c r="K26" s="177">
        <f ca="1">IF(NOT(ISERROR(MATCH(J26,_xlfn.ANCHORARRAY(E37),0))),I39&amp;"Por favor no seleccionar los criterios de impacto",J26)</f>
        <v>0</v>
      </c>
      <c r="L26" s="183"/>
      <c r="M26" s="177"/>
      <c r="N26" s="186"/>
      <c r="O26" s="6">
        <v>5</v>
      </c>
      <c r="P26" s="39"/>
      <c r="Q26" s="41" t="str">
        <f t="shared" si="0"/>
        <v/>
      </c>
      <c r="R26" s="42"/>
      <c r="S26" s="42"/>
      <c r="T26" s="43" t="str">
        <f t="shared" si="1"/>
        <v/>
      </c>
      <c r="U26" s="42"/>
      <c r="V26" s="42"/>
      <c r="W26" s="42"/>
      <c r="X26" s="31" t="str">
        <f>IFERROR(IF(AND(Q25="Probabilidad",Q26="Probabilidad"),(Z25-(+Z25*T26)),IF(AND(Q25="Impacto",Q26="Probabilidad"),(Z24-(+Z24*T26)),IF(Q26="Impacto",Z25,""))),"")</f>
        <v/>
      </c>
      <c r="Y26" s="44" t="str">
        <f>IFERROR(IF(X26="","",IF(X26&lt;=0.2,"Muy Baja",IF(X26&lt;=0.4,"Baja",IF(X26&lt;=0.6,"Media",IF(X26&lt;=0.8,"Alta","Muy Alta"))))),"")</f>
        <v/>
      </c>
      <c r="Z26" s="45" t="str">
        <f t="shared" si="2"/>
        <v/>
      </c>
      <c r="AA26" s="44" t="str">
        <f t="shared" si="5"/>
        <v/>
      </c>
      <c r="AB26" s="45" t="str">
        <f>IFERROR(IF(AND(Q25="Impacto",Q26="Impacto"),(AB25-(+AB25*T26)),IF(AND(Q25="Probabilidad",Q26="Impacto"),(AB24-(+AB24*T26)),IF(Q26="Probabilidad",AB25,""))),"")</f>
        <v/>
      </c>
      <c r="AC26" s="46" t="str">
        <f t="shared" si="3"/>
        <v/>
      </c>
      <c r="AD26" s="47"/>
      <c r="AE26" s="48"/>
      <c r="AF26" s="38"/>
      <c r="AG26" s="49"/>
      <c r="AH26" s="49"/>
      <c r="AI26" s="48"/>
      <c r="AJ26" s="3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90"/>
      <c r="B27" s="193"/>
      <c r="C27" s="193"/>
      <c r="D27" s="193"/>
      <c r="E27" s="196"/>
      <c r="F27" s="193"/>
      <c r="G27" s="199"/>
      <c r="H27" s="184"/>
      <c r="I27" s="178"/>
      <c r="J27" s="181"/>
      <c r="K27" s="178">
        <f ca="1">IF(NOT(ISERROR(MATCH(J27,_xlfn.ANCHORARRAY(E38),0))),I40&amp;"Por favor no seleccionar los criterios de impacto",J27)</f>
        <v>0</v>
      </c>
      <c r="L27" s="184"/>
      <c r="M27" s="178"/>
      <c r="N27" s="187"/>
      <c r="O27" s="6">
        <v>6</v>
      </c>
      <c r="P27" s="39"/>
      <c r="Q27" s="41" t="str">
        <f t="shared" si="0"/>
        <v/>
      </c>
      <c r="R27" s="42"/>
      <c r="S27" s="42"/>
      <c r="T27" s="43" t="str">
        <f t="shared" si="1"/>
        <v/>
      </c>
      <c r="U27" s="42"/>
      <c r="V27" s="42"/>
      <c r="W27" s="42"/>
      <c r="X27" s="24" t="str">
        <f>IFERROR(IF(AND(Q26="Probabilidad",Q27="Probabilidad"),(Z26-(+Z26*T27)),IF(AND(Q26="Impacto",Q27="Probabilidad"),(Z25-(+Z25*T27)),IF(Q27="Impacto",Z26,""))),"")</f>
        <v/>
      </c>
      <c r="Y27" s="44" t="str">
        <f t="shared" si="4"/>
        <v/>
      </c>
      <c r="Z27" s="45" t="str">
        <f t="shared" si="2"/>
        <v/>
      </c>
      <c r="AA27" s="44" t="str">
        <f t="shared" si="5"/>
        <v/>
      </c>
      <c r="AB27" s="45" t="str">
        <f>IFERROR(IF(AND(Q26="Impacto",Q27="Impacto"),(AB26-(+AB26*T27)),IF(AND(Q26="Probabilidad",Q27="Impacto"),(AB25-(+AB25*T27)),IF(Q27="Probabilidad",AB26,""))),"")</f>
        <v/>
      </c>
      <c r="AC27" s="46" t="str">
        <f t="shared" si="3"/>
        <v/>
      </c>
      <c r="AD27" s="47"/>
      <c r="AE27" s="48"/>
      <c r="AF27" s="38"/>
      <c r="AG27" s="49"/>
      <c r="AH27" s="49"/>
      <c r="AI27" s="48"/>
      <c r="AJ27" s="3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8">
        <v>5</v>
      </c>
      <c r="B28" s="191"/>
      <c r="C28" s="191"/>
      <c r="D28" s="191"/>
      <c r="E28" s="194"/>
      <c r="F28" s="191"/>
      <c r="G28" s="197"/>
      <c r="H28" s="182" t="str">
        <f>IF(G28&lt;=0,"",IF(G28&lt;=2,"Muy Baja",IF(G28&lt;=24,"Baja",IF(G28&lt;=500,"Media",IF(G28&lt;=5000,"Alta","Muy Alta")))))</f>
        <v/>
      </c>
      <c r="I28" s="176" t="str">
        <f>IF(H28="","",IF(H28="Muy Baja",0.2,IF(H28="Baja",0.4,IF(H28="Media",0.6,IF(H28="Alta",0.8,IF(H28="Muy Alta",1,))))))</f>
        <v/>
      </c>
      <c r="J28" s="179"/>
      <c r="K28" s="176">
        <f>IF(NOT(ISERROR(MATCH(J28,'[12]Tabla Impacto'!$B$221:$B$223,0))),'[12]Tabla Impacto'!$F$223&amp;"Por favor no seleccionar los criterios de impacto(Afectación Económica o presupuestal y Pérdida Reputacional)",J28)</f>
        <v>0</v>
      </c>
      <c r="L28" s="182" t="str">
        <f>IF(OR(K28='[12]Tabla Impacto'!$C$11,K28='[12]Tabla Impacto'!$D$11),"Leve",IF(OR(K28='[12]Tabla Impacto'!$C$12,K28='[12]Tabla Impacto'!$D$12),"Menor",IF(OR(K28='[12]Tabla Impacto'!$C$13,K28='[12]Tabla Impacto'!$D$13),"Moderado",IF(OR(K28='[12]Tabla Impacto'!$C$14,K28='[12]Tabla Impacto'!$D$14),"Mayor",IF(OR(K28='[12]Tabla Impacto'!$C$15,K28='[12]Tabla Impacto'!$D$15),"Catastrófico","")))))</f>
        <v/>
      </c>
      <c r="M28" s="176" t="str">
        <f>IF(L28="","",IF(L28="Leve",0.2,IF(L28="Menor",0.4,IF(L28="Moderado",0.6,IF(L28="Mayor",0.8,IF(L28="Catastrófico",1,))))))</f>
        <v/>
      </c>
      <c r="N28" s="185"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6">
        <v>1</v>
      </c>
      <c r="P28" s="39"/>
      <c r="Q28" s="41" t="str">
        <f t="shared" si="0"/>
        <v/>
      </c>
      <c r="R28" s="42"/>
      <c r="S28" s="42"/>
      <c r="T28" s="43" t="str">
        <f t="shared" si="1"/>
        <v/>
      </c>
      <c r="U28" s="42"/>
      <c r="V28" s="42"/>
      <c r="W28" s="42"/>
      <c r="X28" s="24" t="str">
        <f>IFERROR(IF(Q28="Probabilidad",(I28-(+I28*T28)),IF(Q28="Impacto",I28,"")),"")</f>
        <v/>
      </c>
      <c r="Y28" s="44" t="str">
        <f>IFERROR(IF(X28="","",IF(X28&lt;=0.2,"Muy Baja",IF(X28&lt;=0.4,"Baja",IF(X28&lt;=0.6,"Media",IF(X28&lt;=0.8,"Alta","Muy Alta"))))),"")</f>
        <v/>
      </c>
      <c r="Z28" s="45" t="str">
        <f t="shared" si="2"/>
        <v/>
      </c>
      <c r="AA28" s="44" t="str">
        <f>IFERROR(IF(AB28="","",IF(AB28&lt;=0.2,"Leve",IF(AB28&lt;=0.4,"Menor",IF(AB28&lt;=0.6,"Moderado",IF(AB28&lt;=0.8,"Mayor","Catastrófico"))))),"")</f>
        <v/>
      </c>
      <c r="AB28" s="45" t="str">
        <f>IFERROR(IF(Q28="Impacto",(M28-(+M28*T28)),IF(Q28="Probabilidad",M28,"")),"")</f>
        <v/>
      </c>
      <c r="AC28" s="46" t="str">
        <f t="shared" si="3"/>
        <v/>
      </c>
      <c r="AD28" s="47"/>
      <c r="AE28" s="48"/>
      <c r="AF28" s="48"/>
      <c r="AG28" s="48"/>
      <c r="AH28" s="49"/>
      <c r="AI28" s="48"/>
      <c r="AJ28" s="3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9"/>
      <c r="B29" s="192"/>
      <c r="C29" s="192"/>
      <c r="D29" s="192"/>
      <c r="E29" s="195"/>
      <c r="F29" s="192"/>
      <c r="G29" s="198"/>
      <c r="H29" s="183"/>
      <c r="I29" s="177"/>
      <c r="J29" s="180"/>
      <c r="K29" s="177">
        <f ca="1">IF(NOT(ISERROR(MATCH(J29,_xlfn.ANCHORARRAY(E40),0))),I42&amp;"Por favor no seleccionar los criterios de impacto",J29)</f>
        <v>0</v>
      </c>
      <c r="L29" s="183"/>
      <c r="M29" s="177"/>
      <c r="N29" s="186"/>
      <c r="O29" s="6">
        <v>2</v>
      </c>
      <c r="P29" s="40"/>
      <c r="Q29" s="41" t="str">
        <f t="shared" si="0"/>
        <v/>
      </c>
      <c r="R29" s="42"/>
      <c r="S29" s="42"/>
      <c r="T29" s="43" t="str">
        <f t="shared" si="1"/>
        <v/>
      </c>
      <c r="U29" s="42"/>
      <c r="V29" s="42"/>
      <c r="W29" s="42"/>
      <c r="X29" s="24" t="str">
        <f>IFERROR(IF(AND(Q28="Probabilidad",Q29="Probabilidad"),(Z28-(+Z28*T29)),IF(Q29="Probabilidad",(I28-(+I28*T29)),IF(Q29="Impacto",Z28,""))),"")</f>
        <v/>
      </c>
      <c r="Y29" s="44" t="str">
        <f t="shared" si="4"/>
        <v/>
      </c>
      <c r="Z29" s="45" t="str">
        <f t="shared" si="2"/>
        <v/>
      </c>
      <c r="AA29" s="44" t="str">
        <f t="shared" si="5"/>
        <v/>
      </c>
      <c r="AB29" s="45" t="str">
        <f>IFERROR(IF(AND(Q28="Impacto",Q29="Impacto"),(AB22-(+AB22*T29)),IF(Q29="Impacto",($M$28-(+$M$28*T29)),IF(Q29="Probabilidad",AB22,""))),"")</f>
        <v/>
      </c>
      <c r="AC29" s="46" t="str">
        <f t="shared" si="3"/>
        <v/>
      </c>
      <c r="AD29" s="47"/>
      <c r="AE29" s="48"/>
      <c r="AF29" s="38"/>
      <c r="AG29" s="49"/>
      <c r="AH29" s="49"/>
      <c r="AI29" s="48"/>
      <c r="AJ29" s="3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9"/>
      <c r="B30" s="192"/>
      <c r="C30" s="192"/>
      <c r="D30" s="192"/>
      <c r="E30" s="195"/>
      <c r="F30" s="192"/>
      <c r="G30" s="198"/>
      <c r="H30" s="183"/>
      <c r="I30" s="177"/>
      <c r="J30" s="180"/>
      <c r="K30" s="177">
        <f ca="1">IF(NOT(ISERROR(MATCH(J30,_xlfn.ANCHORARRAY(E41),0))),I43&amp;"Por favor no seleccionar los criterios de impacto",J30)</f>
        <v>0</v>
      </c>
      <c r="L30" s="183"/>
      <c r="M30" s="177"/>
      <c r="N30" s="186"/>
      <c r="O30" s="6">
        <v>3</v>
      </c>
      <c r="P30" s="39"/>
      <c r="Q30" s="41" t="str">
        <f t="shared" si="0"/>
        <v/>
      </c>
      <c r="R30" s="42"/>
      <c r="S30" s="42"/>
      <c r="T30" s="43" t="str">
        <f t="shared" si="1"/>
        <v/>
      </c>
      <c r="U30" s="42"/>
      <c r="V30" s="42"/>
      <c r="W30" s="42"/>
      <c r="X30" s="24" t="str">
        <f>IFERROR(IF(AND(Q29="Probabilidad",Q30="Probabilidad"),(Z29-(+Z29*T30)),IF(AND(Q29="Impacto",Q30="Probabilidad"),(Z28-(+Z28*T30)),IF(Q30="Impacto",Z29,""))),"")</f>
        <v/>
      </c>
      <c r="Y30" s="44" t="str">
        <f t="shared" si="4"/>
        <v/>
      </c>
      <c r="Z30" s="45" t="str">
        <f t="shared" si="2"/>
        <v/>
      </c>
      <c r="AA30" s="44" t="str">
        <f t="shared" si="5"/>
        <v/>
      </c>
      <c r="AB30" s="45" t="str">
        <f>IFERROR(IF(AND(Q29="Impacto",Q30="Impacto"),(AB29-(+AB29*T30)),IF(AND(Q29="Probabilidad",Q30="Impacto"),(AB28-(+AB28*T30)),IF(Q30="Probabilidad",AB29,""))),"")</f>
        <v/>
      </c>
      <c r="AC30" s="46" t="str">
        <f t="shared" si="3"/>
        <v/>
      </c>
      <c r="AD30" s="47"/>
      <c r="AE30" s="48"/>
      <c r="AF30" s="38"/>
      <c r="AG30" s="49"/>
      <c r="AH30" s="49"/>
      <c r="AI30" s="48"/>
      <c r="AJ30" s="3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9"/>
      <c r="B31" s="192"/>
      <c r="C31" s="192"/>
      <c r="D31" s="192"/>
      <c r="E31" s="195"/>
      <c r="F31" s="192"/>
      <c r="G31" s="198"/>
      <c r="H31" s="183"/>
      <c r="I31" s="177"/>
      <c r="J31" s="180"/>
      <c r="K31" s="177">
        <f ca="1">IF(NOT(ISERROR(MATCH(J31,_xlfn.ANCHORARRAY(E42),0))),I44&amp;"Por favor no seleccionar los criterios de impacto",J31)</f>
        <v>0</v>
      </c>
      <c r="L31" s="183"/>
      <c r="M31" s="177"/>
      <c r="N31" s="186"/>
      <c r="O31" s="6">
        <v>4</v>
      </c>
      <c r="P31" s="39"/>
      <c r="Q31" s="41" t="str">
        <f t="shared" si="0"/>
        <v/>
      </c>
      <c r="R31" s="42"/>
      <c r="S31" s="42"/>
      <c r="T31" s="43" t="str">
        <f t="shared" si="1"/>
        <v/>
      </c>
      <c r="U31" s="42"/>
      <c r="V31" s="42"/>
      <c r="W31" s="42"/>
      <c r="X31" s="24" t="str">
        <f>IFERROR(IF(AND(Q30="Probabilidad",Q31="Probabilidad"),(Z30-(+Z30*T31)),IF(AND(Q30="Impacto",Q31="Probabilidad"),(Z29-(+Z29*T31)),IF(Q31="Impacto",Z30,""))),"")</f>
        <v/>
      </c>
      <c r="Y31" s="44" t="str">
        <f t="shared" si="4"/>
        <v/>
      </c>
      <c r="Z31" s="45" t="str">
        <f t="shared" si="2"/>
        <v/>
      </c>
      <c r="AA31" s="44" t="str">
        <f t="shared" si="5"/>
        <v/>
      </c>
      <c r="AB31" s="45" t="str">
        <f>IFERROR(IF(AND(Q30="Impacto",Q31="Impacto"),(AB30-(+AB30*T31)),IF(AND(Q30="Probabilidad",Q31="Impacto"),(AB29-(+AB29*T31)),IF(Q31="Probabilidad",AB30,""))),"")</f>
        <v/>
      </c>
      <c r="AC31" s="46" t="str">
        <f t="shared" si="3"/>
        <v/>
      </c>
      <c r="AD31" s="47"/>
      <c r="AE31" s="48"/>
      <c r="AF31" s="38"/>
      <c r="AG31" s="49"/>
      <c r="AH31" s="49"/>
      <c r="AI31" s="48"/>
      <c r="AJ31" s="3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9"/>
      <c r="B32" s="192"/>
      <c r="C32" s="192"/>
      <c r="D32" s="192"/>
      <c r="E32" s="195"/>
      <c r="F32" s="192"/>
      <c r="G32" s="198"/>
      <c r="H32" s="183"/>
      <c r="I32" s="177"/>
      <c r="J32" s="180"/>
      <c r="K32" s="177">
        <f ca="1">IF(NOT(ISERROR(MATCH(J32,_xlfn.ANCHORARRAY(E43),0))),I45&amp;"Por favor no seleccionar los criterios de impacto",J32)</f>
        <v>0</v>
      </c>
      <c r="L32" s="183"/>
      <c r="M32" s="177"/>
      <c r="N32" s="186"/>
      <c r="O32" s="6">
        <v>5</v>
      </c>
      <c r="P32" s="39"/>
      <c r="Q32" s="41" t="str">
        <f t="shared" si="0"/>
        <v/>
      </c>
      <c r="R32" s="42"/>
      <c r="S32" s="42"/>
      <c r="T32" s="43" t="str">
        <f t="shared" si="1"/>
        <v/>
      </c>
      <c r="U32" s="42"/>
      <c r="V32" s="42"/>
      <c r="W32" s="42"/>
      <c r="X32" s="24" t="str">
        <f>IFERROR(IF(AND(Q31="Probabilidad",Q32="Probabilidad"),(Z31-(+Z31*T32)),IF(AND(Q31="Impacto",Q32="Probabilidad"),(Z30-(+Z30*T32)),IF(Q32="Impacto",Z31,""))),"")</f>
        <v/>
      </c>
      <c r="Y32" s="44" t="str">
        <f t="shared" si="4"/>
        <v/>
      </c>
      <c r="Z32" s="45" t="str">
        <f t="shared" si="2"/>
        <v/>
      </c>
      <c r="AA32" s="44" t="str">
        <f t="shared" si="5"/>
        <v/>
      </c>
      <c r="AB32" s="45" t="str">
        <f>IFERROR(IF(AND(Q31="Impacto",Q32="Impacto"),(AB31-(+AB31*T32)),IF(AND(Q31="Probabilidad",Q32="Impacto"),(AB30-(+AB30*T32)),IF(Q32="Probabilidad",AB31,""))),"")</f>
        <v/>
      </c>
      <c r="AC32" s="46" t="str">
        <f t="shared" si="3"/>
        <v/>
      </c>
      <c r="AD32" s="47"/>
      <c r="AE32" s="48"/>
      <c r="AF32" s="38"/>
      <c r="AG32" s="49"/>
      <c r="AH32" s="49"/>
      <c r="AI32" s="48"/>
      <c r="AJ32" s="3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90"/>
      <c r="B33" s="193"/>
      <c r="C33" s="193"/>
      <c r="D33" s="193"/>
      <c r="E33" s="196"/>
      <c r="F33" s="193"/>
      <c r="G33" s="199"/>
      <c r="H33" s="184"/>
      <c r="I33" s="178"/>
      <c r="J33" s="181"/>
      <c r="K33" s="178">
        <f ca="1">IF(NOT(ISERROR(MATCH(J33,_xlfn.ANCHORARRAY(E44),0))),I46&amp;"Por favor no seleccionar los criterios de impacto",J33)</f>
        <v>0</v>
      </c>
      <c r="L33" s="184"/>
      <c r="M33" s="178"/>
      <c r="N33" s="187"/>
      <c r="O33" s="6">
        <v>6</v>
      </c>
      <c r="P33" s="39"/>
      <c r="Q33" s="41" t="str">
        <f t="shared" si="0"/>
        <v/>
      </c>
      <c r="R33" s="42"/>
      <c r="S33" s="42"/>
      <c r="T33" s="43" t="str">
        <f t="shared" si="1"/>
        <v/>
      </c>
      <c r="U33" s="42"/>
      <c r="V33" s="42"/>
      <c r="W33" s="42"/>
      <c r="X33" s="24" t="str">
        <f>IFERROR(IF(AND(Q32="Probabilidad",Q33="Probabilidad"),(Z32-(+Z32*T33)),IF(AND(Q32="Impacto",Q33="Probabilidad"),(Z31-(+Z31*T33)),IF(Q33="Impacto",Z32,""))),"")</f>
        <v/>
      </c>
      <c r="Y33" s="44" t="str">
        <f t="shared" si="4"/>
        <v/>
      </c>
      <c r="Z33" s="45" t="str">
        <f t="shared" si="2"/>
        <v/>
      </c>
      <c r="AA33" s="44" t="str">
        <f t="shared" si="5"/>
        <v/>
      </c>
      <c r="AB33" s="45" t="str">
        <f>IFERROR(IF(AND(Q32="Impacto",Q33="Impacto"),(AB32-(+AB32*T33)),IF(AND(Q32="Probabilidad",Q33="Impacto"),(AB31-(+AB31*T33)),IF(Q33="Probabilidad",AB32,""))),"")</f>
        <v/>
      </c>
      <c r="AC33" s="46" t="str">
        <f t="shared" si="3"/>
        <v/>
      </c>
      <c r="AD33" s="47"/>
      <c r="AE33" s="48"/>
      <c r="AF33" s="38"/>
      <c r="AG33" s="49"/>
      <c r="AH33" s="49"/>
      <c r="AI33" s="48"/>
      <c r="AJ33" s="3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8">
        <v>6</v>
      </c>
      <c r="B34" s="191"/>
      <c r="C34" s="191"/>
      <c r="D34" s="191"/>
      <c r="E34" s="194"/>
      <c r="F34" s="191"/>
      <c r="G34" s="197"/>
      <c r="H34" s="182" t="str">
        <f>IF(G34&lt;=0,"",IF(G34&lt;=2,"Muy Baja",IF(G34&lt;=24,"Baja",IF(G34&lt;=500,"Media",IF(G34&lt;=5000,"Alta","Muy Alta")))))</f>
        <v/>
      </c>
      <c r="I34" s="176" t="str">
        <f>IF(H34="","",IF(H34="Muy Baja",0.2,IF(H34="Baja",0.4,IF(H34="Media",0.6,IF(H34="Alta",0.8,IF(H34="Muy Alta",1,))))))</f>
        <v/>
      </c>
      <c r="J34" s="179"/>
      <c r="K34" s="176">
        <f>IF(NOT(ISERROR(MATCH(J34,'[12]Tabla Impacto'!$B$221:$B$223,0))),'[12]Tabla Impacto'!$F$223&amp;"Por favor no seleccionar los criterios de impacto(Afectación Económica o presupuestal y Pérdida Reputacional)",J34)</f>
        <v>0</v>
      </c>
      <c r="L34" s="182" t="str">
        <f>IF(OR(K34='[12]Tabla Impacto'!$C$11,K34='[12]Tabla Impacto'!$D$11),"Leve",IF(OR(K34='[12]Tabla Impacto'!$C$12,K34='[12]Tabla Impacto'!$D$12),"Menor",IF(OR(K34='[12]Tabla Impacto'!$C$13,K34='[12]Tabla Impacto'!$D$13),"Moderado",IF(OR(K34='[12]Tabla Impacto'!$C$14,K34='[12]Tabla Impacto'!$D$14),"Mayor",IF(OR(K34='[12]Tabla Impacto'!$C$15,K34='[12]Tabla Impacto'!$D$15),"Catastrófico","")))))</f>
        <v/>
      </c>
      <c r="M34" s="176" t="str">
        <f>IF(L34="","",IF(L34="Leve",0.2,IF(L34="Menor",0.4,IF(L34="Moderado",0.6,IF(L34="Mayor",0.8,IF(L34="Catastrófico",1,))))))</f>
        <v/>
      </c>
      <c r="N34" s="185"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6">
        <v>1</v>
      </c>
      <c r="P34" s="126"/>
      <c r="Q34" s="41" t="str">
        <f t="shared" si="0"/>
        <v/>
      </c>
      <c r="R34" s="42"/>
      <c r="S34" s="42"/>
      <c r="T34" s="43" t="str">
        <f t="shared" si="1"/>
        <v/>
      </c>
      <c r="U34" s="42"/>
      <c r="V34" s="42"/>
      <c r="W34" s="42"/>
      <c r="X34" s="24" t="str">
        <f>IFERROR(IF(Q34="Probabilidad",(I34-(+I34*T34)),IF(Q34="Impacto",I34,"")),"")</f>
        <v/>
      </c>
      <c r="Y34" s="44" t="str">
        <f>IFERROR(IF(X34="","",IF(X34&lt;=0.2,"Muy Baja",IF(X34&lt;=0.4,"Baja",IF(X34&lt;=0.6,"Media",IF(X34&lt;=0.8,"Alta","Muy Alta"))))),"")</f>
        <v/>
      </c>
      <c r="Z34" s="45" t="str">
        <f t="shared" si="2"/>
        <v/>
      </c>
      <c r="AA34" s="44" t="str">
        <f>IFERROR(IF(AB34="","",IF(AB34&lt;=0.2,"Leve",IF(AB34&lt;=0.4,"Menor",IF(AB34&lt;=0.6,"Moderado",IF(AB34&lt;=0.8,"Mayor","Catastrófico"))))),"")</f>
        <v/>
      </c>
      <c r="AB34" s="45" t="str">
        <f>IFERROR(IF(Q34="Impacto",(M34-(+M34*T34)),IF(Q34="Probabilidad",M34,"")),"")</f>
        <v/>
      </c>
      <c r="AC34" s="46" t="str">
        <f t="shared" si="3"/>
        <v/>
      </c>
      <c r="AD34" s="47"/>
      <c r="AE34" s="48"/>
      <c r="AF34" s="48"/>
      <c r="AG34" s="48"/>
      <c r="AH34" s="49"/>
      <c r="AI34" s="48"/>
      <c r="AJ34" s="3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9"/>
      <c r="B35" s="192"/>
      <c r="C35" s="192"/>
      <c r="D35" s="192"/>
      <c r="E35" s="195"/>
      <c r="F35" s="192"/>
      <c r="G35" s="198"/>
      <c r="H35" s="183"/>
      <c r="I35" s="177"/>
      <c r="J35" s="180"/>
      <c r="K35" s="177">
        <f ca="1">IF(NOT(ISERROR(MATCH(J35,_xlfn.ANCHORARRAY(E46),0))),I48&amp;"Por favor no seleccionar los criterios de impacto",J35)</f>
        <v>0</v>
      </c>
      <c r="L35" s="183"/>
      <c r="M35" s="177"/>
      <c r="N35" s="186"/>
      <c r="O35" s="6">
        <v>2</v>
      </c>
      <c r="P35" s="127"/>
      <c r="Q35" s="41" t="str">
        <f t="shared" si="0"/>
        <v/>
      </c>
      <c r="R35" s="42"/>
      <c r="S35" s="42"/>
      <c r="T35" s="43" t="str">
        <f t="shared" si="1"/>
        <v/>
      </c>
      <c r="U35" s="42"/>
      <c r="V35" s="42"/>
      <c r="W35" s="42"/>
      <c r="X35" s="24" t="str">
        <f>IFERROR(IF(AND(Q34="Probabilidad",Q35="Probabilidad"),(Z34-(+Z34*T35)),IF(Q35="Probabilidad",(I34-(+I34*T35)),IF(Q35="Impacto",Z34,""))),"")</f>
        <v/>
      </c>
      <c r="Y35" s="44" t="str">
        <f t="shared" si="4"/>
        <v/>
      </c>
      <c r="Z35" s="45" t="str">
        <f t="shared" si="2"/>
        <v/>
      </c>
      <c r="AA35" s="44" t="str">
        <f t="shared" si="5"/>
        <v/>
      </c>
      <c r="AB35" s="45" t="str">
        <f>IFERROR(IF(AND(Q34="Impacto",Q35="Impacto"),(AB28-(+AB28*T35)),IF(Q35="Impacto",($M$34-(+$M$34*T35)),IF(Q35="Probabilidad",AB28,""))),"")</f>
        <v/>
      </c>
      <c r="AC35" s="46" t="str">
        <f t="shared" si="3"/>
        <v/>
      </c>
      <c r="AD35" s="47"/>
      <c r="AE35" s="48"/>
      <c r="AF35" s="48"/>
      <c r="AG35" s="48"/>
      <c r="AH35" s="49"/>
      <c r="AI35" s="48"/>
      <c r="AJ35" s="3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9"/>
      <c r="B36" s="192"/>
      <c r="C36" s="192"/>
      <c r="D36" s="192"/>
      <c r="E36" s="195"/>
      <c r="F36" s="192"/>
      <c r="G36" s="198"/>
      <c r="H36" s="183"/>
      <c r="I36" s="177"/>
      <c r="J36" s="180"/>
      <c r="K36" s="177">
        <f ca="1">IF(NOT(ISERROR(MATCH(J36,_xlfn.ANCHORARRAY(E47),0))),I49&amp;"Por favor no seleccionar los criterios de impacto",J36)</f>
        <v>0</v>
      </c>
      <c r="L36" s="183"/>
      <c r="M36" s="177"/>
      <c r="N36" s="186"/>
      <c r="O36" s="6">
        <v>3</v>
      </c>
      <c r="P36" s="127"/>
      <c r="Q36" s="41" t="str">
        <f t="shared" si="0"/>
        <v/>
      </c>
      <c r="R36" s="42"/>
      <c r="S36" s="42"/>
      <c r="T36" s="43" t="str">
        <f t="shared" si="1"/>
        <v/>
      </c>
      <c r="U36" s="42"/>
      <c r="V36" s="42"/>
      <c r="W36" s="42"/>
      <c r="X36" s="24" t="str">
        <f>IFERROR(IF(AND(Q35="Probabilidad",Q36="Probabilidad"),(Z35-(+Z35*T36)),IF(AND(Q35="Impacto",Q36="Probabilidad"),(Z34-(+Z34*T36)),IF(Q36="Impacto",Z35,""))),"")</f>
        <v/>
      </c>
      <c r="Y36" s="44" t="str">
        <f t="shared" si="4"/>
        <v/>
      </c>
      <c r="Z36" s="45" t="str">
        <f t="shared" si="2"/>
        <v/>
      </c>
      <c r="AA36" s="44" t="str">
        <f t="shared" si="5"/>
        <v/>
      </c>
      <c r="AB36" s="45" t="str">
        <f>IFERROR(IF(AND(Q35="Impacto",Q36="Impacto"),(AB35-(+AB35*T36)),IF(AND(Q35="Probabilidad",Q36="Impacto"),(AB34-(+AB34*T36)),IF(Q36="Probabilidad",AB35,""))),"")</f>
        <v/>
      </c>
      <c r="AC36" s="46" t="str">
        <f t="shared" si="3"/>
        <v/>
      </c>
      <c r="AD36" s="47"/>
      <c r="AE36" s="48"/>
      <c r="AF36" s="48"/>
      <c r="AG36" s="48"/>
      <c r="AH36" s="49"/>
      <c r="AI36" s="48"/>
      <c r="AJ36" s="3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9"/>
      <c r="B37" s="192"/>
      <c r="C37" s="192"/>
      <c r="D37" s="192"/>
      <c r="E37" s="195"/>
      <c r="F37" s="192"/>
      <c r="G37" s="198"/>
      <c r="H37" s="183"/>
      <c r="I37" s="177"/>
      <c r="J37" s="180"/>
      <c r="K37" s="177">
        <f ca="1">IF(NOT(ISERROR(MATCH(J37,_xlfn.ANCHORARRAY(E48),0))),I50&amp;"Por favor no seleccionar los criterios de impacto",J37)</f>
        <v>0</v>
      </c>
      <c r="L37" s="183"/>
      <c r="M37" s="177"/>
      <c r="N37" s="186"/>
      <c r="O37" s="6">
        <v>4</v>
      </c>
      <c r="P37" s="127"/>
      <c r="Q37" s="41" t="str">
        <f t="shared" si="0"/>
        <v/>
      </c>
      <c r="R37" s="42"/>
      <c r="S37" s="42"/>
      <c r="T37" s="43" t="str">
        <f t="shared" si="1"/>
        <v/>
      </c>
      <c r="U37" s="42"/>
      <c r="V37" s="42"/>
      <c r="W37" s="42"/>
      <c r="X37" s="24" t="str">
        <f>IFERROR(IF(AND(Q36="Probabilidad",Q37="Probabilidad"),(Z36-(+Z36*T37)),IF(AND(Q36="Impacto",Q37="Probabilidad"),(Z35-(+Z35*T37)),IF(Q37="Impacto",Z36,""))),"")</f>
        <v/>
      </c>
      <c r="Y37" s="44" t="str">
        <f t="shared" si="4"/>
        <v/>
      </c>
      <c r="Z37" s="45" t="str">
        <f t="shared" si="2"/>
        <v/>
      </c>
      <c r="AA37" s="44" t="str">
        <f t="shared" si="5"/>
        <v/>
      </c>
      <c r="AB37" s="45" t="str">
        <f>IFERROR(IF(AND(Q36="Impacto",Q37="Impacto"),(AB36-(+AB36*T37)),IF(AND(Q36="Probabilidad",Q37="Impacto"),(AB35-(+AB35*T37)),IF(Q37="Probabilidad",AB36,""))),"")</f>
        <v/>
      </c>
      <c r="AC37" s="46" t="str">
        <f t="shared" si="3"/>
        <v/>
      </c>
      <c r="AD37" s="47"/>
      <c r="AE37" s="48"/>
      <c r="AF37" s="48"/>
      <c r="AG37" s="49"/>
      <c r="AH37" s="49"/>
      <c r="AI37" s="48"/>
      <c r="AJ37" s="3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9"/>
      <c r="B38" s="192"/>
      <c r="C38" s="192"/>
      <c r="D38" s="192"/>
      <c r="E38" s="195"/>
      <c r="F38" s="192"/>
      <c r="G38" s="198"/>
      <c r="H38" s="183"/>
      <c r="I38" s="177"/>
      <c r="J38" s="180"/>
      <c r="K38" s="177">
        <f ca="1">IF(NOT(ISERROR(MATCH(J38,_xlfn.ANCHORARRAY(E49),0))),I51&amp;"Por favor no seleccionar los criterios de impacto",J38)</f>
        <v>0</v>
      </c>
      <c r="L38" s="183"/>
      <c r="M38" s="177"/>
      <c r="N38" s="186"/>
      <c r="O38" s="6">
        <v>5</v>
      </c>
      <c r="P38" s="39"/>
      <c r="Q38" s="41" t="str">
        <f t="shared" si="0"/>
        <v/>
      </c>
      <c r="R38" s="42"/>
      <c r="S38" s="42"/>
      <c r="T38" s="43" t="str">
        <f t="shared" si="1"/>
        <v/>
      </c>
      <c r="U38" s="42"/>
      <c r="V38" s="42"/>
      <c r="W38" s="42"/>
      <c r="X38" s="24" t="str">
        <f>IFERROR(IF(AND(Q37="Probabilidad",Q38="Probabilidad"),(Z37-(+Z37*T38)),IF(AND(Q37="Impacto",Q38="Probabilidad"),(Z36-(+Z36*T38)),IF(Q38="Impacto",Z37,""))),"")</f>
        <v/>
      </c>
      <c r="Y38" s="44" t="str">
        <f t="shared" si="4"/>
        <v/>
      </c>
      <c r="Z38" s="45" t="str">
        <f t="shared" si="2"/>
        <v/>
      </c>
      <c r="AA38" s="44" t="str">
        <f t="shared" si="5"/>
        <v/>
      </c>
      <c r="AB38" s="45" t="str">
        <f>IFERROR(IF(AND(Q37="Impacto",Q38="Impacto"),(AB37-(+AB37*T38)),IF(AND(Q37="Probabilidad",Q38="Impacto"),(AB36-(+AB36*T38)),IF(Q38="Probabilidad",AB37,""))),"")</f>
        <v/>
      </c>
      <c r="AC38" s="46" t="str">
        <f t="shared" si="3"/>
        <v/>
      </c>
      <c r="AD38" s="47"/>
      <c r="AE38" s="48"/>
      <c r="AF38" s="38"/>
      <c r="AG38" s="49"/>
      <c r="AH38" s="49"/>
      <c r="AI38" s="48"/>
      <c r="AJ38" s="3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90"/>
      <c r="B39" s="193"/>
      <c r="C39" s="193"/>
      <c r="D39" s="193"/>
      <c r="E39" s="196"/>
      <c r="F39" s="193"/>
      <c r="G39" s="199"/>
      <c r="H39" s="184"/>
      <c r="I39" s="178"/>
      <c r="J39" s="181"/>
      <c r="K39" s="178">
        <f ca="1">IF(NOT(ISERROR(MATCH(J39,_xlfn.ANCHORARRAY(E50),0))),I52&amp;"Por favor no seleccionar los criterios de impacto",J39)</f>
        <v>0</v>
      </c>
      <c r="L39" s="184"/>
      <c r="M39" s="178"/>
      <c r="N39" s="187"/>
      <c r="O39" s="6">
        <v>6</v>
      </c>
      <c r="P39" s="39"/>
      <c r="Q39" s="41" t="str">
        <f t="shared" si="0"/>
        <v/>
      </c>
      <c r="R39" s="42"/>
      <c r="S39" s="42"/>
      <c r="T39" s="43" t="str">
        <f t="shared" si="1"/>
        <v/>
      </c>
      <c r="U39" s="42"/>
      <c r="V39" s="42"/>
      <c r="W39" s="42"/>
      <c r="X39" s="24" t="str">
        <f>IFERROR(IF(AND(Q38="Probabilidad",Q39="Probabilidad"),(Z38-(+Z38*T39)),IF(AND(Q38="Impacto",Q39="Probabilidad"),(Z37-(+Z37*T39)),IF(Q39="Impacto",Z38,""))),"")</f>
        <v/>
      </c>
      <c r="Y39" s="44" t="str">
        <f t="shared" si="4"/>
        <v/>
      </c>
      <c r="Z39" s="45" t="str">
        <f t="shared" si="2"/>
        <v/>
      </c>
      <c r="AA39" s="44" t="str">
        <f>IFERROR(IF(AB39="","",IF(AB39&lt;=0.2,"Leve",IF(AB39&lt;=0.4,"Menor",IF(AB39&lt;=0.6,"Moderado",IF(AB39&lt;=0.8,"Mayor","Catastrófico"))))),"")</f>
        <v/>
      </c>
      <c r="AB39" s="45" t="str">
        <f>IFERROR(IF(AND(Q38="Impacto",Q39="Impacto"),(AB38-(+AB38*T39)),IF(AND(Q38="Probabilidad",Q39="Impacto"),(AB37-(+AB37*T39)),IF(Q39="Probabilidad",AB38,""))),"")</f>
        <v/>
      </c>
      <c r="AC39" s="46" t="str">
        <f t="shared" si="3"/>
        <v/>
      </c>
      <c r="AD39" s="47"/>
      <c r="AE39" s="48"/>
      <c r="AF39" s="38"/>
      <c r="AG39" s="49"/>
      <c r="AH39" s="49"/>
      <c r="AI39" s="48"/>
      <c r="AJ39" s="3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8">
        <v>7</v>
      </c>
      <c r="B40" s="191"/>
      <c r="C40" s="191"/>
      <c r="D40" s="191"/>
      <c r="E40" s="194"/>
      <c r="F40" s="191"/>
      <c r="G40" s="197"/>
      <c r="H40" s="182" t="str">
        <f>IF(G40&lt;=0,"",IF(G40&lt;=2,"Muy Baja",IF(G40&lt;=24,"Baja",IF(G40&lt;=500,"Media",IF(G40&lt;=5000,"Alta","Muy Alta")))))</f>
        <v/>
      </c>
      <c r="I40" s="176" t="str">
        <f>IF(H40="","",IF(H40="Muy Baja",0.2,IF(H40="Baja",0.4,IF(H40="Media",0.6,IF(H40="Alta",0.8,IF(H40="Muy Alta",1,))))))</f>
        <v/>
      </c>
      <c r="J40" s="179"/>
      <c r="K40" s="176">
        <f>IF(NOT(ISERROR(MATCH(J40,'[12]Tabla Impacto'!$B$221:$B$223,0))),'[12]Tabla Impacto'!$F$223&amp;"Por favor no seleccionar los criterios de impacto(Afectación Económica o presupuestal y Pérdida Reputacional)",J40)</f>
        <v>0</v>
      </c>
      <c r="L40" s="182" t="str">
        <f>IF(OR(K40='[12]Tabla Impacto'!$C$11,K40='[12]Tabla Impacto'!$D$11),"Leve",IF(OR(K40='[12]Tabla Impacto'!$C$12,K40='[12]Tabla Impacto'!$D$12),"Menor",IF(OR(K40='[12]Tabla Impacto'!$C$13,K40='[12]Tabla Impacto'!$D$13),"Moderado",IF(OR(K40='[12]Tabla Impacto'!$C$14,K40='[12]Tabla Impacto'!$D$14),"Mayor",IF(OR(K40='[12]Tabla Impacto'!$C$15,K40='[12]Tabla Impacto'!$D$15),"Catastrófico","")))))</f>
        <v/>
      </c>
      <c r="M40" s="176" t="str">
        <f>IF(L40="","",IF(L40="Leve",0.2,IF(L40="Menor",0.4,IF(L40="Moderado",0.6,IF(L40="Mayor",0.8,IF(L40="Catastrófico",1,))))))</f>
        <v/>
      </c>
      <c r="N40" s="185"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6">
        <v>1</v>
      </c>
      <c r="P40" s="128"/>
      <c r="Q40" s="41" t="str">
        <f t="shared" si="0"/>
        <v/>
      </c>
      <c r="R40" s="42"/>
      <c r="S40" s="42"/>
      <c r="T40" s="43" t="str">
        <f t="shared" si="1"/>
        <v/>
      </c>
      <c r="U40" s="42"/>
      <c r="V40" s="42"/>
      <c r="W40" s="42"/>
      <c r="X40" s="24" t="str">
        <f>IFERROR(IF(Q40="Probabilidad",(I40-(+I40*T40)),IF(Q40="Impacto",I40,"")),"")</f>
        <v/>
      </c>
      <c r="Y40" s="44" t="str">
        <f>IFERROR(IF(X40="","",IF(X40&lt;=0.2,"Muy Baja",IF(X40&lt;=0.4,"Baja",IF(X40&lt;=0.6,"Media",IF(X40&lt;=0.8,"Alta","Muy Alta"))))),"")</f>
        <v/>
      </c>
      <c r="Z40" s="45" t="str">
        <f t="shared" si="2"/>
        <v/>
      </c>
      <c r="AA40" s="44" t="str">
        <f>IFERROR(IF(AB40="","",IF(AB40&lt;=0.2,"Leve",IF(AB40&lt;=0.4,"Menor",IF(AB40&lt;=0.6,"Moderado",IF(AB40&lt;=0.8,"Mayor","Catastrófico"))))),"")</f>
        <v/>
      </c>
      <c r="AB40" s="45" t="str">
        <f>IFERROR(IF(Q40="Impacto",(M40-(+M40*T40)),IF(Q40="Probabilidad",M40,"")),"")</f>
        <v/>
      </c>
      <c r="AC40" s="46" t="str">
        <f t="shared" si="3"/>
        <v/>
      </c>
      <c r="AD40" s="47"/>
      <c r="AE40" s="128"/>
      <c r="AF40" s="38"/>
      <c r="AG40" s="49"/>
      <c r="AH40" s="49"/>
      <c r="AI40" s="48"/>
      <c r="AJ40" s="3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9"/>
      <c r="B41" s="192"/>
      <c r="C41" s="192"/>
      <c r="D41" s="192"/>
      <c r="E41" s="195"/>
      <c r="F41" s="192"/>
      <c r="G41" s="198"/>
      <c r="H41" s="183"/>
      <c r="I41" s="177"/>
      <c r="J41" s="180"/>
      <c r="K41" s="177">
        <f ca="1">IF(NOT(ISERROR(MATCH(J41,_xlfn.ANCHORARRAY(E52),0))),I54&amp;"Por favor no seleccionar los criterios de impacto",J41)</f>
        <v>0</v>
      </c>
      <c r="L41" s="183"/>
      <c r="M41" s="177"/>
      <c r="N41" s="186"/>
      <c r="O41" s="6">
        <v>2</v>
      </c>
      <c r="P41" s="128"/>
      <c r="Q41" s="41" t="str">
        <f t="shared" si="0"/>
        <v/>
      </c>
      <c r="R41" s="42"/>
      <c r="S41" s="42"/>
      <c r="T41" s="43" t="str">
        <f t="shared" si="1"/>
        <v/>
      </c>
      <c r="U41" s="42"/>
      <c r="V41" s="42"/>
      <c r="W41" s="42"/>
      <c r="X41" s="24" t="str">
        <f>IFERROR(IF(AND(Q40="Probabilidad",Q41="Probabilidad"),(Z40-(+Z40*T41)),IF(Q41="Probabilidad",(I40-(+I40*T41)),IF(Q41="Impacto",Z40,""))),"")</f>
        <v/>
      </c>
      <c r="Y41" s="44" t="str">
        <f t="shared" si="4"/>
        <v/>
      </c>
      <c r="Z41" s="45" t="str">
        <f t="shared" si="2"/>
        <v/>
      </c>
      <c r="AA41" s="44" t="str">
        <f t="shared" si="5"/>
        <v/>
      </c>
      <c r="AB41" s="45" t="str">
        <f>IFERROR(IF(AND(Q40="Impacto",Q41="Impacto"),(AB34-(+AB34*T41)),IF(Q41="Impacto",($M$40-(+$M$40*T41)),IF(Q41="Probabilidad",AB34,""))),"")</f>
        <v/>
      </c>
      <c r="AC41" s="46" t="str">
        <f t="shared" si="3"/>
        <v/>
      </c>
      <c r="AD41" s="47"/>
      <c r="AE41" s="128"/>
      <c r="AF41" s="38"/>
      <c r="AG41" s="49"/>
      <c r="AH41" s="49"/>
      <c r="AI41" s="48"/>
      <c r="AJ41" s="3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9"/>
      <c r="B42" s="192"/>
      <c r="C42" s="192"/>
      <c r="D42" s="192"/>
      <c r="E42" s="195"/>
      <c r="F42" s="192"/>
      <c r="G42" s="198"/>
      <c r="H42" s="183"/>
      <c r="I42" s="177"/>
      <c r="J42" s="180"/>
      <c r="K42" s="177">
        <f ca="1">IF(NOT(ISERROR(MATCH(J42,_xlfn.ANCHORARRAY(E53),0))),I55&amp;"Por favor no seleccionar los criterios de impacto",J42)</f>
        <v>0</v>
      </c>
      <c r="L42" s="183"/>
      <c r="M42" s="177"/>
      <c r="N42" s="186"/>
      <c r="O42" s="6">
        <v>3</v>
      </c>
      <c r="P42" s="128"/>
      <c r="Q42" s="41" t="str">
        <f t="shared" si="0"/>
        <v/>
      </c>
      <c r="R42" s="42"/>
      <c r="S42" s="42"/>
      <c r="T42" s="43" t="str">
        <f t="shared" si="1"/>
        <v/>
      </c>
      <c r="U42" s="42"/>
      <c r="V42" s="42"/>
      <c r="W42" s="42"/>
      <c r="X42" s="24" t="str">
        <f>IFERROR(IF(AND(Q41="Probabilidad",Q42="Probabilidad"),(Z41-(+Z41*T42)),IF(AND(Q41="Impacto",Q42="Probabilidad"),(Z40-(+Z40*T42)),IF(Q42="Impacto",Z41,""))),"")</f>
        <v/>
      </c>
      <c r="Y42" s="44" t="str">
        <f t="shared" si="4"/>
        <v/>
      </c>
      <c r="Z42" s="45" t="str">
        <f t="shared" si="2"/>
        <v/>
      </c>
      <c r="AA42" s="44" t="str">
        <f t="shared" si="5"/>
        <v/>
      </c>
      <c r="AB42" s="45" t="str">
        <f>IFERROR(IF(AND(Q41="Impacto",Q42="Impacto"),(AB41-(+AB41*T42)),IF(AND(Q41="Probabilidad",Q42="Impacto"),(AB40-(+AB40*T42)),IF(Q42="Probabilidad",AB41,""))),"")</f>
        <v/>
      </c>
      <c r="AC42" s="46" t="str">
        <f t="shared" si="3"/>
        <v/>
      </c>
      <c r="AD42" s="47"/>
      <c r="AE42" s="128"/>
      <c r="AF42" s="38"/>
      <c r="AG42" s="49"/>
      <c r="AH42" s="49"/>
      <c r="AI42" s="48"/>
      <c r="AJ42" s="3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9"/>
      <c r="B43" s="192"/>
      <c r="C43" s="192"/>
      <c r="D43" s="192"/>
      <c r="E43" s="195"/>
      <c r="F43" s="192"/>
      <c r="G43" s="198"/>
      <c r="H43" s="183"/>
      <c r="I43" s="177"/>
      <c r="J43" s="180"/>
      <c r="K43" s="177">
        <f ca="1">IF(NOT(ISERROR(MATCH(J43,_xlfn.ANCHORARRAY(E54),0))),I56&amp;"Por favor no seleccionar los criterios de impacto",J43)</f>
        <v>0</v>
      </c>
      <c r="L43" s="183"/>
      <c r="M43" s="177"/>
      <c r="N43" s="186"/>
      <c r="O43" s="6">
        <v>4</v>
      </c>
      <c r="P43" s="128"/>
      <c r="Q43" s="41" t="str">
        <f t="shared" si="0"/>
        <v/>
      </c>
      <c r="R43" s="42"/>
      <c r="S43" s="42"/>
      <c r="T43" s="43" t="str">
        <f t="shared" si="1"/>
        <v/>
      </c>
      <c r="U43" s="42"/>
      <c r="V43" s="42"/>
      <c r="W43" s="42"/>
      <c r="X43" s="24" t="str">
        <f>IFERROR(IF(AND(Q42="Probabilidad",Q43="Probabilidad"),(Z42-(+Z42*T43)),IF(AND(Q42="Impacto",Q43="Probabilidad"),(Z41-(+Z41*T43)),IF(Q43="Impacto",Z42,""))),"")</f>
        <v/>
      </c>
      <c r="Y43" s="44" t="str">
        <f t="shared" si="4"/>
        <v/>
      </c>
      <c r="Z43" s="45" t="str">
        <f t="shared" si="2"/>
        <v/>
      </c>
      <c r="AA43" s="44" t="str">
        <f t="shared" si="5"/>
        <v/>
      </c>
      <c r="AB43" s="45" t="str">
        <f>IFERROR(IF(AND(Q42="Impacto",Q43="Impacto"),(AB42-(+AB42*T43)),IF(AND(Q42="Probabilidad",Q43="Impacto"),(AB41-(+AB41*T43)),IF(Q43="Probabilidad",AB42,""))),"")</f>
        <v/>
      </c>
      <c r="AC43" s="46" t="str">
        <f t="shared" si="3"/>
        <v/>
      </c>
      <c r="AD43" s="47"/>
      <c r="AE43" s="128"/>
      <c r="AF43" s="38"/>
      <c r="AG43" s="49"/>
      <c r="AH43" s="49"/>
      <c r="AI43" s="48"/>
      <c r="AJ43" s="3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9"/>
      <c r="B44" s="192"/>
      <c r="C44" s="192"/>
      <c r="D44" s="192"/>
      <c r="E44" s="195"/>
      <c r="F44" s="192"/>
      <c r="G44" s="198"/>
      <c r="H44" s="183"/>
      <c r="I44" s="177"/>
      <c r="J44" s="180"/>
      <c r="K44" s="177">
        <f ca="1">IF(NOT(ISERROR(MATCH(J44,_xlfn.ANCHORARRAY(E55),0))),I57&amp;"Por favor no seleccionar los criterios de impacto",J44)</f>
        <v>0</v>
      </c>
      <c r="L44" s="183"/>
      <c r="M44" s="177"/>
      <c r="N44" s="186"/>
      <c r="O44" s="6">
        <v>5</v>
      </c>
      <c r="P44" s="39"/>
      <c r="Q44" s="41" t="str">
        <f t="shared" si="0"/>
        <v/>
      </c>
      <c r="R44" s="42"/>
      <c r="S44" s="42"/>
      <c r="T44" s="43" t="str">
        <f t="shared" si="1"/>
        <v/>
      </c>
      <c r="U44" s="42"/>
      <c r="V44" s="42"/>
      <c r="W44" s="42"/>
      <c r="X44" s="24" t="str">
        <f>IFERROR(IF(AND(Q43="Probabilidad",Q44="Probabilidad"),(Z43-(+Z43*T44)),IF(AND(Q43="Impacto",Q44="Probabilidad"),(Z42-(+Z42*T44)),IF(Q44="Impacto",Z43,""))),"")</f>
        <v/>
      </c>
      <c r="Y44" s="44" t="str">
        <f t="shared" si="4"/>
        <v/>
      </c>
      <c r="Z44" s="45" t="str">
        <f t="shared" si="2"/>
        <v/>
      </c>
      <c r="AA44" s="44" t="str">
        <f t="shared" si="5"/>
        <v/>
      </c>
      <c r="AB44" s="45" t="str">
        <f>IFERROR(IF(AND(Q43="Impacto",Q44="Impacto"),(AB43-(+AB43*T44)),IF(AND(Q43="Probabilidad",Q44="Impacto"),(AB42-(+AB42*T44)),IF(Q44="Probabilidad",AB43,""))),"")</f>
        <v/>
      </c>
      <c r="AC44" s="46" t="str">
        <f t="shared" si="3"/>
        <v/>
      </c>
      <c r="AD44" s="47"/>
      <c r="AE44" s="48"/>
      <c r="AF44" s="38"/>
      <c r="AG44" s="49"/>
      <c r="AH44" s="49"/>
      <c r="AI44" s="48"/>
      <c r="AJ44" s="3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90"/>
      <c r="B45" s="193"/>
      <c r="C45" s="193"/>
      <c r="D45" s="193"/>
      <c r="E45" s="196"/>
      <c r="F45" s="193"/>
      <c r="G45" s="199"/>
      <c r="H45" s="184"/>
      <c r="I45" s="178"/>
      <c r="J45" s="181"/>
      <c r="K45" s="178">
        <f ca="1">IF(NOT(ISERROR(MATCH(J45,_xlfn.ANCHORARRAY(E56),0))),I58&amp;"Por favor no seleccionar los criterios de impacto",J45)</f>
        <v>0</v>
      </c>
      <c r="L45" s="184"/>
      <c r="M45" s="178"/>
      <c r="N45" s="187"/>
      <c r="O45" s="6">
        <v>6</v>
      </c>
      <c r="P45" s="39"/>
      <c r="Q45" s="41" t="str">
        <f t="shared" si="0"/>
        <v/>
      </c>
      <c r="R45" s="42"/>
      <c r="S45" s="42"/>
      <c r="T45" s="43" t="str">
        <f t="shared" si="1"/>
        <v/>
      </c>
      <c r="U45" s="42"/>
      <c r="V45" s="42"/>
      <c r="W45" s="42"/>
      <c r="X45" s="24" t="str">
        <f>IFERROR(IF(AND(Q44="Probabilidad",Q45="Probabilidad"),(Z44-(+Z44*T45)),IF(AND(Q44="Impacto",Q45="Probabilidad"),(Z43-(+Z43*T45)),IF(Q45="Impacto",Z44,""))),"")</f>
        <v/>
      </c>
      <c r="Y45" s="44" t="str">
        <f t="shared" si="4"/>
        <v/>
      </c>
      <c r="Z45" s="45" t="str">
        <f t="shared" si="2"/>
        <v/>
      </c>
      <c r="AA45" s="44" t="str">
        <f t="shared" si="5"/>
        <v/>
      </c>
      <c r="AB45" s="45" t="str">
        <f>IFERROR(IF(AND(Q44="Impacto",Q45="Impacto"),(AB44-(+AB44*T45)),IF(AND(Q44="Probabilidad",Q45="Impacto"),(AB43-(+AB43*T45)),IF(Q45="Probabilidad",AB44,""))),"")</f>
        <v/>
      </c>
      <c r="AC45" s="46" t="str">
        <f t="shared" si="3"/>
        <v/>
      </c>
      <c r="AD45" s="47"/>
      <c r="AE45" s="48"/>
      <c r="AF45" s="38"/>
      <c r="AG45" s="49"/>
      <c r="AH45" s="49"/>
      <c r="AI45" s="48"/>
      <c r="AJ45" s="3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8">
        <v>8</v>
      </c>
      <c r="B46" s="191"/>
      <c r="C46" s="191"/>
      <c r="D46" s="191"/>
      <c r="E46" s="194"/>
      <c r="F46" s="191"/>
      <c r="G46" s="197"/>
      <c r="H46" s="182" t="str">
        <f>IF(G46&lt;=0,"",IF(G46&lt;=2,"Muy Baja",IF(G46&lt;=24,"Baja",IF(G46&lt;=500,"Media",IF(G46&lt;=5000,"Alta","Muy Alta")))))</f>
        <v/>
      </c>
      <c r="I46" s="176" t="str">
        <f>IF(H46="","",IF(H46="Muy Baja",0.2,IF(H46="Baja",0.4,IF(H46="Media",0.6,IF(H46="Alta",0.8,IF(H46="Muy Alta",1,))))))</f>
        <v/>
      </c>
      <c r="J46" s="179"/>
      <c r="K46" s="176">
        <f>IF(NOT(ISERROR(MATCH(J46,'[12]Tabla Impacto'!$B$221:$B$223,0))),'[12]Tabla Impacto'!$F$223&amp;"Por favor no seleccionar los criterios de impacto(Afectación Económica o presupuestal y Pérdida Reputacional)",J46)</f>
        <v>0</v>
      </c>
      <c r="L46" s="182" t="str">
        <f>IF(OR(K46='[12]Tabla Impacto'!$C$11,K46='[12]Tabla Impacto'!$D$11),"Leve",IF(OR(K46='[12]Tabla Impacto'!$C$12,K46='[12]Tabla Impacto'!$D$12),"Menor",IF(OR(K46='[12]Tabla Impacto'!$C$13,K46='[12]Tabla Impacto'!$D$13),"Moderado",IF(OR(K46='[12]Tabla Impacto'!$C$14,K46='[12]Tabla Impacto'!$D$14),"Mayor",IF(OR(K46='[12]Tabla Impacto'!$C$15,K46='[12]Tabla Impacto'!$D$15),"Catastrófico","")))))</f>
        <v/>
      </c>
      <c r="M46" s="176" t="str">
        <f>IF(L46="","",IF(L46="Leve",0.2,IF(L46="Menor",0.4,IF(L46="Moderado",0.6,IF(L46="Mayor",0.8,IF(L46="Catastrófico",1,))))))</f>
        <v/>
      </c>
      <c r="N46" s="185"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6">
        <v>1</v>
      </c>
      <c r="P46" s="128"/>
      <c r="Q46" s="41" t="str">
        <f t="shared" si="0"/>
        <v/>
      </c>
      <c r="R46" s="42"/>
      <c r="S46" s="42"/>
      <c r="T46" s="43" t="str">
        <f t="shared" si="1"/>
        <v/>
      </c>
      <c r="U46" s="42"/>
      <c r="V46" s="42"/>
      <c r="W46" s="42"/>
      <c r="X46" s="24" t="str">
        <f>IFERROR(IF(Q46="Probabilidad",(I46-(+I46*T46)),IF(Q46="Impacto",I46,"")),"")</f>
        <v/>
      </c>
      <c r="Y46" s="44" t="str">
        <f>IFERROR(IF(X46="","",IF(X46&lt;=0.2,"Muy Baja",IF(X46&lt;=0.4,"Baja",IF(X46&lt;=0.6,"Media",IF(X46&lt;=0.8,"Alta","Muy Alta"))))),"")</f>
        <v/>
      </c>
      <c r="Z46" s="45" t="str">
        <f t="shared" si="2"/>
        <v/>
      </c>
      <c r="AA46" s="44" t="str">
        <f>IFERROR(IF(AB46="","",IF(AB46&lt;=0.2,"Leve",IF(AB46&lt;=0.4,"Menor",IF(AB46&lt;=0.6,"Moderado",IF(AB46&lt;=0.8,"Mayor","Catastrófico"))))),"")</f>
        <v/>
      </c>
      <c r="AB46" s="45" t="str">
        <f>IFERROR(IF(Q46="Impacto",(M46-(+M46*T46)),IF(Q46="Probabilidad",M46,"")),"")</f>
        <v/>
      </c>
      <c r="AC46" s="46" t="str">
        <f t="shared" si="3"/>
        <v/>
      </c>
      <c r="AD46" s="47"/>
      <c r="AE46" s="48"/>
      <c r="AF46" s="38"/>
      <c r="AG46" s="49"/>
      <c r="AH46" s="49"/>
      <c r="AI46" s="48"/>
      <c r="AJ46" s="3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9"/>
      <c r="B47" s="192"/>
      <c r="C47" s="192"/>
      <c r="D47" s="192"/>
      <c r="E47" s="195"/>
      <c r="F47" s="192"/>
      <c r="G47" s="198"/>
      <c r="H47" s="183"/>
      <c r="I47" s="177"/>
      <c r="J47" s="180"/>
      <c r="K47" s="177">
        <f ca="1">IF(NOT(ISERROR(MATCH(J47,_xlfn.ANCHORARRAY(E58),0))),I60&amp;"Por favor no seleccionar los criterios de impacto",J47)</f>
        <v>0</v>
      </c>
      <c r="L47" s="183"/>
      <c r="M47" s="177"/>
      <c r="N47" s="186"/>
      <c r="O47" s="6">
        <v>2</v>
      </c>
      <c r="P47" s="128"/>
      <c r="Q47" s="41" t="str">
        <f t="shared" si="0"/>
        <v/>
      </c>
      <c r="R47" s="42"/>
      <c r="S47" s="42"/>
      <c r="T47" s="43" t="str">
        <f t="shared" si="1"/>
        <v/>
      </c>
      <c r="U47" s="42"/>
      <c r="V47" s="42"/>
      <c r="W47" s="42"/>
      <c r="X47" s="24" t="str">
        <f>IFERROR(IF(AND(Q46="Probabilidad",Q47="Probabilidad"),(Z46-(+Z46*T47)),IF(Q47="Probabilidad",(I46-(+I46*T47)),IF(Q47="Impacto",Z46,""))),"")</f>
        <v/>
      </c>
      <c r="Y47" s="44" t="str">
        <f t="shared" si="4"/>
        <v/>
      </c>
      <c r="Z47" s="45" t="str">
        <f t="shared" si="2"/>
        <v/>
      </c>
      <c r="AA47" s="44" t="str">
        <f t="shared" si="5"/>
        <v/>
      </c>
      <c r="AB47" s="45" t="str">
        <f>IFERROR(IF(AND(Q46="Impacto",Q47="Impacto"),(AB40-(+AB40*T47)),IF(Q47="Impacto",($M$46-(+$M$46*T47)),IF(Q47="Probabilidad",AB40,""))),"")</f>
        <v/>
      </c>
      <c r="AC47" s="46" t="str">
        <f t="shared" si="3"/>
        <v/>
      </c>
      <c r="AD47" s="47"/>
      <c r="AE47" s="48"/>
      <c r="AF47" s="38"/>
      <c r="AG47" s="49"/>
      <c r="AH47" s="49"/>
      <c r="AI47" s="48"/>
      <c r="AJ47" s="3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9"/>
      <c r="B48" s="192"/>
      <c r="C48" s="192"/>
      <c r="D48" s="192"/>
      <c r="E48" s="195"/>
      <c r="F48" s="192"/>
      <c r="G48" s="198"/>
      <c r="H48" s="183"/>
      <c r="I48" s="177"/>
      <c r="J48" s="180"/>
      <c r="K48" s="177">
        <f ca="1">IF(NOT(ISERROR(MATCH(J48,_xlfn.ANCHORARRAY(E59),0))),I61&amp;"Por favor no seleccionar los criterios de impacto",J48)</f>
        <v>0</v>
      </c>
      <c r="L48" s="183"/>
      <c r="M48" s="177"/>
      <c r="N48" s="186"/>
      <c r="O48" s="6">
        <v>3</v>
      </c>
      <c r="P48" s="128"/>
      <c r="Q48" s="41" t="str">
        <f t="shared" si="0"/>
        <v/>
      </c>
      <c r="R48" s="42"/>
      <c r="S48" s="42"/>
      <c r="T48" s="43" t="str">
        <f t="shared" si="1"/>
        <v/>
      </c>
      <c r="U48" s="42"/>
      <c r="V48" s="42"/>
      <c r="W48" s="42"/>
      <c r="X48" s="24" t="str">
        <f>IFERROR(IF(AND(Q47="Probabilidad",Q48="Probabilidad"),(Z47-(+Z47*T48)),IF(AND(Q47="Impacto",Q48="Probabilidad"),(Z46-(+Z46*T48)),IF(Q48="Impacto",Z47,""))),"")</f>
        <v/>
      </c>
      <c r="Y48" s="44" t="str">
        <f t="shared" si="4"/>
        <v/>
      </c>
      <c r="Z48" s="45" t="str">
        <f t="shared" si="2"/>
        <v/>
      </c>
      <c r="AA48" s="44" t="str">
        <f t="shared" si="5"/>
        <v/>
      </c>
      <c r="AB48" s="45" t="str">
        <f>IFERROR(IF(AND(Q47="Impacto",Q48="Impacto"),(AB47-(+AB47*T48)),IF(AND(Q47="Probabilidad",Q48="Impacto"),(AB46-(+AB46*T48)),IF(Q48="Probabilidad",AB47,""))),"")</f>
        <v/>
      </c>
      <c r="AC48" s="46" t="str">
        <f t="shared" si="3"/>
        <v/>
      </c>
      <c r="AD48" s="47"/>
      <c r="AE48" s="48"/>
      <c r="AF48" s="38"/>
      <c r="AG48" s="49"/>
      <c r="AH48" s="49"/>
      <c r="AI48" s="48"/>
      <c r="AJ48" s="3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9"/>
      <c r="B49" s="192"/>
      <c r="C49" s="192"/>
      <c r="D49" s="192"/>
      <c r="E49" s="195"/>
      <c r="F49" s="192"/>
      <c r="G49" s="198"/>
      <c r="H49" s="183"/>
      <c r="I49" s="177"/>
      <c r="J49" s="180"/>
      <c r="K49" s="177">
        <f ca="1">IF(NOT(ISERROR(MATCH(J49,_xlfn.ANCHORARRAY(E60),0))),I62&amp;"Por favor no seleccionar los criterios de impacto",J49)</f>
        <v>0</v>
      </c>
      <c r="L49" s="183"/>
      <c r="M49" s="177"/>
      <c r="N49" s="186"/>
      <c r="O49" s="6">
        <v>4</v>
      </c>
      <c r="P49" s="39"/>
      <c r="Q49" s="41" t="str">
        <f t="shared" si="0"/>
        <v/>
      </c>
      <c r="R49" s="42"/>
      <c r="S49" s="42"/>
      <c r="T49" s="43" t="str">
        <f t="shared" si="1"/>
        <v/>
      </c>
      <c r="U49" s="42"/>
      <c r="V49" s="42"/>
      <c r="W49" s="42"/>
      <c r="X49" s="24" t="str">
        <f>IFERROR(IF(AND(Q48="Probabilidad",Q49="Probabilidad"),(Z48-(+Z48*T49)),IF(AND(Q48="Impacto",Q49="Probabilidad"),(Z47-(+Z47*T49)),IF(Q49="Impacto",Z48,""))),"")</f>
        <v/>
      </c>
      <c r="Y49" s="44" t="str">
        <f t="shared" si="4"/>
        <v/>
      </c>
      <c r="Z49" s="45" t="str">
        <f t="shared" si="2"/>
        <v/>
      </c>
      <c r="AA49" s="44" t="str">
        <f t="shared" si="5"/>
        <v/>
      </c>
      <c r="AB49" s="45" t="str">
        <f>IFERROR(IF(AND(Q48="Impacto",Q49="Impacto"),(AB48-(+AB48*T49)),IF(AND(Q48="Probabilidad",Q49="Impacto"),(AB47-(+AB47*T49)),IF(Q49="Probabilidad",AB48,""))),"")</f>
        <v/>
      </c>
      <c r="AC49" s="46" t="str">
        <f t="shared" si="3"/>
        <v/>
      </c>
      <c r="AD49" s="47"/>
      <c r="AE49" s="48"/>
      <c r="AF49" s="38"/>
      <c r="AG49" s="49"/>
      <c r="AH49" s="49"/>
      <c r="AI49" s="48"/>
      <c r="AJ49" s="3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9"/>
      <c r="B50" s="192"/>
      <c r="C50" s="192"/>
      <c r="D50" s="192"/>
      <c r="E50" s="195"/>
      <c r="F50" s="192"/>
      <c r="G50" s="198"/>
      <c r="H50" s="183"/>
      <c r="I50" s="177"/>
      <c r="J50" s="180"/>
      <c r="K50" s="177">
        <f ca="1">IF(NOT(ISERROR(MATCH(J50,_xlfn.ANCHORARRAY(E61),0))),I63&amp;"Por favor no seleccionar los criterios de impacto",J50)</f>
        <v>0</v>
      </c>
      <c r="L50" s="183"/>
      <c r="M50" s="177"/>
      <c r="N50" s="186"/>
      <c r="O50" s="6">
        <v>5</v>
      </c>
      <c r="P50" s="39"/>
      <c r="Q50" s="41" t="str">
        <f t="shared" si="0"/>
        <v/>
      </c>
      <c r="R50" s="42"/>
      <c r="S50" s="42"/>
      <c r="T50" s="43" t="str">
        <f t="shared" si="1"/>
        <v/>
      </c>
      <c r="U50" s="42"/>
      <c r="V50" s="42"/>
      <c r="W50" s="42"/>
      <c r="X50" s="24" t="str">
        <f>IFERROR(IF(AND(Q49="Probabilidad",Q50="Probabilidad"),(Z49-(+Z49*T50)),IF(AND(Q49="Impacto",Q50="Probabilidad"),(Z48-(+Z48*T50)),IF(Q50="Impacto",Z49,""))),"")</f>
        <v/>
      </c>
      <c r="Y50" s="44" t="str">
        <f t="shared" si="4"/>
        <v/>
      </c>
      <c r="Z50" s="45" t="str">
        <f t="shared" si="2"/>
        <v/>
      </c>
      <c r="AA50" s="44" t="str">
        <f t="shared" si="5"/>
        <v/>
      </c>
      <c r="AB50" s="45" t="str">
        <f>IFERROR(IF(AND(Q49="Impacto",Q50="Impacto"),(AB49-(+AB49*T50)),IF(AND(Q49="Probabilidad",Q50="Impacto"),(AB48-(+AB48*T50)),IF(Q50="Probabilidad",AB49,""))),"")</f>
        <v/>
      </c>
      <c r="AC50" s="46" t="str">
        <f t="shared" si="3"/>
        <v/>
      </c>
      <c r="AD50" s="47"/>
      <c r="AE50" s="48"/>
      <c r="AF50" s="38"/>
      <c r="AG50" s="49"/>
      <c r="AH50" s="49"/>
      <c r="AI50" s="48"/>
      <c r="AJ50" s="3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90"/>
      <c r="B51" s="193"/>
      <c r="C51" s="193"/>
      <c r="D51" s="193"/>
      <c r="E51" s="196"/>
      <c r="F51" s="193"/>
      <c r="G51" s="199"/>
      <c r="H51" s="184"/>
      <c r="I51" s="178"/>
      <c r="J51" s="181"/>
      <c r="K51" s="178">
        <f ca="1">IF(NOT(ISERROR(MATCH(J51,_xlfn.ANCHORARRAY(E62),0))),I64&amp;"Por favor no seleccionar los criterios de impacto",J51)</f>
        <v>0</v>
      </c>
      <c r="L51" s="184"/>
      <c r="M51" s="178"/>
      <c r="N51" s="187"/>
      <c r="O51" s="6">
        <v>6</v>
      </c>
      <c r="P51" s="39"/>
      <c r="Q51" s="41" t="str">
        <f t="shared" si="0"/>
        <v/>
      </c>
      <c r="R51" s="42"/>
      <c r="S51" s="42"/>
      <c r="T51" s="43" t="str">
        <f t="shared" si="1"/>
        <v/>
      </c>
      <c r="U51" s="42"/>
      <c r="V51" s="42"/>
      <c r="W51" s="42"/>
      <c r="X51" s="24" t="str">
        <f>IFERROR(IF(AND(Q50="Probabilidad",Q51="Probabilidad"),(Z50-(+Z50*T51)),IF(AND(Q50="Impacto",Q51="Probabilidad"),(Z49-(+Z49*T51)),IF(Q51="Impacto",Z50,""))),"")</f>
        <v/>
      </c>
      <c r="Y51" s="44" t="str">
        <f t="shared" si="4"/>
        <v/>
      </c>
      <c r="Z51" s="45" t="str">
        <f t="shared" si="2"/>
        <v/>
      </c>
      <c r="AA51" s="44" t="str">
        <f t="shared" si="5"/>
        <v/>
      </c>
      <c r="AB51" s="45" t="str">
        <f>IFERROR(IF(AND(Q50="Impacto",Q51="Impacto"),(AB50-(+AB50*T51)),IF(AND(Q50="Probabilidad",Q51="Impacto"),(AB49-(+AB49*T51)),IF(Q51="Probabilidad",AB50,""))),"")</f>
        <v/>
      </c>
      <c r="AC51" s="46" t="str">
        <f t="shared" si="3"/>
        <v/>
      </c>
      <c r="AD51" s="47"/>
      <c r="AE51" s="48"/>
      <c r="AF51" s="38"/>
      <c r="AG51" s="49"/>
      <c r="AH51" s="49"/>
      <c r="AI51" s="48"/>
      <c r="AJ51" s="3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8">
        <v>9</v>
      </c>
      <c r="B52" s="191"/>
      <c r="C52" s="191"/>
      <c r="D52" s="191"/>
      <c r="E52" s="194"/>
      <c r="F52" s="191"/>
      <c r="G52" s="197"/>
      <c r="H52" s="182" t="str">
        <f>IF(G52&lt;=0,"",IF(G52&lt;=2,"Muy Baja",IF(G52&lt;=24,"Baja",IF(G52&lt;=500,"Media",IF(G52&lt;=5000,"Alta","Muy Alta")))))</f>
        <v/>
      </c>
      <c r="I52" s="176" t="str">
        <f>IF(H52="","",IF(H52="Muy Baja",0.2,IF(H52="Baja",0.4,IF(H52="Media",0.6,IF(H52="Alta",0.8,IF(H52="Muy Alta",1,))))))</f>
        <v/>
      </c>
      <c r="J52" s="179"/>
      <c r="K52" s="176">
        <f>IF(NOT(ISERROR(MATCH(J52,'[12]Tabla Impacto'!$B$221:$B$223,0))),'[12]Tabla Impacto'!$F$223&amp;"Por favor no seleccionar los criterios de impacto(Afectación Económica o presupuestal y Pérdida Reputacional)",J52)</f>
        <v>0</v>
      </c>
      <c r="L52" s="182" t="str">
        <f>IF(OR(K52='[12]Tabla Impacto'!$C$11,K52='[12]Tabla Impacto'!$D$11),"Leve",IF(OR(K52='[12]Tabla Impacto'!$C$12,K52='[12]Tabla Impacto'!$D$12),"Menor",IF(OR(K52='[12]Tabla Impacto'!$C$13,K52='[12]Tabla Impacto'!$D$13),"Moderado",IF(OR(K52='[12]Tabla Impacto'!$C$14,K52='[12]Tabla Impacto'!$D$14),"Mayor",IF(OR(K52='[12]Tabla Impacto'!$C$15,K52='[12]Tabla Impacto'!$D$15),"Catastrófico","")))))</f>
        <v/>
      </c>
      <c r="M52" s="176" t="str">
        <f>IF(L52="","",IF(L52="Leve",0.2,IF(L52="Menor",0.4,IF(L52="Moderado",0.6,IF(L52="Mayor",0.8,IF(L52="Catastrófico",1,))))))</f>
        <v/>
      </c>
      <c r="N52" s="185"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6">
        <v>1</v>
      </c>
      <c r="P52" s="128"/>
      <c r="Q52" s="41" t="str">
        <f t="shared" si="0"/>
        <v/>
      </c>
      <c r="R52" s="42"/>
      <c r="S52" s="42"/>
      <c r="T52" s="43" t="str">
        <f t="shared" si="1"/>
        <v/>
      </c>
      <c r="U52" s="42"/>
      <c r="V52" s="42"/>
      <c r="W52" s="42"/>
      <c r="X52" s="24" t="str">
        <f>IFERROR(IF(Q52="Probabilidad",(I52-(+I52*T52)),IF(Q52="Impacto",I52,"")),"")</f>
        <v/>
      </c>
      <c r="Y52" s="44" t="str">
        <f>IFERROR(IF(X52="","",IF(X52&lt;=0.2,"Muy Baja",IF(X52&lt;=0.4,"Baja",IF(X52&lt;=0.6,"Media",IF(X52&lt;=0.8,"Alta","Muy Alta"))))),"")</f>
        <v/>
      </c>
      <c r="Z52" s="45" t="str">
        <f t="shared" si="2"/>
        <v/>
      </c>
      <c r="AA52" s="44" t="str">
        <f>IFERROR(IF(AB52="","",IF(AB52&lt;=0.2,"Leve",IF(AB52&lt;=0.4,"Menor",IF(AB52&lt;=0.6,"Moderado",IF(AB52&lt;=0.8,"Mayor","Catastrófico"))))),"")</f>
        <v/>
      </c>
      <c r="AB52" s="45" t="str">
        <f>IFERROR(IF(Q52="Impacto",(M52-(+M52*T52)),IF(Q52="Probabilidad",M52,"")),"")</f>
        <v/>
      </c>
      <c r="AC52" s="46" t="str">
        <f t="shared" si="3"/>
        <v/>
      </c>
      <c r="AD52" s="47"/>
      <c r="AE52" s="48"/>
      <c r="AF52" s="38"/>
      <c r="AG52" s="49"/>
      <c r="AH52" s="49"/>
      <c r="AI52" s="48"/>
      <c r="AJ52" s="3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9"/>
      <c r="B53" s="192"/>
      <c r="C53" s="192"/>
      <c r="D53" s="192"/>
      <c r="E53" s="195"/>
      <c r="F53" s="192"/>
      <c r="G53" s="198"/>
      <c r="H53" s="183"/>
      <c r="I53" s="177"/>
      <c r="J53" s="180"/>
      <c r="K53" s="177">
        <f ca="1">IF(NOT(ISERROR(MATCH(J53,_xlfn.ANCHORARRAY(E64),0))),I66&amp;"Por favor no seleccionar los criterios de impacto",J53)</f>
        <v>0</v>
      </c>
      <c r="L53" s="183"/>
      <c r="M53" s="177"/>
      <c r="N53" s="186"/>
      <c r="O53" s="6">
        <v>2</v>
      </c>
      <c r="P53" s="128"/>
      <c r="Q53" s="41" t="str">
        <f t="shared" si="0"/>
        <v/>
      </c>
      <c r="R53" s="42"/>
      <c r="S53" s="42"/>
      <c r="T53" s="43" t="str">
        <f t="shared" si="1"/>
        <v/>
      </c>
      <c r="U53" s="42"/>
      <c r="V53" s="42"/>
      <c r="W53" s="42"/>
      <c r="X53" s="24" t="str">
        <f>IFERROR(IF(AND(Q52="Probabilidad",Q53="Probabilidad"),(Z52-(+Z52*T53)),IF(Q53="Probabilidad",(I52-(+I52*T53)),IF(Q53="Impacto",Z52,""))),"")</f>
        <v/>
      </c>
      <c r="Y53" s="44" t="str">
        <f t="shared" si="4"/>
        <v/>
      </c>
      <c r="Z53" s="45" t="str">
        <f t="shared" si="2"/>
        <v/>
      </c>
      <c r="AA53" s="44" t="str">
        <f t="shared" si="5"/>
        <v/>
      </c>
      <c r="AB53" s="45" t="str">
        <f>IFERROR(IF(AND(Q52="Impacto",Q53="Impacto"),(AB46-(+AB46*T53)),IF(Q53="Impacto",($M$52-(+$M$52*T53)),IF(Q53="Probabilidad",AB46,""))),"")</f>
        <v/>
      </c>
      <c r="AC53" s="46" t="str">
        <f t="shared" si="3"/>
        <v/>
      </c>
      <c r="AD53" s="47"/>
      <c r="AE53" s="48"/>
      <c r="AF53" s="38"/>
      <c r="AG53" s="49"/>
      <c r="AH53" s="49"/>
      <c r="AI53" s="48"/>
      <c r="AJ53" s="3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9"/>
      <c r="B54" s="192"/>
      <c r="C54" s="192"/>
      <c r="D54" s="192"/>
      <c r="E54" s="195"/>
      <c r="F54" s="192"/>
      <c r="G54" s="198"/>
      <c r="H54" s="183"/>
      <c r="I54" s="177"/>
      <c r="J54" s="180"/>
      <c r="K54" s="177">
        <f ca="1">IF(NOT(ISERROR(MATCH(J54,_xlfn.ANCHORARRAY(E65),0))),I67&amp;"Por favor no seleccionar los criterios de impacto",J54)</f>
        <v>0</v>
      </c>
      <c r="L54" s="183"/>
      <c r="M54" s="177"/>
      <c r="N54" s="186"/>
      <c r="O54" s="6">
        <v>3</v>
      </c>
      <c r="P54" s="40"/>
      <c r="Q54" s="41" t="str">
        <f t="shared" si="0"/>
        <v/>
      </c>
      <c r="R54" s="42"/>
      <c r="S54" s="42"/>
      <c r="T54" s="43" t="str">
        <f t="shared" si="1"/>
        <v/>
      </c>
      <c r="U54" s="42"/>
      <c r="V54" s="42"/>
      <c r="W54" s="42"/>
      <c r="X54" s="24" t="str">
        <f>IFERROR(IF(AND(Q53="Probabilidad",Q54="Probabilidad"),(Z53-(+Z53*T54)),IF(AND(Q53="Impacto",Q54="Probabilidad"),(Z52-(+Z52*T54)),IF(Q54="Impacto",Z53,""))),"")</f>
        <v/>
      </c>
      <c r="Y54" s="44" t="str">
        <f t="shared" si="4"/>
        <v/>
      </c>
      <c r="Z54" s="45" t="str">
        <f t="shared" si="2"/>
        <v/>
      </c>
      <c r="AA54" s="44" t="str">
        <f t="shared" si="5"/>
        <v/>
      </c>
      <c r="AB54" s="45" t="str">
        <f>IFERROR(IF(AND(Q53="Impacto",Q54="Impacto"),(AB53-(+AB53*T54)),IF(AND(Q53="Probabilidad",Q54="Impacto"),(AB52-(+AB52*T54)),IF(Q54="Probabilidad",AB53,""))),"")</f>
        <v/>
      </c>
      <c r="AC54" s="46" t="str">
        <f t="shared" si="3"/>
        <v/>
      </c>
      <c r="AD54" s="47"/>
      <c r="AE54" s="48"/>
      <c r="AF54" s="38"/>
      <c r="AG54" s="49"/>
      <c r="AH54" s="49"/>
      <c r="AI54" s="48"/>
      <c r="AJ54" s="3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9"/>
      <c r="B55" s="192"/>
      <c r="C55" s="192"/>
      <c r="D55" s="192"/>
      <c r="E55" s="195"/>
      <c r="F55" s="192"/>
      <c r="G55" s="198"/>
      <c r="H55" s="183"/>
      <c r="I55" s="177"/>
      <c r="J55" s="180"/>
      <c r="K55" s="177">
        <f ca="1">IF(NOT(ISERROR(MATCH(J55,_xlfn.ANCHORARRAY(E66),0))),I68&amp;"Por favor no seleccionar los criterios de impacto",J55)</f>
        <v>0</v>
      </c>
      <c r="L55" s="183"/>
      <c r="M55" s="177"/>
      <c r="N55" s="186"/>
      <c r="O55" s="6">
        <v>4</v>
      </c>
      <c r="P55" s="39"/>
      <c r="Q55" s="41" t="str">
        <f t="shared" si="0"/>
        <v/>
      </c>
      <c r="R55" s="42"/>
      <c r="S55" s="42"/>
      <c r="T55" s="43" t="str">
        <f t="shared" si="1"/>
        <v/>
      </c>
      <c r="U55" s="42"/>
      <c r="V55" s="42"/>
      <c r="W55" s="42"/>
      <c r="X55" s="24" t="str">
        <f>IFERROR(IF(AND(Q54="Probabilidad",Q55="Probabilidad"),(Z54-(+Z54*T55)),IF(AND(Q54="Impacto",Q55="Probabilidad"),(Z53-(+Z53*T55)),IF(Q55="Impacto",Z54,""))),"")</f>
        <v/>
      </c>
      <c r="Y55" s="44" t="str">
        <f t="shared" si="4"/>
        <v/>
      </c>
      <c r="Z55" s="45" t="str">
        <f t="shared" si="2"/>
        <v/>
      </c>
      <c r="AA55" s="44" t="str">
        <f t="shared" si="5"/>
        <v/>
      </c>
      <c r="AB55" s="45" t="str">
        <f>IFERROR(IF(AND(Q54="Impacto",Q55="Impacto"),(AB54-(+AB54*T55)),IF(AND(Q54="Probabilidad",Q55="Impacto"),(AB53-(+AB53*T55)),IF(Q55="Probabilidad",AB54,""))),"")</f>
        <v/>
      </c>
      <c r="AC55" s="46" t="str">
        <f t="shared" si="3"/>
        <v/>
      </c>
      <c r="AD55" s="47"/>
      <c r="AE55" s="48"/>
      <c r="AF55" s="38"/>
      <c r="AG55" s="49"/>
      <c r="AH55" s="49"/>
      <c r="AI55" s="48"/>
      <c r="AJ55" s="3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9"/>
      <c r="B56" s="192"/>
      <c r="C56" s="192"/>
      <c r="D56" s="192"/>
      <c r="E56" s="195"/>
      <c r="F56" s="192"/>
      <c r="G56" s="198"/>
      <c r="H56" s="183"/>
      <c r="I56" s="177"/>
      <c r="J56" s="180"/>
      <c r="K56" s="177">
        <f ca="1">IF(NOT(ISERROR(MATCH(J56,_xlfn.ANCHORARRAY(E67),0))),I69&amp;"Por favor no seleccionar los criterios de impacto",J56)</f>
        <v>0</v>
      </c>
      <c r="L56" s="183"/>
      <c r="M56" s="177"/>
      <c r="N56" s="186"/>
      <c r="O56" s="6">
        <v>5</v>
      </c>
      <c r="P56" s="39"/>
      <c r="Q56" s="41" t="str">
        <f t="shared" si="0"/>
        <v/>
      </c>
      <c r="R56" s="42"/>
      <c r="S56" s="42"/>
      <c r="T56" s="43" t="str">
        <f t="shared" si="1"/>
        <v/>
      </c>
      <c r="U56" s="42"/>
      <c r="V56" s="42"/>
      <c r="W56" s="42"/>
      <c r="X56" s="24" t="str">
        <f>IFERROR(IF(AND(Q55="Probabilidad",Q56="Probabilidad"),(Z55-(+Z55*T56)),IF(AND(Q55="Impacto",Q56="Probabilidad"),(Z54-(+Z54*T56)),IF(Q56="Impacto",Z55,""))),"")</f>
        <v/>
      </c>
      <c r="Y56" s="44" t="str">
        <f t="shared" si="4"/>
        <v/>
      </c>
      <c r="Z56" s="45" t="str">
        <f t="shared" si="2"/>
        <v/>
      </c>
      <c r="AA56" s="44" t="str">
        <f t="shared" si="5"/>
        <v/>
      </c>
      <c r="AB56" s="45" t="str">
        <f>IFERROR(IF(AND(Q55="Impacto",Q56="Impacto"),(AB55-(+AB55*T56)),IF(AND(Q55="Probabilidad",Q56="Impacto"),(AB54-(+AB54*T56)),IF(Q56="Probabilidad",AB55,""))),"")</f>
        <v/>
      </c>
      <c r="AC56" s="46" t="str">
        <f t="shared" si="3"/>
        <v/>
      </c>
      <c r="AD56" s="47"/>
      <c r="AE56" s="48"/>
      <c r="AF56" s="38"/>
      <c r="AG56" s="49"/>
      <c r="AH56" s="49"/>
      <c r="AI56" s="48"/>
      <c r="AJ56" s="3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90"/>
      <c r="B57" s="193"/>
      <c r="C57" s="193"/>
      <c r="D57" s="193"/>
      <c r="E57" s="196"/>
      <c r="F57" s="193"/>
      <c r="G57" s="199"/>
      <c r="H57" s="184"/>
      <c r="I57" s="178"/>
      <c r="J57" s="181"/>
      <c r="K57" s="178">
        <f ca="1">IF(NOT(ISERROR(MATCH(J57,_xlfn.ANCHORARRAY(E68),0))),I70&amp;"Por favor no seleccionar los criterios de impacto",J57)</f>
        <v>0</v>
      </c>
      <c r="L57" s="184"/>
      <c r="M57" s="178"/>
      <c r="N57" s="187"/>
      <c r="O57" s="6">
        <v>6</v>
      </c>
      <c r="P57" s="39"/>
      <c r="Q57" s="41" t="str">
        <f t="shared" si="0"/>
        <v/>
      </c>
      <c r="R57" s="42"/>
      <c r="S57" s="42"/>
      <c r="T57" s="43" t="str">
        <f t="shared" si="1"/>
        <v/>
      </c>
      <c r="U57" s="42"/>
      <c r="V57" s="42"/>
      <c r="W57" s="42"/>
      <c r="X57" s="24" t="str">
        <f>IFERROR(IF(AND(Q56="Probabilidad",Q57="Probabilidad"),(Z56-(+Z56*T57)),IF(AND(Q56="Impacto",Q57="Probabilidad"),(Z55-(+Z55*T57)),IF(Q57="Impacto",Z56,""))),"")</f>
        <v/>
      </c>
      <c r="Y57" s="44" t="str">
        <f t="shared" si="4"/>
        <v/>
      </c>
      <c r="Z57" s="45" t="str">
        <f t="shared" si="2"/>
        <v/>
      </c>
      <c r="AA57" s="44" t="str">
        <f t="shared" si="5"/>
        <v/>
      </c>
      <c r="AB57" s="45" t="str">
        <f>IFERROR(IF(AND(Q56="Impacto",Q57="Impacto"),(AB56-(+AB56*T57)),IF(AND(Q56="Probabilidad",Q57="Impacto"),(AB55-(+AB55*T57)),IF(Q57="Probabilidad",AB56,""))),"")</f>
        <v/>
      </c>
      <c r="AC57" s="46" t="str">
        <f t="shared" si="3"/>
        <v/>
      </c>
      <c r="AD57" s="47"/>
      <c r="AE57" s="48"/>
      <c r="AF57" s="38"/>
      <c r="AG57" s="49"/>
      <c r="AH57" s="49"/>
      <c r="AI57" s="48"/>
      <c r="AJ57" s="3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8">
        <v>10</v>
      </c>
      <c r="B58" s="191"/>
      <c r="C58" s="191"/>
      <c r="D58" s="191"/>
      <c r="E58" s="194"/>
      <c r="F58" s="191"/>
      <c r="G58" s="197"/>
      <c r="H58" s="182" t="str">
        <f>IF(G58&lt;=0,"",IF(G58&lt;=2,"Muy Baja",IF(G58&lt;=24,"Baja",IF(G58&lt;=500,"Media",IF(G58&lt;=5000,"Alta","Muy Alta")))))</f>
        <v/>
      </c>
      <c r="I58" s="176" t="str">
        <f>IF(H58="","",IF(H58="Muy Baja",0.2,IF(H58="Baja",0.4,IF(H58="Media",0.6,IF(H58="Alta",0.8,IF(H58="Muy Alta",1,))))))</f>
        <v/>
      </c>
      <c r="J58" s="179"/>
      <c r="K58" s="176">
        <f>IF(NOT(ISERROR(MATCH(J58,'[12]Tabla Impacto'!$B$221:$B$223,0))),'[12]Tabla Impacto'!$F$223&amp;"Por favor no seleccionar los criterios de impacto(Afectación Económica o presupuestal y Pérdida Reputacional)",J58)</f>
        <v>0</v>
      </c>
      <c r="L58" s="182" t="str">
        <f>IF(OR(K58='[12]Tabla Impacto'!$C$11,K58='[12]Tabla Impacto'!$D$11),"Leve",IF(OR(K58='[12]Tabla Impacto'!$C$12,K58='[12]Tabla Impacto'!$D$12),"Menor",IF(OR(K58='[12]Tabla Impacto'!$C$13,K58='[12]Tabla Impacto'!$D$13),"Moderado",IF(OR(K58='[12]Tabla Impacto'!$C$14,K58='[12]Tabla Impacto'!$D$14),"Mayor",IF(OR(K58='[12]Tabla Impacto'!$C$15,K58='[12]Tabla Impacto'!$D$15),"Catastrófico","")))))</f>
        <v/>
      </c>
      <c r="M58" s="176" t="str">
        <f>IF(L58="","",IF(L58="Leve",0.2,IF(L58="Menor",0.4,IF(L58="Moderado",0.6,IF(L58="Mayor",0.8,IF(L58="Catastrófico",1,))))))</f>
        <v/>
      </c>
      <c r="N58" s="185"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6">
        <v>1</v>
      </c>
      <c r="P58" s="128"/>
      <c r="Q58" s="41" t="str">
        <f t="shared" si="0"/>
        <v/>
      </c>
      <c r="R58" s="42"/>
      <c r="S58" s="42"/>
      <c r="T58" s="43" t="str">
        <f t="shared" si="1"/>
        <v/>
      </c>
      <c r="U58" s="42"/>
      <c r="V58" s="42"/>
      <c r="W58" s="42"/>
      <c r="X58" s="24" t="str">
        <f>IFERROR(IF(Q58="Probabilidad",(I58-(+I58*T58)),IF(Q58="Impacto",I58,"")),"")</f>
        <v/>
      </c>
      <c r="Y58" s="44" t="str">
        <f>IFERROR(IF(X58="","",IF(X58&lt;=0.2,"Muy Baja",IF(X58&lt;=0.4,"Baja",IF(X58&lt;=0.6,"Media",IF(X58&lt;=0.8,"Alta","Muy Alta"))))),"")</f>
        <v/>
      </c>
      <c r="Z58" s="45" t="str">
        <f t="shared" si="2"/>
        <v/>
      </c>
      <c r="AA58" s="44" t="str">
        <f>IFERROR(IF(AB58="","",IF(AB58&lt;=0.2,"Leve",IF(AB58&lt;=0.4,"Menor",IF(AB58&lt;=0.6,"Moderado",IF(AB58&lt;=0.8,"Mayor","Catastrófico"))))),"")</f>
        <v/>
      </c>
      <c r="AB58" s="45" t="str">
        <f>IFERROR(IF(Q58="Impacto",(M58-(+M58*T58)),IF(Q58="Probabilidad",M58,"")),"")</f>
        <v/>
      </c>
      <c r="AC58" s="46" t="str">
        <f t="shared" si="3"/>
        <v/>
      </c>
      <c r="AD58" s="47"/>
      <c r="AE58" s="48"/>
      <c r="AF58" s="38"/>
      <c r="AG58" s="49"/>
      <c r="AH58" s="49"/>
      <c r="AI58" s="48"/>
      <c r="AJ58" s="3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9"/>
      <c r="B59" s="192"/>
      <c r="C59" s="192"/>
      <c r="D59" s="192"/>
      <c r="E59" s="195"/>
      <c r="F59" s="192"/>
      <c r="G59" s="198"/>
      <c r="H59" s="183"/>
      <c r="I59" s="177"/>
      <c r="J59" s="180"/>
      <c r="K59" s="177">
        <f ca="1">IF(NOT(ISERROR(MATCH(J59,_xlfn.ANCHORARRAY(E70),0))),I72&amp;"Por favor no seleccionar los criterios de impacto",J59)</f>
        <v>0</v>
      </c>
      <c r="L59" s="183"/>
      <c r="M59" s="177"/>
      <c r="N59" s="186"/>
      <c r="O59" s="6">
        <v>2</v>
      </c>
      <c r="P59" s="128"/>
      <c r="Q59" s="41" t="str">
        <f t="shared" si="0"/>
        <v/>
      </c>
      <c r="R59" s="42"/>
      <c r="S59" s="42"/>
      <c r="T59" s="43" t="str">
        <f t="shared" si="1"/>
        <v/>
      </c>
      <c r="U59" s="42"/>
      <c r="V59" s="42"/>
      <c r="W59" s="42"/>
      <c r="X59" s="24" t="str">
        <f>IFERROR(IF(AND(Q58="Probabilidad",Q59="Probabilidad"),(Z58-(+Z58*T59)),IF(Q59="Probabilidad",(I58-(+I58*T59)),IF(Q59="Impacto",Z58,""))),"")</f>
        <v/>
      </c>
      <c r="Y59" s="44" t="str">
        <f t="shared" si="4"/>
        <v/>
      </c>
      <c r="Z59" s="45" t="str">
        <f t="shared" si="2"/>
        <v/>
      </c>
      <c r="AA59" s="44" t="str">
        <f t="shared" si="5"/>
        <v/>
      </c>
      <c r="AB59" s="45" t="str">
        <f>IFERROR(IF(AND(Q58="Impacto",Q59="Impacto"),(AB52-(+AB52*T59)),IF(Q59="Impacto",($M$58-(+$M$58*T59)),IF(Q59="Probabilidad",AB52,""))),"")</f>
        <v/>
      </c>
      <c r="AC59" s="46" t="str">
        <f t="shared" si="3"/>
        <v/>
      </c>
      <c r="AD59" s="47"/>
      <c r="AE59" s="48"/>
      <c r="AF59" s="38"/>
      <c r="AG59" s="49"/>
      <c r="AH59" s="49"/>
      <c r="AI59" s="48"/>
      <c r="AJ59" s="38"/>
    </row>
    <row r="60" spans="1:68" ht="151.5" customHeight="1" x14ac:dyDescent="0.3">
      <c r="A60" s="189"/>
      <c r="B60" s="192"/>
      <c r="C60" s="192"/>
      <c r="D60" s="192"/>
      <c r="E60" s="195"/>
      <c r="F60" s="192"/>
      <c r="G60" s="198"/>
      <c r="H60" s="183"/>
      <c r="I60" s="177"/>
      <c r="J60" s="180"/>
      <c r="K60" s="177">
        <f ca="1">IF(NOT(ISERROR(MATCH(J60,_xlfn.ANCHORARRAY(E71),0))),I73&amp;"Por favor no seleccionar los criterios de impacto",J60)</f>
        <v>0</v>
      </c>
      <c r="L60" s="183"/>
      <c r="M60" s="177"/>
      <c r="N60" s="186"/>
      <c r="O60" s="6">
        <v>3</v>
      </c>
      <c r="P60" s="128"/>
      <c r="Q60" s="41" t="str">
        <f t="shared" si="0"/>
        <v/>
      </c>
      <c r="R60" s="42"/>
      <c r="S60" s="42"/>
      <c r="T60" s="43" t="str">
        <f t="shared" si="1"/>
        <v/>
      </c>
      <c r="U60" s="42"/>
      <c r="V60" s="42"/>
      <c r="W60" s="42"/>
      <c r="X60" s="24" t="str">
        <f>IFERROR(IF(AND(Q59="Probabilidad",Q60="Probabilidad"),(Z59-(+Z59*T60)),IF(AND(Q59="Impacto",Q60="Probabilidad"),(Z58-(+Z58*T60)),IF(Q60="Impacto",Z59,""))),"")</f>
        <v/>
      </c>
      <c r="Y60" s="44" t="str">
        <f t="shared" si="4"/>
        <v/>
      </c>
      <c r="Z60" s="45" t="str">
        <f t="shared" si="2"/>
        <v/>
      </c>
      <c r="AA60" s="44" t="str">
        <f t="shared" si="5"/>
        <v/>
      </c>
      <c r="AB60" s="45" t="str">
        <f>IFERROR(IF(AND(Q59="Impacto",Q60="Impacto"),(AB59-(+AB59*T60)),IF(AND(Q59="Probabilidad",Q60="Impacto"),(AB58-(+AB58*T60)),IF(Q60="Probabilidad",AB59,""))),"")</f>
        <v/>
      </c>
      <c r="AC60" s="46" t="str">
        <f t="shared" si="3"/>
        <v/>
      </c>
      <c r="AD60" s="47"/>
      <c r="AE60" s="48"/>
      <c r="AF60" s="38"/>
      <c r="AG60" s="49"/>
      <c r="AH60" s="49"/>
      <c r="AI60" s="48"/>
      <c r="AJ60" s="38"/>
    </row>
    <row r="61" spans="1:68" ht="151.5" customHeight="1" x14ac:dyDescent="0.3">
      <c r="A61" s="189"/>
      <c r="B61" s="192"/>
      <c r="C61" s="192"/>
      <c r="D61" s="192"/>
      <c r="E61" s="195"/>
      <c r="F61" s="192"/>
      <c r="G61" s="198"/>
      <c r="H61" s="183"/>
      <c r="I61" s="177"/>
      <c r="J61" s="180"/>
      <c r="K61" s="177">
        <f ca="1">IF(NOT(ISERROR(MATCH(J61,_xlfn.ANCHORARRAY(E72),0))),I74&amp;"Por favor no seleccionar los criterios de impacto",J61)</f>
        <v>0</v>
      </c>
      <c r="L61" s="183"/>
      <c r="M61" s="177"/>
      <c r="N61" s="186"/>
      <c r="O61" s="6">
        <v>4</v>
      </c>
      <c r="P61" s="128"/>
      <c r="Q61" s="41" t="str">
        <f t="shared" si="0"/>
        <v/>
      </c>
      <c r="R61" s="42"/>
      <c r="S61" s="42"/>
      <c r="T61" s="43" t="str">
        <f t="shared" si="1"/>
        <v/>
      </c>
      <c r="U61" s="42"/>
      <c r="V61" s="42"/>
      <c r="W61" s="42"/>
      <c r="X61" s="24" t="str">
        <f>IFERROR(IF(AND(Q60="Probabilidad",Q61="Probabilidad"),(Z60-(+Z60*T61)),IF(AND(Q60="Impacto",Q61="Probabilidad"),(Z59-(+Z59*T61)),IF(Q61="Impacto",Z60,""))),"")</f>
        <v/>
      </c>
      <c r="Y61" s="44" t="str">
        <f t="shared" si="4"/>
        <v/>
      </c>
      <c r="Z61" s="45" t="str">
        <f t="shared" si="2"/>
        <v/>
      </c>
      <c r="AA61" s="44" t="str">
        <f t="shared" si="5"/>
        <v/>
      </c>
      <c r="AB61" s="45" t="str">
        <f>IFERROR(IF(AND(Q60="Impacto",Q61="Impacto"),(AB60-(+AB60*T61)),IF(AND(Q60="Probabilidad",Q61="Impacto"),(AB59-(+AB59*T61)),IF(Q61="Probabilidad",AB60,""))),"")</f>
        <v/>
      </c>
      <c r="AC61" s="46" t="str">
        <f t="shared" si="3"/>
        <v/>
      </c>
      <c r="AD61" s="47"/>
      <c r="AE61" s="48"/>
      <c r="AF61" s="38"/>
      <c r="AG61" s="49"/>
      <c r="AH61" s="49"/>
      <c r="AI61" s="48"/>
      <c r="AJ61" s="38"/>
    </row>
    <row r="62" spans="1:68" ht="151.5" customHeight="1" x14ac:dyDescent="0.3">
      <c r="A62" s="189"/>
      <c r="B62" s="192"/>
      <c r="C62" s="192"/>
      <c r="D62" s="192"/>
      <c r="E62" s="195"/>
      <c r="F62" s="192"/>
      <c r="G62" s="198"/>
      <c r="H62" s="183"/>
      <c r="I62" s="177"/>
      <c r="J62" s="180"/>
      <c r="K62" s="177">
        <f ca="1">IF(NOT(ISERROR(MATCH(J62,_xlfn.ANCHORARRAY(E73),0))),I75&amp;"Por favor no seleccionar los criterios de impacto",J62)</f>
        <v>0</v>
      </c>
      <c r="L62" s="183"/>
      <c r="M62" s="177"/>
      <c r="N62" s="186"/>
      <c r="O62" s="6">
        <v>5</v>
      </c>
      <c r="P62" s="39"/>
      <c r="Q62" s="41" t="str">
        <f t="shared" si="0"/>
        <v/>
      </c>
      <c r="R62" s="42"/>
      <c r="S62" s="42"/>
      <c r="T62" s="43" t="str">
        <f t="shared" si="1"/>
        <v/>
      </c>
      <c r="U62" s="42"/>
      <c r="V62" s="42"/>
      <c r="W62" s="42"/>
      <c r="X62" s="24" t="str">
        <f>IFERROR(IF(AND(Q61="Probabilidad",Q62="Probabilidad"),(Z61-(+Z61*T62)),IF(AND(Q61="Impacto",Q62="Probabilidad"),(Z60-(+Z60*T62)),IF(Q62="Impacto",Z61,""))),"")</f>
        <v/>
      </c>
      <c r="Y62" s="44" t="str">
        <f t="shared" si="4"/>
        <v/>
      </c>
      <c r="Z62" s="45" t="str">
        <f t="shared" si="2"/>
        <v/>
      </c>
      <c r="AA62" s="44" t="str">
        <f t="shared" si="5"/>
        <v/>
      </c>
      <c r="AB62" s="45" t="str">
        <f>IFERROR(IF(AND(Q61="Impacto",Q62="Impacto"),(AB61-(+AB61*T62)),IF(AND(Q61="Probabilidad",Q62="Impacto"),(AB60-(+AB60*T62)),IF(Q62="Probabilidad",AB61,""))),"")</f>
        <v/>
      </c>
      <c r="AC62" s="46" t="str">
        <f t="shared" si="3"/>
        <v/>
      </c>
      <c r="AD62" s="47"/>
      <c r="AE62" s="48"/>
      <c r="AF62" s="38"/>
      <c r="AG62" s="49"/>
      <c r="AH62" s="49"/>
      <c r="AI62" s="48"/>
      <c r="AJ62" s="38"/>
    </row>
    <row r="63" spans="1:68" ht="151.5" customHeight="1" x14ac:dyDescent="0.3">
      <c r="A63" s="190"/>
      <c r="B63" s="193"/>
      <c r="C63" s="193"/>
      <c r="D63" s="193"/>
      <c r="E63" s="196"/>
      <c r="F63" s="193"/>
      <c r="G63" s="199"/>
      <c r="H63" s="184"/>
      <c r="I63" s="178"/>
      <c r="J63" s="181"/>
      <c r="K63" s="178">
        <f ca="1">IF(NOT(ISERROR(MATCH(J63,_xlfn.ANCHORARRAY(E74),0))),I76&amp;"Por favor no seleccionar los criterios de impacto",J63)</f>
        <v>0</v>
      </c>
      <c r="L63" s="184"/>
      <c r="M63" s="178"/>
      <c r="N63" s="187"/>
      <c r="O63" s="6">
        <v>6</v>
      </c>
      <c r="P63" s="39"/>
      <c r="Q63" s="41" t="str">
        <f t="shared" si="0"/>
        <v/>
      </c>
      <c r="R63" s="42"/>
      <c r="S63" s="42"/>
      <c r="T63" s="43" t="str">
        <f t="shared" si="1"/>
        <v/>
      </c>
      <c r="U63" s="42"/>
      <c r="V63" s="42"/>
      <c r="W63" s="42"/>
      <c r="X63" s="24" t="str">
        <f>IFERROR(IF(AND(Q62="Probabilidad",Q63="Probabilidad"),(Z62-(+Z62*T63)),IF(AND(Q62="Impacto",Q63="Probabilidad"),(Z61-(+Z61*T63)),IF(Q63="Impacto",Z62,""))),"")</f>
        <v/>
      </c>
      <c r="Y63" s="44" t="str">
        <f t="shared" si="4"/>
        <v/>
      </c>
      <c r="Z63" s="45" t="str">
        <f t="shared" si="2"/>
        <v/>
      </c>
      <c r="AA63" s="44" t="str">
        <f t="shared" si="5"/>
        <v/>
      </c>
      <c r="AB63" s="45" t="str">
        <f>IFERROR(IF(AND(Q62="Impacto",Q63="Impacto"),(AB62-(+AB62*T63)),IF(AND(Q62="Probabilidad",Q63="Impacto"),(AB61-(+AB61*T63)),IF(Q63="Probabilidad",AB62,""))),"")</f>
        <v/>
      </c>
      <c r="AC63" s="46" t="str">
        <f t="shared" si="3"/>
        <v/>
      </c>
      <c r="AD63" s="47"/>
      <c r="AE63" s="48"/>
      <c r="AF63" s="38"/>
      <c r="AG63" s="49"/>
      <c r="AH63" s="49"/>
      <c r="AI63" s="48"/>
      <c r="AJ63" s="38"/>
    </row>
    <row r="64" spans="1:68" ht="49.5" customHeight="1" x14ac:dyDescent="0.3">
      <c r="A64" s="6"/>
      <c r="B64" s="173" t="s">
        <v>111</v>
      </c>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5"/>
    </row>
    <row r="66" spans="2:2" s="1" customFormat="1" x14ac:dyDescent="0.3">
      <c r="B66" s="25" t="s">
        <v>112</v>
      </c>
    </row>
  </sheetData>
  <dataConsolidate/>
  <mergeCells count="171">
    <mergeCell ref="A6:B6"/>
    <mergeCell ref="C6:N6"/>
    <mergeCell ref="A7:G7"/>
    <mergeCell ref="H7:N7"/>
    <mergeCell ref="O7:W7"/>
    <mergeCell ref="X7:AD7"/>
    <mergeCell ref="A1:AJ2"/>
    <mergeCell ref="A4:B4"/>
    <mergeCell ref="C4:N4"/>
    <mergeCell ref="O4:Q4"/>
    <mergeCell ref="A5:B5"/>
    <mergeCell ref="C5:N5"/>
    <mergeCell ref="J8:J9"/>
    <mergeCell ref="K8:K9"/>
    <mergeCell ref="L8:L9"/>
    <mergeCell ref="M8:M9"/>
    <mergeCell ref="N8:N9"/>
    <mergeCell ref="O8:O9"/>
    <mergeCell ref="AE7:AJ7"/>
    <mergeCell ref="A8:A9"/>
    <mergeCell ref="B8:B9"/>
    <mergeCell ref="C8:C9"/>
    <mergeCell ref="D8:D9"/>
    <mergeCell ref="E8:E9"/>
    <mergeCell ref="F8:F9"/>
    <mergeCell ref="G8:G9"/>
    <mergeCell ref="H8:H9"/>
    <mergeCell ref="I8:I9"/>
    <mergeCell ref="AG8:AG9"/>
    <mergeCell ref="AH8:AH9"/>
    <mergeCell ref="AI8:AI9"/>
    <mergeCell ref="AJ8:AJ9"/>
    <mergeCell ref="AD8:AD9"/>
    <mergeCell ref="AE8:AE9"/>
    <mergeCell ref="AF8:AF9"/>
    <mergeCell ref="AA8:AA9"/>
    <mergeCell ref="AB8:AB9"/>
    <mergeCell ref="AC8:AC9"/>
    <mergeCell ref="P8:P9"/>
    <mergeCell ref="Q8:Q9"/>
    <mergeCell ref="R8:W8"/>
    <mergeCell ref="X8:X9"/>
    <mergeCell ref="Y8:Y9"/>
    <mergeCell ref="Z8:Z9"/>
    <mergeCell ref="N10:N15"/>
    <mergeCell ref="A10:A15"/>
    <mergeCell ref="B10:B15"/>
    <mergeCell ref="C10:C15"/>
    <mergeCell ref="D10:D15"/>
    <mergeCell ref="E10:E15"/>
    <mergeCell ref="F10:F15"/>
    <mergeCell ref="G10:G15"/>
    <mergeCell ref="H10:H15"/>
    <mergeCell ref="C16:C21"/>
    <mergeCell ref="D16:D21"/>
    <mergeCell ref="E16:E21"/>
    <mergeCell ref="F16:F21"/>
    <mergeCell ref="I10:I15"/>
    <mergeCell ref="J10:J15"/>
    <mergeCell ref="K10:K15"/>
    <mergeCell ref="L10:L15"/>
    <mergeCell ref="M10:M15"/>
    <mergeCell ref="I22:I27"/>
    <mergeCell ref="J22:J27"/>
    <mergeCell ref="K22:K27"/>
    <mergeCell ref="L22:L27"/>
    <mergeCell ref="M22:M27"/>
    <mergeCell ref="N22:N27"/>
    <mergeCell ref="M16:M21"/>
    <mergeCell ref="N16:N21"/>
    <mergeCell ref="A22:A27"/>
    <mergeCell ref="B22:B27"/>
    <mergeCell ref="C22:C27"/>
    <mergeCell ref="D22:D27"/>
    <mergeCell ref="E22:E27"/>
    <mergeCell ref="F22:F27"/>
    <mergeCell ref="G22:G27"/>
    <mergeCell ref="H22:H27"/>
    <mergeCell ref="G16:G21"/>
    <mergeCell ref="H16:H21"/>
    <mergeCell ref="I16:I21"/>
    <mergeCell ref="J16:J21"/>
    <mergeCell ref="K16:K21"/>
    <mergeCell ref="L16:L21"/>
    <mergeCell ref="A16:A21"/>
    <mergeCell ref="B16:B21"/>
    <mergeCell ref="N34:N39"/>
    <mergeCell ref="M28:M33"/>
    <mergeCell ref="N28:N33"/>
    <mergeCell ref="A34:A39"/>
    <mergeCell ref="B34:B39"/>
    <mergeCell ref="C34:C39"/>
    <mergeCell ref="D34:D39"/>
    <mergeCell ref="E34:E39"/>
    <mergeCell ref="F34:F39"/>
    <mergeCell ref="G34:G39"/>
    <mergeCell ref="H34:H39"/>
    <mergeCell ref="G28:G33"/>
    <mergeCell ref="H28:H33"/>
    <mergeCell ref="I28:I33"/>
    <mergeCell ref="J28:J33"/>
    <mergeCell ref="K28:K33"/>
    <mergeCell ref="L28:L33"/>
    <mergeCell ref="A28:A33"/>
    <mergeCell ref="B28:B33"/>
    <mergeCell ref="C28:C33"/>
    <mergeCell ref="D28:D33"/>
    <mergeCell ref="E28:E33"/>
    <mergeCell ref="F28:F33"/>
    <mergeCell ref="C40:C45"/>
    <mergeCell ref="D40:D45"/>
    <mergeCell ref="E40:E45"/>
    <mergeCell ref="F40:F45"/>
    <mergeCell ref="I34:I39"/>
    <mergeCell ref="J34:J39"/>
    <mergeCell ref="K34:K39"/>
    <mergeCell ref="L34:L39"/>
    <mergeCell ref="M34:M39"/>
    <mergeCell ref="I46:I51"/>
    <mergeCell ref="J46:J51"/>
    <mergeCell ref="K46:K51"/>
    <mergeCell ref="L46:L51"/>
    <mergeCell ref="M46:M51"/>
    <mergeCell ref="N46:N51"/>
    <mergeCell ref="M40:M45"/>
    <mergeCell ref="N40:N45"/>
    <mergeCell ref="A46:A51"/>
    <mergeCell ref="B46:B51"/>
    <mergeCell ref="C46:C51"/>
    <mergeCell ref="D46:D51"/>
    <mergeCell ref="E46:E51"/>
    <mergeCell ref="F46:F51"/>
    <mergeCell ref="G46:G51"/>
    <mergeCell ref="H46:H51"/>
    <mergeCell ref="G40:G45"/>
    <mergeCell ref="H40:H45"/>
    <mergeCell ref="I40:I45"/>
    <mergeCell ref="J40:J45"/>
    <mergeCell ref="K40:K45"/>
    <mergeCell ref="L40:L45"/>
    <mergeCell ref="A40:A45"/>
    <mergeCell ref="B40:B45"/>
    <mergeCell ref="A58:A63"/>
    <mergeCell ref="B58:B63"/>
    <mergeCell ref="C58:C63"/>
    <mergeCell ref="D58:D63"/>
    <mergeCell ref="E58:E63"/>
    <mergeCell ref="F58:F63"/>
    <mergeCell ref="G58:G63"/>
    <mergeCell ref="H58:H63"/>
    <mergeCell ref="G52:G57"/>
    <mergeCell ref="H52:H57"/>
    <mergeCell ref="A52:A57"/>
    <mergeCell ref="B52:B57"/>
    <mergeCell ref="C52:C57"/>
    <mergeCell ref="D52:D57"/>
    <mergeCell ref="E52:E57"/>
    <mergeCell ref="F52:F57"/>
    <mergeCell ref="B64:AJ64"/>
    <mergeCell ref="I58:I63"/>
    <mergeCell ref="J58:J63"/>
    <mergeCell ref="K58:K63"/>
    <mergeCell ref="L58:L63"/>
    <mergeCell ref="M58:M63"/>
    <mergeCell ref="N58:N63"/>
    <mergeCell ref="M52:M57"/>
    <mergeCell ref="N52:N57"/>
    <mergeCell ref="I52:I57"/>
    <mergeCell ref="J52:J57"/>
    <mergeCell ref="K52:K57"/>
    <mergeCell ref="L52:L57"/>
  </mergeCells>
  <conditionalFormatting sqref="H10">
    <cfRule type="cellIs" dxfId="904" priority="227" operator="equal">
      <formula>"Muy Alta"</formula>
    </cfRule>
    <cfRule type="cellIs" dxfId="903" priority="228" operator="equal">
      <formula>"Alta"</formula>
    </cfRule>
    <cfRule type="cellIs" dxfId="902" priority="229" operator="equal">
      <formula>"Media"</formula>
    </cfRule>
    <cfRule type="cellIs" dxfId="901" priority="230" operator="equal">
      <formula>"Baja"</formula>
    </cfRule>
    <cfRule type="cellIs" dxfId="900" priority="231" operator="equal">
      <formula>"Muy Baja"</formula>
    </cfRule>
  </conditionalFormatting>
  <conditionalFormatting sqref="L10 L16 L22 L28 L34 L40 L46 L52 L58">
    <cfRule type="cellIs" dxfId="899" priority="222" operator="equal">
      <formula>"Catastrófico"</formula>
    </cfRule>
    <cfRule type="cellIs" dxfId="898" priority="223" operator="equal">
      <formula>"Mayor"</formula>
    </cfRule>
    <cfRule type="cellIs" dxfId="897" priority="224" operator="equal">
      <formula>"Moderado"</formula>
    </cfRule>
    <cfRule type="cellIs" dxfId="896" priority="225" operator="equal">
      <formula>"Menor"</formula>
    </cfRule>
    <cfRule type="cellIs" dxfId="895" priority="226" operator="equal">
      <formula>"Leve"</formula>
    </cfRule>
  </conditionalFormatting>
  <conditionalFormatting sqref="H52">
    <cfRule type="cellIs" dxfId="894" priority="43" operator="equal">
      <formula>"Muy Alta"</formula>
    </cfRule>
    <cfRule type="cellIs" dxfId="893" priority="44" operator="equal">
      <formula>"Alta"</formula>
    </cfRule>
    <cfRule type="cellIs" dxfId="892" priority="45" operator="equal">
      <formula>"Media"</formula>
    </cfRule>
    <cfRule type="cellIs" dxfId="891" priority="46" operator="equal">
      <formula>"Baja"</formula>
    </cfRule>
    <cfRule type="cellIs" dxfId="890" priority="47" operator="equal">
      <formula>"Muy Baja"</formula>
    </cfRule>
  </conditionalFormatting>
  <conditionalFormatting sqref="N10">
    <cfRule type="cellIs" dxfId="889" priority="200" operator="equal">
      <formula>"Extremo"</formula>
    </cfRule>
    <cfRule type="cellIs" dxfId="888" priority="201" operator="equal">
      <formula>"Alto"</formula>
    </cfRule>
    <cfRule type="cellIs" dxfId="887" priority="202" operator="equal">
      <formula>"Moderado"</formula>
    </cfRule>
    <cfRule type="cellIs" dxfId="886" priority="203" operator="equal">
      <formula>"Bajo"</formula>
    </cfRule>
  </conditionalFormatting>
  <conditionalFormatting sqref="Y10:Y15">
    <cfRule type="cellIs" dxfId="885" priority="195" operator="equal">
      <formula>"Muy Alta"</formula>
    </cfRule>
    <cfRule type="cellIs" dxfId="884" priority="196" operator="equal">
      <formula>"Alta"</formula>
    </cfRule>
    <cfRule type="cellIs" dxfId="883" priority="197" operator="equal">
      <formula>"Media"</formula>
    </cfRule>
    <cfRule type="cellIs" dxfId="882" priority="198" operator="equal">
      <formula>"Baja"</formula>
    </cfRule>
    <cfRule type="cellIs" dxfId="881" priority="199" operator="equal">
      <formula>"Muy Baja"</formula>
    </cfRule>
  </conditionalFormatting>
  <conditionalFormatting sqref="AA10:AA15">
    <cfRule type="cellIs" dxfId="880" priority="190" operator="equal">
      <formula>"Catastrófico"</formula>
    </cfRule>
    <cfRule type="cellIs" dxfId="879" priority="191" operator="equal">
      <formula>"Mayor"</formula>
    </cfRule>
    <cfRule type="cellIs" dxfId="878" priority="192" operator="equal">
      <formula>"Moderado"</formula>
    </cfRule>
    <cfRule type="cellIs" dxfId="877" priority="193" operator="equal">
      <formula>"Menor"</formula>
    </cfRule>
    <cfRule type="cellIs" dxfId="876" priority="194" operator="equal">
      <formula>"Leve"</formula>
    </cfRule>
  </conditionalFormatting>
  <conditionalFormatting sqref="AC10:AC15">
    <cfRule type="cellIs" dxfId="875" priority="186" operator="equal">
      <formula>"Extremo"</formula>
    </cfRule>
    <cfRule type="cellIs" dxfId="874" priority="187" operator="equal">
      <formula>"Alto"</formula>
    </cfRule>
    <cfRule type="cellIs" dxfId="873" priority="188" operator="equal">
      <formula>"Moderado"</formula>
    </cfRule>
    <cfRule type="cellIs" dxfId="872" priority="189" operator="equal">
      <formula>"Bajo"</formula>
    </cfRule>
  </conditionalFormatting>
  <conditionalFormatting sqref="H16">
    <cfRule type="cellIs" dxfId="871" priority="181" operator="equal">
      <formula>"Muy Alta"</formula>
    </cfRule>
    <cfRule type="cellIs" dxfId="870" priority="182" operator="equal">
      <formula>"Alta"</formula>
    </cfRule>
    <cfRule type="cellIs" dxfId="869" priority="183" operator="equal">
      <formula>"Media"</formula>
    </cfRule>
    <cfRule type="cellIs" dxfId="868" priority="184" operator="equal">
      <formula>"Baja"</formula>
    </cfRule>
    <cfRule type="cellIs" dxfId="867" priority="185" operator="equal">
      <formula>"Muy Baja"</formula>
    </cfRule>
  </conditionalFormatting>
  <conditionalFormatting sqref="N16">
    <cfRule type="cellIs" dxfId="866" priority="177" operator="equal">
      <formula>"Extremo"</formula>
    </cfRule>
    <cfRule type="cellIs" dxfId="865" priority="178" operator="equal">
      <formula>"Alto"</formula>
    </cfRule>
    <cfRule type="cellIs" dxfId="864" priority="179" operator="equal">
      <formula>"Moderado"</formula>
    </cfRule>
    <cfRule type="cellIs" dxfId="863" priority="180" operator="equal">
      <formula>"Bajo"</formula>
    </cfRule>
  </conditionalFormatting>
  <conditionalFormatting sqref="Y16:Y21">
    <cfRule type="cellIs" dxfId="862" priority="172" operator="equal">
      <formula>"Muy Alta"</formula>
    </cfRule>
    <cfRule type="cellIs" dxfId="861" priority="173" operator="equal">
      <formula>"Alta"</formula>
    </cfRule>
    <cfRule type="cellIs" dxfId="860" priority="174" operator="equal">
      <formula>"Media"</formula>
    </cfRule>
    <cfRule type="cellIs" dxfId="859" priority="175" operator="equal">
      <formula>"Baja"</formula>
    </cfRule>
    <cfRule type="cellIs" dxfId="858" priority="176" operator="equal">
      <formula>"Muy Baja"</formula>
    </cfRule>
  </conditionalFormatting>
  <conditionalFormatting sqref="AA16:AA21">
    <cfRule type="cellIs" dxfId="857" priority="167" operator="equal">
      <formula>"Catastrófico"</formula>
    </cfRule>
    <cfRule type="cellIs" dxfId="856" priority="168" operator="equal">
      <formula>"Mayor"</formula>
    </cfRule>
    <cfRule type="cellIs" dxfId="855" priority="169" operator="equal">
      <formula>"Moderado"</formula>
    </cfRule>
    <cfRule type="cellIs" dxfId="854" priority="170" operator="equal">
      <formula>"Menor"</formula>
    </cfRule>
    <cfRule type="cellIs" dxfId="853" priority="171" operator="equal">
      <formula>"Leve"</formula>
    </cfRule>
  </conditionalFormatting>
  <conditionalFormatting sqref="AC16:AC21">
    <cfRule type="cellIs" dxfId="852" priority="163" operator="equal">
      <formula>"Extremo"</formula>
    </cfRule>
    <cfRule type="cellIs" dxfId="851" priority="164" operator="equal">
      <formula>"Alto"</formula>
    </cfRule>
    <cfRule type="cellIs" dxfId="850" priority="165" operator="equal">
      <formula>"Moderado"</formula>
    </cfRule>
    <cfRule type="cellIs" dxfId="849" priority="166" operator="equal">
      <formula>"Bajo"</formula>
    </cfRule>
  </conditionalFormatting>
  <conditionalFormatting sqref="H22">
    <cfRule type="cellIs" dxfId="848" priority="158" operator="equal">
      <formula>"Muy Alta"</formula>
    </cfRule>
    <cfRule type="cellIs" dxfId="847" priority="159" operator="equal">
      <formula>"Alta"</formula>
    </cfRule>
    <cfRule type="cellIs" dxfId="846" priority="160" operator="equal">
      <formula>"Media"</formula>
    </cfRule>
    <cfRule type="cellIs" dxfId="845" priority="161" operator="equal">
      <formula>"Baja"</formula>
    </cfRule>
    <cfRule type="cellIs" dxfId="844" priority="162" operator="equal">
      <formula>"Muy Baja"</formula>
    </cfRule>
  </conditionalFormatting>
  <conditionalFormatting sqref="N22">
    <cfRule type="cellIs" dxfId="843" priority="154" operator="equal">
      <formula>"Extremo"</formula>
    </cfRule>
    <cfRule type="cellIs" dxfId="842" priority="155" operator="equal">
      <formula>"Alto"</formula>
    </cfRule>
    <cfRule type="cellIs" dxfId="841" priority="156" operator="equal">
      <formula>"Moderado"</formula>
    </cfRule>
    <cfRule type="cellIs" dxfId="840" priority="157" operator="equal">
      <formula>"Bajo"</formula>
    </cfRule>
  </conditionalFormatting>
  <conditionalFormatting sqref="Y22:Y27">
    <cfRule type="cellIs" dxfId="839" priority="149" operator="equal">
      <formula>"Muy Alta"</formula>
    </cfRule>
    <cfRule type="cellIs" dxfId="838" priority="150" operator="equal">
      <formula>"Alta"</formula>
    </cfRule>
    <cfRule type="cellIs" dxfId="837" priority="151" operator="equal">
      <formula>"Media"</formula>
    </cfRule>
    <cfRule type="cellIs" dxfId="836" priority="152" operator="equal">
      <formula>"Baja"</formula>
    </cfRule>
    <cfRule type="cellIs" dxfId="835" priority="153" operator="equal">
      <formula>"Muy Baja"</formula>
    </cfRule>
  </conditionalFormatting>
  <conditionalFormatting sqref="AA22:AA27">
    <cfRule type="cellIs" dxfId="834" priority="144" operator="equal">
      <formula>"Catastrófico"</formula>
    </cfRule>
    <cfRule type="cellIs" dxfId="833" priority="145" operator="equal">
      <formula>"Mayor"</formula>
    </cfRule>
    <cfRule type="cellIs" dxfId="832" priority="146" operator="equal">
      <formula>"Moderado"</formula>
    </cfRule>
    <cfRule type="cellIs" dxfId="831" priority="147" operator="equal">
      <formula>"Menor"</formula>
    </cfRule>
    <cfRule type="cellIs" dxfId="830" priority="148" operator="equal">
      <formula>"Leve"</formula>
    </cfRule>
  </conditionalFormatting>
  <conditionalFormatting sqref="AC22:AC27">
    <cfRule type="cellIs" dxfId="829" priority="140" operator="equal">
      <formula>"Extremo"</formula>
    </cfRule>
    <cfRule type="cellIs" dxfId="828" priority="141" operator="equal">
      <formula>"Alto"</formula>
    </cfRule>
    <cfRule type="cellIs" dxfId="827" priority="142" operator="equal">
      <formula>"Moderado"</formula>
    </cfRule>
    <cfRule type="cellIs" dxfId="826" priority="143" operator="equal">
      <formula>"Bajo"</formula>
    </cfRule>
  </conditionalFormatting>
  <conditionalFormatting sqref="H28">
    <cfRule type="cellIs" dxfId="825" priority="135" operator="equal">
      <formula>"Muy Alta"</formula>
    </cfRule>
    <cfRule type="cellIs" dxfId="824" priority="136" operator="equal">
      <formula>"Alta"</formula>
    </cfRule>
    <cfRule type="cellIs" dxfId="823" priority="137" operator="equal">
      <formula>"Media"</formula>
    </cfRule>
    <cfRule type="cellIs" dxfId="822" priority="138" operator="equal">
      <formula>"Baja"</formula>
    </cfRule>
    <cfRule type="cellIs" dxfId="821" priority="139" operator="equal">
      <formula>"Muy Baja"</formula>
    </cfRule>
  </conditionalFormatting>
  <conditionalFormatting sqref="N28">
    <cfRule type="cellIs" dxfId="820" priority="131" operator="equal">
      <formula>"Extremo"</formula>
    </cfRule>
    <cfRule type="cellIs" dxfId="819" priority="132" operator="equal">
      <formula>"Alto"</formula>
    </cfRule>
    <cfRule type="cellIs" dxfId="818" priority="133" operator="equal">
      <formula>"Moderado"</formula>
    </cfRule>
    <cfRule type="cellIs" dxfId="817" priority="134" operator="equal">
      <formula>"Bajo"</formula>
    </cfRule>
  </conditionalFormatting>
  <conditionalFormatting sqref="Y28:Y33">
    <cfRule type="cellIs" dxfId="816" priority="126" operator="equal">
      <formula>"Muy Alta"</formula>
    </cfRule>
    <cfRule type="cellIs" dxfId="815" priority="127" operator="equal">
      <formula>"Alta"</formula>
    </cfRule>
    <cfRule type="cellIs" dxfId="814" priority="128" operator="equal">
      <formula>"Media"</formula>
    </cfRule>
    <cfRule type="cellIs" dxfId="813" priority="129" operator="equal">
      <formula>"Baja"</formula>
    </cfRule>
    <cfRule type="cellIs" dxfId="812" priority="130" operator="equal">
      <formula>"Muy Baja"</formula>
    </cfRule>
  </conditionalFormatting>
  <conditionalFormatting sqref="AA28:AA33">
    <cfRule type="cellIs" dxfId="811" priority="121" operator="equal">
      <formula>"Catastrófico"</formula>
    </cfRule>
    <cfRule type="cellIs" dxfId="810" priority="122" operator="equal">
      <formula>"Mayor"</formula>
    </cfRule>
    <cfRule type="cellIs" dxfId="809" priority="123" operator="equal">
      <formula>"Moderado"</formula>
    </cfRule>
    <cfRule type="cellIs" dxfId="808" priority="124" operator="equal">
      <formula>"Menor"</formula>
    </cfRule>
    <cfRule type="cellIs" dxfId="807" priority="125" operator="equal">
      <formula>"Leve"</formula>
    </cfRule>
  </conditionalFormatting>
  <conditionalFormatting sqref="AC28:AC33">
    <cfRule type="cellIs" dxfId="806" priority="117" operator="equal">
      <formula>"Extremo"</formula>
    </cfRule>
    <cfRule type="cellIs" dxfId="805" priority="118" operator="equal">
      <formula>"Alto"</formula>
    </cfRule>
    <cfRule type="cellIs" dxfId="804" priority="119" operator="equal">
      <formula>"Moderado"</formula>
    </cfRule>
    <cfRule type="cellIs" dxfId="803" priority="120" operator="equal">
      <formula>"Bajo"</formula>
    </cfRule>
  </conditionalFormatting>
  <conditionalFormatting sqref="H34">
    <cfRule type="cellIs" dxfId="802" priority="112" operator="equal">
      <formula>"Muy Alta"</formula>
    </cfRule>
    <cfRule type="cellIs" dxfId="801" priority="113" operator="equal">
      <formula>"Alta"</formula>
    </cfRule>
    <cfRule type="cellIs" dxfId="800" priority="114" operator="equal">
      <formula>"Media"</formula>
    </cfRule>
    <cfRule type="cellIs" dxfId="799" priority="115" operator="equal">
      <formula>"Baja"</formula>
    </cfRule>
    <cfRule type="cellIs" dxfId="798" priority="116" operator="equal">
      <formula>"Muy Baja"</formula>
    </cfRule>
  </conditionalFormatting>
  <conditionalFormatting sqref="N34">
    <cfRule type="cellIs" dxfId="797" priority="108" operator="equal">
      <formula>"Extremo"</formula>
    </cfRule>
    <cfRule type="cellIs" dxfId="796" priority="109" operator="equal">
      <formula>"Alto"</formula>
    </cfRule>
    <cfRule type="cellIs" dxfId="795" priority="110" operator="equal">
      <formula>"Moderado"</formula>
    </cfRule>
    <cfRule type="cellIs" dxfId="794" priority="111" operator="equal">
      <formula>"Bajo"</formula>
    </cfRule>
  </conditionalFormatting>
  <conditionalFormatting sqref="Y34:Y39">
    <cfRule type="cellIs" dxfId="793" priority="103" operator="equal">
      <formula>"Muy Alta"</formula>
    </cfRule>
    <cfRule type="cellIs" dxfId="792" priority="104" operator="equal">
      <formula>"Alta"</formula>
    </cfRule>
    <cfRule type="cellIs" dxfId="791" priority="105" operator="equal">
      <formula>"Media"</formula>
    </cfRule>
    <cfRule type="cellIs" dxfId="790" priority="106" operator="equal">
      <formula>"Baja"</formula>
    </cfRule>
    <cfRule type="cellIs" dxfId="789" priority="107" operator="equal">
      <formula>"Muy Baja"</formula>
    </cfRule>
  </conditionalFormatting>
  <conditionalFormatting sqref="AA34:AA39">
    <cfRule type="cellIs" dxfId="788" priority="98" operator="equal">
      <formula>"Catastrófico"</formula>
    </cfRule>
    <cfRule type="cellIs" dxfId="787" priority="99" operator="equal">
      <formula>"Mayor"</formula>
    </cfRule>
    <cfRule type="cellIs" dxfId="786" priority="100" operator="equal">
      <formula>"Moderado"</formula>
    </cfRule>
    <cfRule type="cellIs" dxfId="785" priority="101" operator="equal">
      <formula>"Menor"</formula>
    </cfRule>
    <cfRule type="cellIs" dxfId="784" priority="102" operator="equal">
      <formula>"Leve"</formula>
    </cfRule>
  </conditionalFormatting>
  <conditionalFormatting sqref="AC34:AC39">
    <cfRule type="cellIs" dxfId="783" priority="94" operator="equal">
      <formula>"Extremo"</formula>
    </cfRule>
    <cfRule type="cellIs" dxfId="782" priority="95" operator="equal">
      <formula>"Alto"</formula>
    </cfRule>
    <cfRule type="cellIs" dxfId="781" priority="96" operator="equal">
      <formula>"Moderado"</formula>
    </cfRule>
    <cfRule type="cellIs" dxfId="780" priority="97" operator="equal">
      <formula>"Bajo"</formula>
    </cfRule>
  </conditionalFormatting>
  <conditionalFormatting sqref="H40">
    <cfRule type="cellIs" dxfId="779" priority="89" operator="equal">
      <formula>"Muy Alta"</formula>
    </cfRule>
    <cfRule type="cellIs" dxfId="778" priority="90" operator="equal">
      <formula>"Alta"</formula>
    </cfRule>
    <cfRule type="cellIs" dxfId="777" priority="91" operator="equal">
      <formula>"Media"</formula>
    </cfRule>
    <cfRule type="cellIs" dxfId="776" priority="92" operator="equal">
      <formula>"Baja"</formula>
    </cfRule>
    <cfRule type="cellIs" dxfId="775" priority="93" operator="equal">
      <formula>"Muy Baja"</formula>
    </cfRule>
  </conditionalFormatting>
  <conditionalFormatting sqref="N40">
    <cfRule type="cellIs" dxfId="774" priority="85" operator="equal">
      <formula>"Extremo"</formula>
    </cfRule>
    <cfRule type="cellIs" dxfId="773" priority="86" operator="equal">
      <formula>"Alto"</formula>
    </cfRule>
    <cfRule type="cellIs" dxfId="772" priority="87" operator="equal">
      <formula>"Moderado"</formula>
    </cfRule>
    <cfRule type="cellIs" dxfId="771" priority="88" operator="equal">
      <formula>"Bajo"</formula>
    </cfRule>
  </conditionalFormatting>
  <conditionalFormatting sqref="Y40:Y45">
    <cfRule type="cellIs" dxfId="770" priority="80" operator="equal">
      <formula>"Muy Alta"</formula>
    </cfRule>
    <cfRule type="cellIs" dxfId="769" priority="81" operator="equal">
      <formula>"Alta"</formula>
    </cfRule>
    <cfRule type="cellIs" dxfId="768" priority="82" operator="equal">
      <formula>"Media"</formula>
    </cfRule>
    <cfRule type="cellIs" dxfId="767" priority="83" operator="equal">
      <formula>"Baja"</formula>
    </cfRule>
    <cfRule type="cellIs" dxfId="766" priority="84" operator="equal">
      <formula>"Muy Baja"</formula>
    </cfRule>
  </conditionalFormatting>
  <conditionalFormatting sqref="AA40:AA45">
    <cfRule type="cellIs" dxfId="765" priority="75" operator="equal">
      <formula>"Catastrófico"</formula>
    </cfRule>
    <cfRule type="cellIs" dxfId="764" priority="76" operator="equal">
      <formula>"Mayor"</formula>
    </cfRule>
    <cfRule type="cellIs" dxfId="763" priority="77" operator="equal">
      <formula>"Moderado"</formula>
    </cfRule>
    <cfRule type="cellIs" dxfId="762" priority="78" operator="equal">
      <formula>"Menor"</formula>
    </cfRule>
    <cfRule type="cellIs" dxfId="761" priority="79" operator="equal">
      <formula>"Leve"</formula>
    </cfRule>
  </conditionalFormatting>
  <conditionalFormatting sqref="AC40:AC45">
    <cfRule type="cellIs" dxfId="760" priority="71" operator="equal">
      <formula>"Extremo"</formula>
    </cfRule>
    <cfRule type="cellIs" dxfId="759" priority="72" operator="equal">
      <formula>"Alto"</formula>
    </cfRule>
    <cfRule type="cellIs" dxfId="758" priority="73" operator="equal">
      <formula>"Moderado"</formula>
    </cfRule>
    <cfRule type="cellIs" dxfId="757" priority="74" operator="equal">
      <formula>"Bajo"</formula>
    </cfRule>
  </conditionalFormatting>
  <conditionalFormatting sqref="H46">
    <cfRule type="cellIs" dxfId="756" priority="66" operator="equal">
      <formula>"Muy Alta"</formula>
    </cfRule>
    <cfRule type="cellIs" dxfId="755" priority="67" operator="equal">
      <formula>"Alta"</formula>
    </cfRule>
    <cfRule type="cellIs" dxfId="754" priority="68" operator="equal">
      <formula>"Media"</formula>
    </cfRule>
    <cfRule type="cellIs" dxfId="753" priority="69" operator="equal">
      <formula>"Baja"</formula>
    </cfRule>
    <cfRule type="cellIs" dxfId="752" priority="70" operator="equal">
      <formula>"Muy Baja"</formula>
    </cfRule>
  </conditionalFormatting>
  <conditionalFormatting sqref="N46">
    <cfRule type="cellIs" dxfId="751" priority="62" operator="equal">
      <formula>"Extremo"</formula>
    </cfRule>
    <cfRule type="cellIs" dxfId="750" priority="63" operator="equal">
      <formula>"Alto"</formula>
    </cfRule>
    <cfRule type="cellIs" dxfId="749" priority="64" operator="equal">
      <formula>"Moderado"</formula>
    </cfRule>
    <cfRule type="cellIs" dxfId="748" priority="65" operator="equal">
      <formula>"Bajo"</formula>
    </cfRule>
  </conditionalFormatting>
  <conditionalFormatting sqref="Y46:Y51">
    <cfRule type="cellIs" dxfId="747" priority="57" operator="equal">
      <formula>"Muy Alta"</formula>
    </cfRule>
    <cfRule type="cellIs" dxfId="746" priority="58" operator="equal">
      <formula>"Alta"</formula>
    </cfRule>
    <cfRule type="cellIs" dxfId="745" priority="59" operator="equal">
      <formula>"Media"</formula>
    </cfRule>
    <cfRule type="cellIs" dxfId="744" priority="60" operator="equal">
      <formula>"Baja"</formula>
    </cfRule>
    <cfRule type="cellIs" dxfId="743" priority="61" operator="equal">
      <formula>"Muy Baja"</formula>
    </cfRule>
  </conditionalFormatting>
  <conditionalFormatting sqref="AA46:AA51">
    <cfRule type="cellIs" dxfId="742" priority="52" operator="equal">
      <formula>"Catastrófico"</formula>
    </cfRule>
    <cfRule type="cellIs" dxfId="741" priority="53" operator="equal">
      <formula>"Mayor"</formula>
    </cfRule>
    <cfRule type="cellIs" dxfId="740" priority="54" operator="equal">
      <formula>"Moderado"</formula>
    </cfRule>
    <cfRule type="cellIs" dxfId="739" priority="55" operator="equal">
      <formula>"Menor"</formula>
    </cfRule>
    <cfRule type="cellIs" dxfId="738" priority="56" operator="equal">
      <formula>"Leve"</formula>
    </cfRule>
  </conditionalFormatting>
  <conditionalFormatting sqref="AC46:AC51">
    <cfRule type="cellIs" dxfId="737" priority="48" operator="equal">
      <formula>"Extremo"</formula>
    </cfRule>
    <cfRule type="cellIs" dxfId="736" priority="49" operator="equal">
      <formula>"Alto"</formula>
    </cfRule>
    <cfRule type="cellIs" dxfId="735" priority="50" operator="equal">
      <formula>"Moderado"</formula>
    </cfRule>
    <cfRule type="cellIs" dxfId="734" priority="51" operator="equal">
      <formula>"Bajo"</formula>
    </cfRule>
  </conditionalFormatting>
  <conditionalFormatting sqref="N52">
    <cfRule type="cellIs" dxfId="733" priority="39" operator="equal">
      <formula>"Extremo"</formula>
    </cfRule>
    <cfRule type="cellIs" dxfId="732" priority="40" operator="equal">
      <formula>"Alto"</formula>
    </cfRule>
    <cfRule type="cellIs" dxfId="731" priority="41" operator="equal">
      <formula>"Moderado"</formula>
    </cfRule>
    <cfRule type="cellIs" dxfId="730" priority="42" operator="equal">
      <formula>"Bajo"</formula>
    </cfRule>
  </conditionalFormatting>
  <conditionalFormatting sqref="Y52:Y57">
    <cfRule type="cellIs" dxfId="729" priority="34" operator="equal">
      <formula>"Muy Alta"</formula>
    </cfRule>
    <cfRule type="cellIs" dxfId="728" priority="35" operator="equal">
      <formula>"Alta"</formula>
    </cfRule>
    <cfRule type="cellIs" dxfId="727" priority="36" operator="equal">
      <formula>"Media"</formula>
    </cfRule>
    <cfRule type="cellIs" dxfId="726" priority="37" operator="equal">
      <formula>"Baja"</formula>
    </cfRule>
    <cfRule type="cellIs" dxfId="725" priority="38" operator="equal">
      <formula>"Muy Baja"</formula>
    </cfRule>
  </conditionalFormatting>
  <conditionalFormatting sqref="AA52:AA57">
    <cfRule type="cellIs" dxfId="724" priority="29" operator="equal">
      <formula>"Catastrófico"</formula>
    </cfRule>
    <cfRule type="cellIs" dxfId="723" priority="30" operator="equal">
      <formula>"Mayor"</formula>
    </cfRule>
    <cfRule type="cellIs" dxfId="722" priority="31" operator="equal">
      <formula>"Moderado"</formula>
    </cfRule>
    <cfRule type="cellIs" dxfId="721" priority="32" operator="equal">
      <formula>"Menor"</formula>
    </cfRule>
    <cfRule type="cellIs" dxfId="720" priority="33" operator="equal">
      <formula>"Leve"</formula>
    </cfRule>
  </conditionalFormatting>
  <conditionalFormatting sqref="AC52:AC57">
    <cfRule type="cellIs" dxfId="719" priority="25" operator="equal">
      <formula>"Extremo"</formula>
    </cfRule>
    <cfRule type="cellIs" dxfId="718" priority="26" operator="equal">
      <formula>"Alto"</formula>
    </cfRule>
    <cfRule type="cellIs" dxfId="717" priority="27" operator="equal">
      <formula>"Moderado"</formula>
    </cfRule>
    <cfRule type="cellIs" dxfId="716" priority="28" operator="equal">
      <formula>"Bajo"</formula>
    </cfRule>
  </conditionalFormatting>
  <conditionalFormatting sqref="H58">
    <cfRule type="cellIs" dxfId="715" priority="20" operator="equal">
      <formula>"Muy Alta"</formula>
    </cfRule>
    <cfRule type="cellIs" dxfId="714" priority="21" operator="equal">
      <formula>"Alta"</formula>
    </cfRule>
    <cfRule type="cellIs" dxfId="713" priority="22" operator="equal">
      <formula>"Media"</formula>
    </cfRule>
    <cfRule type="cellIs" dxfId="712" priority="23" operator="equal">
      <formula>"Baja"</formula>
    </cfRule>
    <cfRule type="cellIs" dxfId="711" priority="24" operator="equal">
      <formula>"Muy Baja"</formula>
    </cfRule>
  </conditionalFormatting>
  <conditionalFormatting sqref="N58">
    <cfRule type="cellIs" dxfId="710" priority="16" operator="equal">
      <formula>"Extremo"</formula>
    </cfRule>
    <cfRule type="cellIs" dxfId="709" priority="17" operator="equal">
      <formula>"Alto"</formula>
    </cfRule>
    <cfRule type="cellIs" dxfId="708" priority="18" operator="equal">
      <formula>"Moderado"</formula>
    </cfRule>
    <cfRule type="cellIs" dxfId="707" priority="19" operator="equal">
      <formula>"Bajo"</formula>
    </cfRule>
  </conditionalFormatting>
  <conditionalFormatting sqref="Y58:Y63">
    <cfRule type="cellIs" dxfId="706" priority="11" operator="equal">
      <formula>"Muy Alta"</formula>
    </cfRule>
    <cfRule type="cellIs" dxfId="705" priority="12" operator="equal">
      <formula>"Alta"</formula>
    </cfRule>
    <cfRule type="cellIs" dxfId="704" priority="13" operator="equal">
      <formula>"Media"</formula>
    </cfRule>
    <cfRule type="cellIs" dxfId="703" priority="14" operator="equal">
      <formula>"Baja"</formula>
    </cfRule>
    <cfRule type="cellIs" dxfId="702" priority="15" operator="equal">
      <formula>"Muy Baja"</formula>
    </cfRule>
  </conditionalFormatting>
  <conditionalFormatting sqref="AA58:AA63">
    <cfRule type="cellIs" dxfId="701" priority="6" operator="equal">
      <formula>"Catastrófico"</formula>
    </cfRule>
    <cfRule type="cellIs" dxfId="700" priority="7" operator="equal">
      <formula>"Mayor"</formula>
    </cfRule>
    <cfRule type="cellIs" dxfId="699" priority="8" operator="equal">
      <formula>"Moderado"</formula>
    </cfRule>
    <cfRule type="cellIs" dxfId="698" priority="9" operator="equal">
      <formula>"Menor"</formula>
    </cfRule>
    <cfRule type="cellIs" dxfId="697" priority="10" operator="equal">
      <formula>"Leve"</formula>
    </cfRule>
  </conditionalFormatting>
  <conditionalFormatting sqref="AC58:AC63">
    <cfRule type="cellIs" dxfId="696" priority="2" operator="equal">
      <formula>"Extremo"</formula>
    </cfRule>
    <cfRule type="cellIs" dxfId="695" priority="3" operator="equal">
      <formula>"Alto"</formula>
    </cfRule>
    <cfRule type="cellIs" dxfId="694" priority="4" operator="equal">
      <formula>"Moderado"</formula>
    </cfRule>
    <cfRule type="cellIs" dxfId="693" priority="5" operator="equal">
      <formula>"Bajo"</formula>
    </cfRule>
  </conditionalFormatting>
  <conditionalFormatting sqref="K10:K63">
    <cfRule type="containsText" dxfId="692" priority="1" operator="containsText" text="❌">
      <formula>NOT(ISERROR(SEARCH("❌",K10)))</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rgb="FF002060"/>
  </sheetPr>
  <dimension ref="A1:BP71"/>
  <sheetViews>
    <sheetView zoomScale="60" zoomScaleNormal="60" workbookViewId="0">
      <pane xSplit="16" ySplit="2" topLeftCell="AG3" activePane="bottomRight" state="frozen"/>
      <selection pane="topRight" activeCell="Q1" sqref="Q1"/>
      <selection pane="bottomLeft" activeCell="A3" sqref="A3"/>
      <selection pane="bottomRight" activeCell="A3" sqref="A1:AJ1048576"/>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140625" style="1" bestFit="1" customWidth="1"/>
    <col min="10" max="10" width="27.140625" style="1" bestFit="1" customWidth="1"/>
    <col min="11" max="11" width="30.5703125" style="1" customWidth="1"/>
    <col min="12" max="12" width="17.5703125" style="1" customWidth="1"/>
    <col min="13" max="13" width="6.140625" style="1" bestFit="1" customWidth="1"/>
    <col min="14" max="14" width="16" style="1" customWidth="1"/>
    <col min="15" max="15" width="5.85546875" style="1" customWidth="1"/>
    <col min="16" max="16" width="64.85546875"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85546875" style="1" customWidth="1"/>
    <col min="23" max="23" width="7.5703125" style="1" customWidth="1"/>
    <col min="24" max="24" width="38.140625" style="1" customWidth="1"/>
    <col min="25" max="25" width="8.85546875" style="1" customWidth="1"/>
    <col min="26" max="26" width="10.42578125" style="1" customWidth="1"/>
    <col min="27" max="28" width="9.140625" style="1" customWidth="1"/>
    <col min="29" max="29" width="8.42578125" style="1" customWidth="1"/>
    <col min="30" max="30" width="7.140625" style="1" customWidth="1"/>
    <col min="31" max="31" width="26.7109375" style="1" customWidth="1"/>
    <col min="32" max="32" width="18.85546875" style="1" customWidth="1"/>
    <col min="33" max="33" width="16.85546875" style="1" customWidth="1"/>
    <col min="34" max="34" width="16.5703125" style="1" customWidth="1"/>
    <col min="35" max="35" width="18.5703125" style="1" customWidth="1"/>
    <col min="36" max="36" width="21" style="1" customWidth="1"/>
    <col min="37" max="16384" width="11.42578125" style="1"/>
  </cols>
  <sheetData>
    <row r="1" spans="1:68" ht="16.5" customHeight="1" x14ac:dyDescent="0.3">
      <c r="A1" s="244" t="s">
        <v>60</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6"/>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47"/>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9"/>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9"/>
      <c r="B3" s="30"/>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39" t="s">
        <v>61</v>
      </c>
      <c r="B4" s="240"/>
      <c r="C4" s="250" t="s">
        <v>257</v>
      </c>
      <c r="D4" s="251"/>
      <c r="E4" s="251"/>
      <c r="F4" s="251"/>
      <c r="G4" s="251"/>
      <c r="H4" s="251"/>
      <c r="I4" s="251"/>
      <c r="J4" s="251"/>
      <c r="K4" s="251"/>
      <c r="L4" s="251"/>
      <c r="M4" s="251"/>
      <c r="N4" s="252"/>
      <c r="O4" s="253"/>
      <c r="P4" s="253"/>
      <c r="Q4" s="253"/>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39" t="s">
        <v>62</v>
      </c>
      <c r="B5" s="240"/>
      <c r="C5" s="250" t="s">
        <v>258</v>
      </c>
      <c r="D5" s="251"/>
      <c r="E5" s="251"/>
      <c r="F5" s="251"/>
      <c r="G5" s="251"/>
      <c r="H5" s="251"/>
      <c r="I5" s="251"/>
      <c r="J5" s="251"/>
      <c r="K5" s="251"/>
      <c r="L5" s="251"/>
      <c r="M5" s="251"/>
      <c r="N5" s="252"/>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39" t="s">
        <v>63</v>
      </c>
      <c r="B6" s="240"/>
      <c r="C6" s="241" t="s">
        <v>259</v>
      </c>
      <c r="D6" s="242"/>
      <c r="E6" s="242"/>
      <c r="F6" s="242"/>
      <c r="G6" s="242"/>
      <c r="H6" s="242"/>
      <c r="I6" s="242"/>
      <c r="J6" s="242"/>
      <c r="K6" s="242"/>
      <c r="L6" s="242"/>
      <c r="M6" s="242"/>
      <c r="N6" s="243"/>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67" t="s">
        <v>64</v>
      </c>
      <c r="B7" s="268"/>
      <c r="C7" s="268"/>
      <c r="D7" s="268"/>
      <c r="E7" s="268"/>
      <c r="F7" s="268"/>
      <c r="G7" s="269"/>
      <c r="H7" s="267" t="s">
        <v>65</v>
      </c>
      <c r="I7" s="268"/>
      <c r="J7" s="268"/>
      <c r="K7" s="268"/>
      <c r="L7" s="268"/>
      <c r="M7" s="268"/>
      <c r="N7" s="269"/>
      <c r="O7" s="267" t="s">
        <v>66</v>
      </c>
      <c r="P7" s="268"/>
      <c r="Q7" s="268"/>
      <c r="R7" s="268"/>
      <c r="S7" s="268"/>
      <c r="T7" s="268"/>
      <c r="U7" s="268"/>
      <c r="V7" s="268"/>
      <c r="W7" s="269"/>
      <c r="X7" s="267" t="s">
        <v>67</v>
      </c>
      <c r="Y7" s="268"/>
      <c r="Z7" s="268"/>
      <c r="AA7" s="268"/>
      <c r="AB7" s="268"/>
      <c r="AC7" s="268"/>
      <c r="AD7" s="269"/>
      <c r="AE7" s="267" t="s">
        <v>68</v>
      </c>
      <c r="AF7" s="268"/>
      <c r="AG7" s="268"/>
      <c r="AH7" s="268"/>
      <c r="AI7" s="268"/>
      <c r="AJ7" s="269"/>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78" t="s">
        <v>69</v>
      </c>
      <c r="B8" s="236" t="s">
        <v>15</v>
      </c>
      <c r="C8" s="224" t="s">
        <v>17</v>
      </c>
      <c r="D8" s="224" t="s">
        <v>19</v>
      </c>
      <c r="E8" s="237" t="s">
        <v>21</v>
      </c>
      <c r="F8" s="223" t="s">
        <v>23</v>
      </c>
      <c r="G8" s="224" t="s">
        <v>70</v>
      </c>
      <c r="H8" s="238" t="s">
        <v>71</v>
      </c>
      <c r="I8" s="228" t="s">
        <v>72</v>
      </c>
      <c r="J8" s="223" t="s">
        <v>73</v>
      </c>
      <c r="K8" s="223" t="s">
        <v>74</v>
      </c>
      <c r="L8" s="226" t="s">
        <v>75</v>
      </c>
      <c r="M8" s="228" t="s">
        <v>72</v>
      </c>
      <c r="N8" s="224" t="s">
        <v>29</v>
      </c>
      <c r="O8" s="229" t="s">
        <v>76</v>
      </c>
      <c r="P8" s="225" t="s">
        <v>31</v>
      </c>
      <c r="Q8" s="223" t="s">
        <v>33</v>
      </c>
      <c r="R8" s="225" t="s">
        <v>77</v>
      </c>
      <c r="S8" s="225"/>
      <c r="T8" s="225"/>
      <c r="U8" s="225"/>
      <c r="V8" s="225"/>
      <c r="W8" s="225"/>
      <c r="X8" s="221" t="s">
        <v>78</v>
      </c>
      <c r="Y8" s="221" t="s">
        <v>79</v>
      </c>
      <c r="Z8" s="221" t="s">
        <v>72</v>
      </c>
      <c r="AA8" s="221" t="s">
        <v>80</v>
      </c>
      <c r="AB8" s="221" t="s">
        <v>72</v>
      </c>
      <c r="AC8" s="221" t="s">
        <v>81</v>
      </c>
      <c r="AD8" s="229" t="s">
        <v>49</v>
      </c>
      <c r="AE8" s="222" t="s">
        <v>68</v>
      </c>
      <c r="AF8" s="225" t="s">
        <v>82</v>
      </c>
      <c r="AG8" s="222" t="s">
        <v>327</v>
      </c>
      <c r="AH8" s="222" t="s">
        <v>328</v>
      </c>
      <c r="AI8" s="222" t="s">
        <v>325</v>
      </c>
      <c r="AJ8" s="222" t="s">
        <v>326</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79"/>
      <c r="B9" s="236"/>
      <c r="C9" s="225"/>
      <c r="D9" s="225"/>
      <c r="E9" s="236"/>
      <c r="F9" s="224"/>
      <c r="G9" s="225"/>
      <c r="H9" s="224"/>
      <c r="I9" s="227"/>
      <c r="J9" s="224"/>
      <c r="K9" s="224"/>
      <c r="L9" s="227"/>
      <c r="M9" s="227"/>
      <c r="N9" s="225"/>
      <c r="O9" s="230"/>
      <c r="P9" s="225"/>
      <c r="Q9" s="224"/>
      <c r="R9" s="142" t="s">
        <v>83</v>
      </c>
      <c r="S9" s="142" t="s">
        <v>84</v>
      </c>
      <c r="T9" s="142" t="s">
        <v>85</v>
      </c>
      <c r="U9" s="142" t="s">
        <v>86</v>
      </c>
      <c r="V9" s="142" t="s">
        <v>87</v>
      </c>
      <c r="W9" s="142" t="s">
        <v>88</v>
      </c>
      <c r="X9" s="221"/>
      <c r="Y9" s="221"/>
      <c r="Z9" s="221"/>
      <c r="AA9" s="221"/>
      <c r="AB9" s="221"/>
      <c r="AC9" s="221"/>
      <c r="AD9" s="230"/>
      <c r="AE9" s="222"/>
      <c r="AF9" s="225"/>
      <c r="AG9" s="222"/>
      <c r="AH9" s="222"/>
      <c r="AI9" s="222"/>
      <c r="AJ9" s="222"/>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25">
      <c r="A10" s="275">
        <v>1</v>
      </c>
      <c r="B10" s="215" t="s">
        <v>102</v>
      </c>
      <c r="C10" s="215" t="s">
        <v>260</v>
      </c>
      <c r="D10" s="215" t="s">
        <v>261</v>
      </c>
      <c r="E10" s="218" t="s">
        <v>418</v>
      </c>
      <c r="F10" s="215" t="s">
        <v>365</v>
      </c>
      <c r="G10" s="206">
        <v>260</v>
      </c>
      <c r="H10" s="209" t="str">
        <f>IF(G10&lt;=0,"",IF(G10&lt;=2,"Muy Baja",IF(G10&lt;=24,"Baja",IF(G10&lt;=500,"Media",IF(G10&lt;=5000,"Alta","Muy Alta")))))</f>
        <v>Media</v>
      </c>
      <c r="I10" s="200">
        <f>IF(H10="","",IF(H10="Muy Baja",0.2,IF(H10="Baja",0.4,IF(H10="Media",0.6,IF(H10="Alta",0.8,IF(H10="Muy Alta",1,))))))</f>
        <v>0.6</v>
      </c>
      <c r="J10" s="212" t="s">
        <v>165</v>
      </c>
      <c r="K10" s="200" t="str">
        <f>IF(NOT(ISERROR(MATCH(J10,'[13]Tabla Impacto'!$B$221:$B$223,0))),'[13]Tabla Impacto'!$F$223&amp;"Por favor no seleccionar los criterios de impacto(Afectación Económica o presupuestal y Pérdida Reputacional)",J10)</f>
        <v xml:space="preserve">     Afectación menor a 10 SMLMV .</v>
      </c>
      <c r="L10" s="209" t="str">
        <f>IF(OR(K10='[13]Tabla Impacto'!$C$11,K10='[13]Tabla Impacto'!$D$11),"Leve",IF(OR(K10='[13]Tabla Impacto'!$C$12,K10='[13]Tabla Impacto'!$D$12),"Menor",IF(OR(K10='[13]Tabla Impacto'!$C$13,K10='[13]Tabla Impacto'!$D$13),"Moderado",IF(OR(K10='[13]Tabla Impacto'!$C$14,K10='[13]Tabla Impacto'!$D$14),"Mayor",IF(OR(K10='[13]Tabla Impacto'!$C$15,K10='[13]Tabla Impacto'!$D$15),"Catastrófico","")))))</f>
        <v>Leve</v>
      </c>
      <c r="M10" s="200">
        <f>IF(L10="","",IF(L10="Leve",0.2,IF(L10="Menor",0.4,IF(L10="Moderado",0.6,IF(L10="Mayor",0.8,IF(L10="Catastrófico",1,))))))</f>
        <v>0.2</v>
      </c>
      <c r="N10" s="203"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56">
        <v>1</v>
      </c>
      <c r="P10" s="128" t="s">
        <v>417</v>
      </c>
      <c r="Q10" s="144" t="str">
        <f t="shared" ref="Q10:Q68" si="0">IF(OR(R10="Preventivo",R10="Detectivo"),"Probabilidad",IF(R10="Correctivo","Impacto",""))</f>
        <v>Probabilidad</v>
      </c>
      <c r="R10" s="145" t="s">
        <v>92</v>
      </c>
      <c r="S10" s="145" t="s">
        <v>93</v>
      </c>
      <c r="T10" s="146" t="str">
        <f t="shared" ref="T10:T68" si="1">IF(AND(R10="Preventivo",S10="Automático"),"50%",IF(AND(R10="Preventivo",S10="Manual"),"40%",IF(AND(R10="Detectivo",S10="Automático"),"40%",IF(AND(R10="Detectivo",S10="Manual"),"30%",IF(AND(R10="Correctivo",S10="Automático"),"35%",IF(AND(R10="Correctivo",S10="Manual"),"25%",""))))))</f>
        <v>40%</v>
      </c>
      <c r="U10" s="145" t="s">
        <v>94</v>
      </c>
      <c r="V10" s="145" t="s">
        <v>95</v>
      </c>
      <c r="W10" s="145" t="s">
        <v>96</v>
      </c>
      <c r="X10" s="147">
        <f>IFERROR(IF(Q10="Probabilidad",(I10-(+I10*T10)),IF(Q10="Impacto",I10,"")),"")</f>
        <v>0.36</v>
      </c>
      <c r="Y10" s="148" t="str">
        <f>IFERROR(IF(X10="","",IF(X10&lt;=0.2,"Muy Baja",IF(X10&lt;=0.4,"Baja",IF(X10&lt;=0.6,"Media",IF(X10&lt;=0.8,"Alta","Muy Alta"))))),"")</f>
        <v>Baja</v>
      </c>
      <c r="Z10" s="149">
        <f t="shared" ref="Z10:Z68" si="2">+X10</f>
        <v>0.36</v>
      </c>
      <c r="AA10" s="148" t="str">
        <f>IFERROR(IF(AB10="","",IF(AB10&lt;=0.2,"Leve",IF(AB10&lt;=0.4,"Menor",IF(AB10&lt;=0.6,"Moderado",IF(AB10&lt;=0.8,"Mayor","Catastrófico"))))),"")</f>
        <v>Leve</v>
      </c>
      <c r="AB10" s="149">
        <f>IFERROR(IF(Q10="Impacto",(M10-(+M10*T10)),IF(Q10="Probabilidad",M10,"")),"")</f>
        <v>0.2</v>
      </c>
      <c r="AC10" s="150" t="str">
        <f t="shared" ref="AC10:AC68" si="3">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Bajo</v>
      </c>
      <c r="AD10" s="151" t="s">
        <v>97</v>
      </c>
      <c r="AE10" s="152" t="s">
        <v>419</v>
      </c>
      <c r="AF10" s="152" t="s">
        <v>262</v>
      </c>
      <c r="AG10" s="152" t="s">
        <v>349</v>
      </c>
      <c r="AH10" s="153" t="s">
        <v>360</v>
      </c>
      <c r="AI10" s="153" t="s">
        <v>372</v>
      </c>
      <c r="AJ10" s="152" t="s">
        <v>374</v>
      </c>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3">
      <c r="A11" s="276"/>
      <c r="B11" s="216"/>
      <c r="C11" s="216"/>
      <c r="D11" s="216"/>
      <c r="E11" s="219"/>
      <c r="F11" s="216"/>
      <c r="G11" s="207"/>
      <c r="H11" s="210"/>
      <c r="I11" s="201"/>
      <c r="J11" s="213"/>
      <c r="K11" s="201">
        <f ca="1">IF(NOT(ISERROR(MATCH(J11,_xlfn.ANCHORARRAY(E22),0))),I24&amp;"Por favor no seleccionar los criterios de impacto",J11)</f>
        <v>0</v>
      </c>
      <c r="L11" s="210"/>
      <c r="M11" s="201"/>
      <c r="N11" s="204"/>
      <c r="O11" s="156">
        <v>3</v>
      </c>
      <c r="P11" s="128" t="s">
        <v>376</v>
      </c>
      <c r="Q11" s="144" t="str">
        <f t="shared" si="0"/>
        <v>Probabilidad</v>
      </c>
      <c r="R11" s="145" t="s">
        <v>92</v>
      </c>
      <c r="S11" s="145" t="s">
        <v>93</v>
      </c>
      <c r="T11" s="146" t="str">
        <f t="shared" si="1"/>
        <v>40%</v>
      </c>
      <c r="U11" s="145" t="s">
        <v>94</v>
      </c>
      <c r="V11" s="145" t="s">
        <v>95</v>
      </c>
      <c r="W11" s="145" t="s">
        <v>96</v>
      </c>
      <c r="X11" s="147" t="str">
        <f>IFERROR(IF(AND(#REF!="Probabilidad",Q11="Probabilidad"),(#REF!-(+#REF!*T11)),IF(AND(#REF!="Impacto",Q11="Probabilidad"),(Z10-(+Z10*T11)),IF(Q11="Impacto",#REF!,""))),"")</f>
        <v/>
      </c>
      <c r="Y11" s="148" t="str">
        <f>IFERROR(IF(X11="","",IF(X11&lt;=0.2,"Muy Baja",IF(X11&lt;=0.4,"Baja",IF(X11&lt;=0.6,"Media",IF(X11&lt;=0.8,"Alta","Muy Alta"))))),"")</f>
        <v/>
      </c>
      <c r="Z11" s="149" t="str">
        <f t="shared" ref="Z11" si="4">+X11</f>
        <v/>
      </c>
      <c r="AA11" s="148" t="str">
        <f>IFERROR(IF(AB11="","",IF(AB11&lt;=0.2,"Leve",IF(AB11&lt;=0.4,"Menor",IF(AB11&lt;=0.6,"Moderado",IF(AB11&lt;=0.8,"Mayor","Catastrófico"))))),"")</f>
        <v>Leve</v>
      </c>
      <c r="AB11" s="149">
        <f>IFERROR(IF(Q11="Impacto",(M11-(+M11*T11)),IF(Q11="Probabilidad",M11,"")),"")</f>
        <v>0</v>
      </c>
      <c r="AC11" s="150" t="str">
        <f t="shared" si="3"/>
        <v/>
      </c>
      <c r="AD11" s="151" t="s">
        <v>105</v>
      </c>
      <c r="AE11" s="157" t="s">
        <v>333</v>
      </c>
      <c r="AF11" s="152" t="s">
        <v>262</v>
      </c>
      <c r="AG11" s="152" t="s">
        <v>349</v>
      </c>
      <c r="AH11" s="163" t="s">
        <v>333</v>
      </c>
      <c r="AI11" s="152" t="s">
        <v>375</v>
      </c>
      <c r="AJ11" s="157" t="s">
        <v>333</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76"/>
      <c r="B12" s="216"/>
      <c r="C12" s="216"/>
      <c r="D12" s="216"/>
      <c r="E12" s="219"/>
      <c r="F12" s="216"/>
      <c r="G12" s="207"/>
      <c r="H12" s="210"/>
      <c r="I12" s="201"/>
      <c r="J12" s="213"/>
      <c r="K12" s="201">
        <f ca="1">IF(NOT(ISERROR(MATCH(J12,_xlfn.ANCHORARRAY(E23),0))),I25&amp;"Por favor no seleccionar los criterios de impacto",J12)</f>
        <v>0</v>
      </c>
      <c r="L12" s="210"/>
      <c r="M12" s="201"/>
      <c r="N12" s="204"/>
      <c r="O12" s="156">
        <v>4</v>
      </c>
      <c r="P12" s="158"/>
      <c r="Q12" s="144" t="str">
        <f t="shared" si="0"/>
        <v/>
      </c>
      <c r="R12" s="145"/>
      <c r="S12" s="145"/>
      <c r="T12" s="146" t="str">
        <f t="shared" si="1"/>
        <v/>
      </c>
      <c r="U12" s="145"/>
      <c r="V12" s="145"/>
      <c r="W12" s="145"/>
      <c r="X12" s="147" t="str">
        <f>IFERROR(IF(AND(Q11="Probabilidad",Q12="Probabilidad"),(Z11-(+Z11*T12)),IF(AND(Q11="Impacto",Q12="Probabilidad"),(#REF!-(+#REF!*T12)),IF(Q12="Impacto",Z11,""))),"")</f>
        <v/>
      </c>
      <c r="Y12" s="148" t="str">
        <f t="shared" ref="Y12:Y68" si="5">IFERROR(IF(X12="","",IF(X12&lt;=0.2,"Muy Baja",IF(X12&lt;=0.4,"Baja",IF(X12&lt;=0.6,"Media",IF(X12&lt;=0.8,"Alta","Muy Alta"))))),"")</f>
        <v/>
      </c>
      <c r="Z12" s="149" t="str">
        <f t="shared" si="2"/>
        <v/>
      </c>
      <c r="AA12" s="148" t="str">
        <f t="shared" ref="AA12:AA68" si="6">IFERROR(IF(AB12="","",IF(AB12&lt;=0.2,"Leve",IF(AB12&lt;=0.4,"Menor",IF(AB12&lt;=0.6,"Moderado",IF(AB12&lt;=0.8,"Mayor","Catastrófico"))))),"")</f>
        <v/>
      </c>
      <c r="AB12" s="149" t="str">
        <f>IFERROR(IF(AND(Q11="Impacto",Q12="Impacto"),(AB11-(+AB11*T12)),IF(AND(Q11="Probabilidad",Q12="Impacto"),(#REF!-(+#REF!*T12)),IF(Q12="Probabilidad",AB11,""))),"")</f>
        <v/>
      </c>
      <c r="AC12" s="150" t="str">
        <f t="shared" si="3"/>
        <v/>
      </c>
      <c r="AD12" s="151"/>
      <c r="AE12" s="158"/>
      <c r="AF12" s="157"/>
      <c r="AG12" s="154"/>
      <c r="AH12" s="160"/>
      <c r="AI12" s="159"/>
      <c r="AJ12" s="161"/>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76"/>
      <c r="B13" s="216"/>
      <c r="C13" s="216"/>
      <c r="D13" s="216"/>
      <c r="E13" s="219"/>
      <c r="F13" s="216"/>
      <c r="G13" s="207"/>
      <c r="H13" s="210"/>
      <c r="I13" s="201"/>
      <c r="J13" s="213"/>
      <c r="K13" s="201">
        <f ca="1">IF(NOT(ISERROR(MATCH(J13,_xlfn.ANCHORARRAY(E24),0))),I26&amp;"Por favor no seleccionar los criterios de impacto",J13)</f>
        <v>0</v>
      </c>
      <c r="L13" s="210"/>
      <c r="M13" s="201"/>
      <c r="N13" s="204"/>
      <c r="O13" s="156">
        <v>5</v>
      </c>
      <c r="P13" s="158"/>
      <c r="Q13" s="144" t="str">
        <f t="shared" si="0"/>
        <v/>
      </c>
      <c r="R13" s="145"/>
      <c r="S13" s="145"/>
      <c r="T13" s="146" t="str">
        <f t="shared" si="1"/>
        <v/>
      </c>
      <c r="U13" s="145"/>
      <c r="V13" s="145"/>
      <c r="W13" s="145"/>
      <c r="X13" s="147" t="str">
        <f>IFERROR(IF(AND(Q12="Probabilidad",Q13="Probabilidad"),(Z12-(+Z12*T13)),IF(AND(Q12="Impacto",Q13="Probabilidad"),(Z11-(+Z11*T13)),IF(Q13="Impacto",Z12,""))),"")</f>
        <v/>
      </c>
      <c r="Y13" s="148" t="str">
        <f t="shared" si="5"/>
        <v/>
      </c>
      <c r="Z13" s="149" t="str">
        <f t="shared" si="2"/>
        <v/>
      </c>
      <c r="AA13" s="148" t="str">
        <f t="shared" si="6"/>
        <v/>
      </c>
      <c r="AB13" s="149" t="str">
        <f>IFERROR(IF(AND(Q12="Impacto",Q13="Impacto"),(AB12-(+AB12*T13)),IF(AND(Q12="Probabilidad",Q13="Impacto"),(AB11-(+AB11*T13)),IF(Q13="Probabilidad",AB12,""))),"")</f>
        <v/>
      </c>
      <c r="AC13" s="150" t="str">
        <f t="shared" si="3"/>
        <v/>
      </c>
      <c r="AD13" s="151"/>
      <c r="AE13" s="152"/>
      <c r="AF13" s="157"/>
      <c r="AG13" s="154"/>
      <c r="AH13" s="160"/>
      <c r="AI13" s="159"/>
      <c r="AJ13" s="161"/>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77"/>
      <c r="B14" s="217"/>
      <c r="C14" s="217"/>
      <c r="D14" s="217"/>
      <c r="E14" s="220"/>
      <c r="F14" s="217"/>
      <c r="G14" s="208"/>
      <c r="H14" s="211"/>
      <c r="I14" s="202"/>
      <c r="J14" s="214"/>
      <c r="K14" s="202">
        <f ca="1">IF(NOT(ISERROR(MATCH(J14,_xlfn.ANCHORARRAY(E25),0))),I27&amp;"Por favor no seleccionar los criterios de impacto",J14)</f>
        <v>0</v>
      </c>
      <c r="L14" s="211"/>
      <c r="M14" s="202"/>
      <c r="N14" s="205"/>
      <c r="O14" s="156">
        <v>6</v>
      </c>
      <c r="P14" s="158"/>
      <c r="Q14" s="144" t="str">
        <f t="shared" si="0"/>
        <v/>
      </c>
      <c r="R14" s="145"/>
      <c r="S14" s="145"/>
      <c r="T14" s="146" t="str">
        <f t="shared" si="1"/>
        <v/>
      </c>
      <c r="U14" s="145"/>
      <c r="V14" s="145"/>
      <c r="W14" s="145"/>
      <c r="X14" s="147" t="str">
        <f>IFERROR(IF(AND(Q13="Probabilidad",Q14="Probabilidad"),(Z13-(+Z13*T14)),IF(AND(Q13="Impacto",Q14="Probabilidad"),(Z12-(+Z12*T14)),IF(Q14="Impacto",Z13,""))),"")</f>
        <v/>
      </c>
      <c r="Y14" s="148" t="str">
        <f t="shared" si="5"/>
        <v/>
      </c>
      <c r="Z14" s="149" t="str">
        <f t="shared" si="2"/>
        <v/>
      </c>
      <c r="AA14" s="148" t="str">
        <f t="shared" si="6"/>
        <v/>
      </c>
      <c r="AB14" s="149" t="str">
        <f>IFERROR(IF(AND(Q13="Impacto",Q14="Impacto"),(AB13-(+AB13*T14)),IF(AND(Q13="Probabilidad",Q14="Impacto"),(AB12-(+AB12*T14)),IF(Q14="Probabilidad",AB13,""))),"")</f>
        <v/>
      </c>
      <c r="AC14" s="150" t="str">
        <f t="shared" si="3"/>
        <v/>
      </c>
      <c r="AD14" s="151"/>
      <c r="AE14" s="152"/>
      <c r="AF14" s="157"/>
      <c r="AG14" s="154"/>
      <c r="AH14" s="160"/>
      <c r="AI14" s="159"/>
      <c r="AJ14" s="161"/>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88">
        <v>2</v>
      </c>
      <c r="B15" s="191"/>
      <c r="C15" s="191"/>
      <c r="D15" s="191"/>
      <c r="E15" s="194"/>
      <c r="F15" s="191"/>
      <c r="G15" s="197"/>
      <c r="H15" s="182" t="str">
        <f>IF(G15&lt;=0,"",IF(G15&lt;=2,"Muy Baja",IF(G15&lt;=24,"Baja",IF(G15&lt;=500,"Media",IF(G15&lt;=5000,"Alta","Muy Alta")))))</f>
        <v/>
      </c>
      <c r="I15" s="176" t="str">
        <f>IF(H15="","",IF(H15="Muy Baja",0.2,IF(H15="Baja",0.4,IF(H15="Media",0.6,IF(H15="Alta",0.8,IF(H15="Muy Alta",1,))))))</f>
        <v/>
      </c>
      <c r="J15" s="179"/>
      <c r="K15" s="176">
        <f>IF(NOT(ISERROR(MATCH(J15,'[13]Tabla Impacto'!$B$221:$B$223,0))),'[13]Tabla Impacto'!$F$223&amp;"Por favor no seleccionar los criterios de impacto(Afectación Económica o presupuestal y Pérdida Reputacional)",J15)</f>
        <v>0</v>
      </c>
      <c r="L15" s="182" t="str">
        <f>IF(OR(K15='[13]Tabla Impacto'!$C$11,K15='[13]Tabla Impacto'!$D$11),"Leve",IF(OR(K15='[13]Tabla Impacto'!$C$12,K15='[13]Tabla Impacto'!$D$12),"Menor",IF(OR(K15='[13]Tabla Impacto'!$C$13,K15='[13]Tabla Impacto'!$D$13),"Moderado",IF(OR(K15='[13]Tabla Impacto'!$C$14,K15='[13]Tabla Impacto'!$D$14),"Mayor",IF(OR(K15='[13]Tabla Impacto'!$C$15,K15='[13]Tabla Impacto'!$D$15),"Catastrófico","")))))</f>
        <v/>
      </c>
      <c r="M15" s="176" t="str">
        <f>IF(L15="","",IF(L15="Leve",0.2,IF(L15="Menor",0.4,IF(L15="Moderado",0.6,IF(L15="Mayor",0.8,IF(L15="Catastrófico",1,))))))</f>
        <v/>
      </c>
      <c r="N15" s="185" t="str">
        <f>IF(OR(AND(H15="Muy Baja",L15="Leve"),AND(H15="Muy Baja",L15="Menor"),AND(H15="Baja",L15="Leve")),"Bajo",IF(OR(AND(H15="Muy baja",L15="Moderado"),AND(H15="Baja",L15="Menor"),AND(H15="Baja",L15="Moderado"),AND(H15="Media",L15="Leve"),AND(H15="Media",L15="Menor"),AND(H15="Media",L15="Moderado"),AND(H15="Alta",L15="Leve"),AND(H15="Alta",L15="Menor")),"Moderado",IF(OR(AND(H15="Muy Baja",L15="Mayor"),AND(H15="Baja",L15="Mayor"),AND(H15="Media",L15="Mayor"),AND(H15="Alta",L15="Moderado"),AND(H15="Alta",L15="Mayor"),AND(H15="Muy Alta",L15="Leve"),AND(H15="Muy Alta",L15="Menor"),AND(H15="Muy Alta",L15="Moderado"),AND(H15="Muy Alta",L15="Mayor")),"Alto",IF(OR(AND(H15="Muy Baja",L15="Catastrófico"),AND(H15="Baja",L15="Catastrófico"),AND(H15="Media",L15="Catastrófico"),AND(H15="Alta",L15="Catastrófico"),AND(H15="Muy Alta",L15="Catastrófico")),"Extremo",""))))</f>
        <v/>
      </c>
      <c r="O15" s="6">
        <v>1</v>
      </c>
      <c r="P15" s="48"/>
      <c r="Q15" s="41" t="str">
        <f t="shared" si="0"/>
        <v/>
      </c>
      <c r="R15" s="42"/>
      <c r="S15" s="42"/>
      <c r="T15" s="43" t="str">
        <f t="shared" si="1"/>
        <v/>
      </c>
      <c r="U15" s="42"/>
      <c r="V15" s="42"/>
      <c r="W15" s="42"/>
      <c r="X15" s="24" t="str">
        <f>IFERROR(IF(Q15="Probabilidad",(I15-(+I15*T15)),IF(Q15="Impacto",I15,"")),"")</f>
        <v/>
      </c>
      <c r="Y15" s="44" t="str">
        <f>IFERROR(IF(X15="","",IF(X15&lt;=0.2,"Muy Baja",IF(X15&lt;=0.4,"Baja",IF(X15&lt;=0.6,"Media",IF(X15&lt;=0.8,"Alta","Muy Alta"))))),"")</f>
        <v/>
      </c>
      <c r="Z15" s="45" t="str">
        <f t="shared" si="2"/>
        <v/>
      </c>
      <c r="AA15" s="44" t="str">
        <f>IFERROR(IF(AB15="","",IF(AB15&lt;=0.2,"Leve",IF(AB15&lt;=0.4,"Menor",IF(AB15&lt;=0.6,"Moderado",IF(AB15&lt;=0.8,"Mayor","Catastrófico"))))),"")</f>
        <v/>
      </c>
      <c r="AB15" s="45" t="str">
        <f>IFERROR(IF(Q15="Impacto",(M15-(+M15*T15)),IF(Q15="Probabilidad",M15,"")),"")</f>
        <v/>
      </c>
      <c r="AC15" s="46" t="str">
        <f t="shared" si="3"/>
        <v/>
      </c>
      <c r="AD15" s="47"/>
      <c r="AE15" s="48"/>
      <c r="AF15" s="48"/>
      <c r="AG15" s="48"/>
      <c r="AH15" s="49"/>
      <c r="AI15" s="48"/>
      <c r="AJ15" s="3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9"/>
      <c r="B16" s="192"/>
      <c r="C16" s="192"/>
      <c r="D16" s="192"/>
      <c r="E16" s="195"/>
      <c r="F16" s="192"/>
      <c r="G16" s="198"/>
      <c r="H16" s="183"/>
      <c r="I16" s="177"/>
      <c r="J16" s="180"/>
      <c r="K16" s="177">
        <f ca="1">IF(NOT(ISERROR(MATCH(J16,_xlfn.ANCHORARRAY(E27),0))),I29&amp;"Por favor no seleccionar los criterios de impacto",J16)</f>
        <v>0</v>
      </c>
      <c r="L16" s="183"/>
      <c r="M16" s="177"/>
      <c r="N16" s="186"/>
      <c r="O16" s="6">
        <v>2</v>
      </c>
      <c r="P16" s="48"/>
      <c r="Q16" s="41" t="str">
        <f t="shared" si="0"/>
        <v/>
      </c>
      <c r="R16" s="42"/>
      <c r="S16" s="42"/>
      <c r="T16" s="43" t="str">
        <f t="shared" si="1"/>
        <v/>
      </c>
      <c r="U16" s="42"/>
      <c r="V16" s="42"/>
      <c r="W16" s="42"/>
      <c r="X16" s="24" t="str">
        <f>IFERROR(IF(AND(Q15="Probabilidad",Q16="Probabilidad"),(Z15-(+Z15*T16)),IF(Q16="Probabilidad",(I15-(+I15*T16)),IF(Q16="Impacto",Z15,""))),"")</f>
        <v/>
      </c>
      <c r="Y16" s="44" t="str">
        <f t="shared" si="5"/>
        <v/>
      </c>
      <c r="Z16" s="45" t="str">
        <f t="shared" si="2"/>
        <v/>
      </c>
      <c r="AA16" s="44" t="str">
        <f t="shared" si="6"/>
        <v/>
      </c>
      <c r="AB16" s="45" t="str">
        <f>IFERROR(IF(AND(Q15="Impacto",Q16="Impacto"),(AB10-(+AB10*T16)),IF(Q16="Impacto",($M$15-(+$M$15*T16)),IF(Q16="Probabilidad",AB10,""))),"")</f>
        <v/>
      </c>
      <c r="AC16" s="46" t="str">
        <f t="shared" si="3"/>
        <v/>
      </c>
      <c r="AD16" s="47"/>
      <c r="AE16" s="48"/>
      <c r="AF16" s="48"/>
      <c r="AG16" s="48"/>
      <c r="AH16" s="49"/>
      <c r="AI16" s="48"/>
      <c r="AJ16" s="3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9"/>
      <c r="B17" s="192"/>
      <c r="C17" s="192"/>
      <c r="D17" s="192"/>
      <c r="E17" s="195"/>
      <c r="F17" s="192"/>
      <c r="G17" s="198"/>
      <c r="H17" s="183"/>
      <c r="I17" s="177"/>
      <c r="J17" s="180"/>
      <c r="K17" s="177">
        <f ca="1">IF(NOT(ISERROR(MATCH(J17,_xlfn.ANCHORARRAY(E28),0))),I30&amp;"Por favor no seleccionar los criterios de impacto",J17)</f>
        <v>0</v>
      </c>
      <c r="L17" s="183"/>
      <c r="M17" s="177"/>
      <c r="N17" s="186"/>
      <c r="O17" s="6">
        <v>3</v>
      </c>
      <c r="P17" s="40"/>
      <c r="Q17" s="41" t="str">
        <f t="shared" si="0"/>
        <v/>
      </c>
      <c r="R17" s="42"/>
      <c r="S17" s="42"/>
      <c r="T17" s="43" t="str">
        <f t="shared" si="1"/>
        <v/>
      </c>
      <c r="U17" s="42"/>
      <c r="V17" s="42"/>
      <c r="W17" s="42"/>
      <c r="X17" s="24" t="str">
        <f>IFERROR(IF(AND(Q16="Probabilidad",Q17="Probabilidad"),(Z16-(+Z16*T17)),IF(AND(Q16="Impacto",Q17="Probabilidad"),(Z15-(+Z15*T17)),IF(Q17="Impacto",Z16,""))),"")</f>
        <v/>
      </c>
      <c r="Y17" s="44" t="str">
        <f t="shared" si="5"/>
        <v/>
      </c>
      <c r="Z17" s="45" t="str">
        <f t="shared" si="2"/>
        <v/>
      </c>
      <c r="AA17" s="44" t="str">
        <f t="shared" si="6"/>
        <v/>
      </c>
      <c r="AB17" s="45" t="str">
        <f>IFERROR(IF(AND(Q16="Impacto",Q17="Impacto"),(AB16-(+AB16*T17)),IF(AND(Q16="Probabilidad",Q17="Impacto"),(AB15-(+AB15*T17)),IF(Q17="Probabilidad",AB16,""))),"")</f>
        <v/>
      </c>
      <c r="AC17" s="46" t="str">
        <f t="shared" si="3"/>
        <v/>
      </c>
      <c r="AD17" s="47"/>
      <c r="AE17" s="48"/>
      <c r="AF17" s="38"/>
      <c r="AG17" s="49"/>
      <c r="AH17" s="49"/>
      <c r="AI17" s="48"/>
      <c r="AJ17" s="3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9"/>
      <c r="B18" s="192"/>
      <c r="C18" s="192"/>
      <c r="D18" s="192"/>
      <c r="E18" s="195"/>
      <c r="F18" s="192"/>
      <c r="G18" s="198"/>
      <c r="H18" s="183"/>
      <c r="I18" s="177"/>
      <c r="J18" s="180"/>
      <c r="K18" s="177">
        <f ca="1">IF(NOT(ISERROR(MATCH(J18,_xlfn.ANCHORARRAY(E29),0))),I31&amp;"Por favor no seleccionar los criterios de impacto",J18)</f>
        <v>0</v>
      </c>
      <c r="L18" s="183"/>
      <c r="M18" s="177"/>
      <c r="N18" s="186"/>
      <c r="O18" s="6">
        <v>4</v>
      </c>
      <c r="P18" s="39"/>
      <c r="Q18" s="41" t="str">
        <f t="shared" si="0"/>
        <v/>
      </c>
      <c r="R18" s="42"/>
      <c r="S18" s="42"/>
      <c r="T18" s="43" t="str">
        <f t="shared" si="1"/>
        <v/>
      </c>
      <c r="U18" s="42"/>
      <c r="V18" s="42"/>
      <c r="W18" s="42"/>
      <c r="X18" s="24" t="str">
        <f>IFERROR(IF(AND(Q17="Probabilidad",Q18="Probabilidad"),(Z17-(+Z17*T18)),IF(AND(Q17="Impacto",Q18="Probabilidad"),(Z16-(+Z16*T18)),IF(Q18="Impacto",Z17,""))),"")</f>
        <v/>
      </c>
      <c r="Y18" s="44" t="str">
        <f t="shared" si="5"/>
        <v/>
      </c>
      <c r="Z18" s="45" t="str">
        <f t="shared" si="2"/>
        <v/>
      </c>
      <c r="AA18" s="44" t="str">
        <f t="shared" si="6"/>
        <v/>
      </c>
      <c r="AB18" s="45" t="str">
        <f>IFERROR(IF(AND(Q17="Impacto",Q18="Impacto"),(AB17-(+AB17*T18)),IF(AND(Q17="Probabilidad",Q18="Impacto"),(AB16-(+AB16*T18)),IF(Q18="Probabilidad",AB17,""))),"")</f>
        <v/>
      </c>
      <c r="AC18" s="46" t="str">
        <f t="shared" si="3"/>
        <v/>
      </c>
      <c r="AD18" s="47"/>
      <c r="AE18" s="48"/>
      <c r="AF18" s="38"/>
      <c r="AG18" s="49"/>
      <c r="AH18" s="49"/>
      <c r="AI18" s="48"/>
      <c r="AJ18" s="3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9"/>
      <c r="B19" s="192"/>
      <c r="C19" s="192"/>
      <c r="D19" s="192"/>
      <c r="E19" s="195"/>
      <c r="F19" s="192"/>
      <c r="G19" s="198"/>
      <c r="H19" s="183"/>
      <c r="I19" s="177"/>
      <c r="J19" s="180"/>
      <c r="K19" s="177">
        <f ca="1">IF(NOT(ISERROR(MATCH(J19,_xlfn.ANCHORARRAY(E30),0))),I32&amp;"Por favor no seleccionar los criterios de impacto",J19)</f>
        <v>0</v>
      </c>
      <c r="L19" s="183"/>
      <c r="M19" s="177"/>
      <c r="N19" s="186"/>
      <c r="O19" s="6">
        <v>5</v>
      </c>
      <c r="P19" s="39"/>
      <c r="Q19" s="41" t="str">
        <f t="shared" si="0"/>
        <v/>
      </c>
      <c r="R19" s="42"/>
      <c r="S19" s="42"/>
      <c r="T19" s="43" t="str">
        <f t="shared" si="1"/>
        <v/>
      </c>
      <c r="U19" s="42"/>
      <c r="V19" s="42"/>
      <c r="W19" s="42"/>
      <c r="X19" s="24" t="str">
        <f>IFERROR(IF(AND(Q18="Probabilidad",Q19="Probabilidad"),(Z18-(+Z18*T19)),IF(AND(Q18="Impacto",Q19="Probabilidad"),(Z17-(+Z17*T19)),IF(Q19="Impacto",Z18,""))),"")</f>
        <v/>
      </c>
      <c r="Y19" s="44" t="str">
        <f t="shared" si="5"/>
        <v/>
      </c>
      <c r="Z19" s="45" t="str">
        <f t="shared" si="2"/>
        <v/>
      </c>
      <c r="AA19" s="44" t="str">
        <f t="shared" si="6"/>
        <v/>
      </c>
      <c r="AB19" s="45" t="str">
        <f>IFERROR(IF(AND(Q18="Impacto",Q19="Impacto"),(AB18-(+AB18*T19)),IF(AND(Q18="Probabilidad",Q19="Impacto"),(AB17-(+AB17*T19)),IF(Q19="Probabilidad",AB18,""))),"")</f>
        <v/>
      </c>
      <c r="AC19" s="46" t="str">
        <f t="shared" si="3"/>
        <v/>
      </c>
      <c r="AD19" s="47"/>
      <c r="AE19" s="48"/>
      <c r="AF19" s="38"/>
      <c r="AG19" s="49"/>
      <c r="AH19" s="49"/>
      <c r="AI19" s="48"/>
      <c r="AJ19" s="3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90"/>
      <c r="B20" s="193"/>
      <c r="C20" s="193"/>
      <c r="D20" s="193"/>
      <c r="E20" s="196"/>
      <c r="F20" s="193"/>
      <c r="G20" s="199"/>
      <c r="H20" s="184"/>
      <c r="I20" s="178"/>
      <c r="J20" s="181"/>
      <c r="K20" s="178">
        <f ca="1">IF(NOT(ISERROR(MATCH(J20,_xlfn.ANCHORARRAY(E31),0))),I33&amp;"Por favor no seleccionar los criterios de impacto",J20)</f>
        <v>0</v>
      </c>
      <c r="L20" s="184"/>
      <c r="M20" s="178"/>
      <c r="N20" s="187"/>
      <c r="O20" s="6">
        <v>6</v>
      </c>
      <c r="P20" s="39"/>
      <c r="Q20" s="41" t="str">
        <f t="shared" si="0"/>
        <v/>
      </c>
      <c r="R20" s="42"/>
      <c r="S20" s="42"/>
      <c r="T20" s="43" t="str">
        <f t="shared" si="1"/>
        <v/>
      </c>
      <c r="U20" s="42"/>
      <c r="V20" s="42"/>
      <c r="W20" s="42"/>
      <c r="X20" s="24" t="str">
        <f>IFERROR(IF(AND(Q19="Probabilidad",Q20="Probabilidad"),(Z19-(+Z19*T20)),IF(AND(Q19="Impacto",Q20="Probabilidad"),(Z18-(+Z18*T20)),IF(Q20="Impacto",Z19,""))),"")</f>
        <v/>
      </c>
      <c r="Y20" s="44" t="str">
        <f t="shared" si="5"/>
        <v/>
      </c>
      <c r="Z20" s="45" t="str">
        <f t="shared" si="2"/>
        <v/>
      </c>
      <c r="AA20" s="44" t="str">
        <f t="shared" si="6"/>
        <v/>
      </c>
      <c r="AB20" s="45" t="str">
        <f>IFERROR(IF(AND(Q19="Impacto",Q20="Impacto"),(AB19-(+AB19*T20)),IF(AND(Q19="Probabilidad",Q20="Impacto"),(AB18-(+AB18*T20)),IF(Q20="Probabilidad",AB19,""))),"")</f>
        <v/>
      </c>
      <c r="AC20" s="46" t="str">
        <f t="shared" si="3"/>
        <v/>
      </c>
      <c r="AD20" s="47"/>
      <c r="AE20" s="48"/>
      <c r="AF20" s="38"/>
      <c r="AG20" s="49"/>
      <c r="AH20" s="49"/>
      <c r="AI20" s="48"/>
      <c r="AJ20" s="3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88">
        <v>3</v>
      </c>
      <c r="B21" s="191"/>
      <c r="C21" s="191"/>
      <c r="D21" s="191"/>
      <c r="E21" s="194"/>
      <c r="F21" s="191"/>
      <c r="G21" s="197"/>
      <c r="H21" s="182" t="str">
        <f>IF(G21&lt;=0,"",IF(G21&lt;=2,"Muy Baja",IF(G21&lt;=24,"Baja",IF(G21&lt;=500,"Media",IF(G21&lt;=5000,"Alta","Muy Alta")))))</f>
        <v/>
      </c>
      <c r="I21" s="176" t="str">
        <f>IF(H21="","",IF(H21="Muy Baja",0.2,IF(H21="Baja",0.4,IF(H21="Media",0.6,IF(H21="Alta",0.8,IF(H21="Muy Alta",1,))))))</f>
        <v/>
      </c>
      <c r="J21" s="179"/>
      <c r="K21" s="176">
        <f>IF(NOT(ISERROR(MATCH(J21,'[13]Tabla Impacto'!$B$221:$B$223,0))),'[13]Tabla Impacto'!$F$223&amp;"Por favor no seleccionar los criterios de impacto(Afectación Económica o presupuestal y Pérdida Reputacional)",J21)</f>
        <v>0</v>
      </c>
      <c r="L21" s="182" t="str">
        <f>IF(OR(K21='[13]Tabla Impacto'!$C$11,K21='[13]Tabla Impacto'!$D$11),"Leve",IF(OR(K21='[13]Tabla Impacto'!$C$12,K21='[13]Tabla Impacto'!$D$12),"Menor",IF(OR(K21='[13]Tabla Impacto'!$C$13,K21='[13]Tabla Impacto'!$D$13),"Moderado",IF(OR(K21='[13]Tabla Impacto'!$C$14,K21='[13]Tabla Impacto'!$D$14),"Mayor",IF(OR(K21='[13]Tabla Impacto'!$C$15,K21='[13]Tabla Impacto'!$D$15),"Catastrófico","")))))</f>
        <v/>
      </c>
      <c r="M21" s="176" t="str">
        <f>IF(L21="","",IF(L21="Leve",0.2,IF(L21="Menor",0.4,IF(L21="Moderado",0.6,IF(L21="Mayor",0.8,IF(L21="Catastrófico",1,))))))</f>
        <v/>
      </c>
      <c r="N21" s="185" t="str">
        <f>IF(OR(AND(H21="Muy Baja",L21="Leve"),AND(H21="Muy Baja",L21="Menor"),AND(H21="Baja",L21="Leve")),"Bajo",IF(OR(AND(H21="Muy baja",L21="Moderado"),AND(H21="Baja",L21="Menor"),AND(H21="Baja",L21="Moderado"),AND(H21="Media",L21="Leve"),AND(H21="Media",L21="Menor"),AND(H21="Media",L21="Moderado"),AND(H21="Alta",L21="Leve"),AND(H21="Alta",L21="Menor")),"Moderado",IF(OR(AND(H21="Muy Baja",L21="Mayor"),AND(H21="Baja",L21="Mayor"),AND(H21="Media",L21="Mayor"),AND(H21="Alta",L21="Moderado"),AND(H21="Alta",L21="Mayor"),AND(H21="Muy Alta",L21="Leve"),AND(H21="Muy Alta",L21="Menor"),AND(H21="Muy Alta",L21="Moderado"),AND(H21="Muy Alta",L21="Mayor")),"Alto",IF(OR(AND(H21="Muy Baja",L21="Catastrófico"),AND(H21="Baja",L21="Catastrófico"),AND(H21="Media",L21="Catastrófico"),AND(H21="Alta",L21="Catastrófico"),AND(H21="Muy Alta",L21="Catastrófico")),"Extremo",""))))</f>
        <v/>
      </c>
      <c r="O21" s="6">
        <v>1</v>
      </c>
      <c r="P21" s="48"/>
      <c r="Q21" s="41" t="str">
        <f t="shared" si="0"/>
        <v/>
      </c>
      <c r="R21" s="42"/>
      <c r="S21" s="42"/>
      <c r="T21" s="43" t="str">
        <f t="shared" si="1"/>
        <v/>
      </c>
      <c r="U21" s="42"/>
      <c r="V21" s="42"/>
      <c r="W21" s="42"/>
      <c r="X21" s="24" t="str">
        <f>IFERROR(IF(Q21="Probabilidad",(I21-(+I21*T21)),IF(Q21="Impacto",I21,"")),"")</f>
        <v/>
      </c>
      <c r="Y21" s="44" t="str">
        <f>IFERROR(IF(X21="","",IF(X21&lt;=0.2,"Muy Baja",IF(X21&lt;=0.4,"Baja",IF(X21&lt;=0.6,"Media",IF(X21&lt;=0.8,"Alta","Muy Alta"))))),"")</f>
        <v/>
      </c>
      <c r="Z21" s="45" t="str">
        <f t="shared" si="2"/>
        <v/>
      </c>
      <c r="AA21" s="44" t="str">
        <f>IFERROR(IF(AB21="","",IF(AB21&lt;=0.2,"Leve",IF(AB21&lt;=0.4,"Menor",IF(AB21&lt;=0.6,"Moderado",IF(AB21&lt;=0.8,"Mayor","Catastrófico"))))),"")</f>
        <v/>
      </c>
      <c r="AB21" s="45" t="str">
        <f>IFERROR(IF(Q21="Impacto",(M21-(+M21*T21)),IF(Q21="Probabilidad",M21,"")),"")</f>
        <v/>
      </c>
      <c r="AC21" s="46" t="str">
        <f t="shared" si="3"/>
        <v/>
      </c>
      <c r="AD21" s="47"/>
      <c r="AE21" s="48"/>
      <c r="AF21" s="48"/>
      <c r="AG21" s="48"/>
      <c r="AH21" s="49"/>
      <c r="AI21" s="48"/>
      <c r="AJ21" s="3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9"/>
      <c r="B22" s="192"/>
      <c r="C22" s="192"/>
      <c r="D22" s="192"/>
      <c r="E22" s="195"/>
      <c r="F22" s="192"/>
      <c r="G22" s="198"/>
      <c r="H22" s="183"/>
      <c r="I22" s="177"/>
      <c r="J22" s="180"/>
      <c r="K22" s="177">
        <f ca="1">IF(NOT(ISERROR(MATCH(J22,_xlfn.ANCHORARRAY(E33),0))),I35&amp;"Por favor no seleccionar los criterios de impacto",J22)</f>
        <v>0</v>
      </c>
      <c r="L22" s="183"/>
      <c r="M22" s="177"/>
      <c r="N22" s="186"/>
      <c r="O22" s="6">
        <v>2</v>
      </c>
      <c r="P22" s="48"/>
      <c r="Q22" s="41" t="str">
        <f t="shared" si="0"/>
        <v/>
      </c>
      <c r="R22" s="42"/>
      <c r="S22" s="42"/>
      <c r="T22" s="43" t="str">
        <f t="shared" si="1"/>
        <v/>
      </c>
      <c r="U22" s="42"/>
      <c r="V22" s="42"/>
      <c r="W22" s="42"/>
      <c r="X22" s="31" t="str">
        <f>IFERROR(IF(AND(Q21="Probabilidad",Q22="Probabilidad"),(Z21-(+Z21*T22)),IF(Q22="Probabilidad",(I21-(+I21*T22)),IF(Q22="Impacto",Z21,""))),"")</f>
        <v/>
      </c>
      <c r="Y22" s="44" t="str">
        <f t="shared" si="5"/>
        <v/>
      </c>
      <c r="Z22" s="45" t="str">
        <f t="shared" si="2"/>
        <v/>
      </c>
      <c r="AA22" s="44" t="str">
        <f t="shared" si="6"/>
        <v/>
      </c>
      <c r="AB22" s="45" t="str">
        <f>IFERROR(IF(AND(Q21="Impacto",Q22="Impacto"),(AB15-(+AB15*T22)),IF(Q22="Impacto",($M$21-(+$M$21*T22)),IF(Q22="Probabilidad",AB15,""))),"")</f>
        <v/>
      </c>
      <c r="AC22" s="46" t="str">
        <f t="shared" si="3"/>
        <v/>
      </c>
      <c r="AD22" s="47"/>
      <c r="AE22" s="48"/>
      <c r="AF22" s="48"/>
      <c r="AG22" s="48"/>
      <c r="AH22" s="49"/>
      <c r="AI22" s="48"/>
      <c r="AJ22" s="3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9"/>
      <c r="B23" s="192"/>
      <c r="C23" s="192"/>
      <c r="D23" s="192"/>
      <c r="E23" s="195"/>
      <c r="F23" s="192"/>
      <c r="G23" s="198"/>
      <c r="H23" s="183"/>
      <c r="I23" s="177"/>
      <c r="J23" s="180"/>
      <c r="K23" s="177">
        <f ca="1">IF(NOT(ISERROR(MATCH(J23,_xlfn.ANCHORARRAY(E34),0))),I36&amp;"Por favor no seleccionar los criterios de impacto",J23)</f>
        <v>0</v>
      </c>
      <c r="L23" s="183"/>
      <c r="M23" s="177"/>
      <c r="N23" s="186"/>
      <c r="O23" s="6">
        <v>3</v>
      </c>
      <c r="P23" s="40"/>
      <c r="Q23" s="41" t="str">
        <f t="shared" si="0"/>
        <v/>
      </c>
      <c r="R23" s="42"/>
      <c r="S23" s="42"/>
      <c r="T23" s="43" t="str">
        <f t="shared" si="1"/>
        <v/>
      </c>
      <c r="U23" s="42"/>
      <c r="V23" s="42"/>
      <c r="W23" s="42"/>
      <c r="X23" s="24" t="str">
        <f>IFERROR(IF(AND(Q22="Probabilidad",Q23="Probabilidad"),(Z22-(+Z22*T23)),IF(AND(Q22="Impacto",Q23="Probabilidad"),(Z21-(+Z21*T23)),IF(Q23="Impacto",Z22,""))),"")</f>
        <v/>
      </c>
      <c r="Y23" s="44" t="str">
        <f t="shared" si="5"/>
        <v/>
      </c>
      <c r="Z23" s="45" t="str">
        <f t="shared" si="2"/>
        <v/>
      </c>
      <c r="AA23" s="44" t="str">
        <f t="shared" si="6"/>
        <v/>
      </c>
      <c r="AB23" s="45" t="str">
        <f>IFERROR(IF(AND(Q22="Impacto",Q23="Impacto"),(AB22-(+AB22*T23)),IF(AND(Q22="Probabilidad",Q23="Impacto"),(AB21-(+AB21*T23)),IF(Q23="Probabilidad",AB22,""))),"")</f>
        <v/>
      </c>
      <c r="AC23" s="46" t="str">
        <f t="shared" si="3"/>
        <v/>
      </c>
      <c r="AD23" s="47"/>
      <c r="AE23" s="48"/>
      <c r="AF23" s="38"/>
      <c r="AG23" s="49"/>
      <c r="AH23" s="49"/>
      <c r="AI23" s="48"/>
      <c r="AJ23" s="3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9"/>
      <c r="B24" s="192"/>
      <c r="C24" s="192"/>
      <c r="D24" s="192"/>
      <c r="E24" s="195"/>
      <c r="F24" s="192"/>
      <c r="G24" s="198"/>
      <c r="H24" s="183"/>
      <c r="I24" s="177"/>
      <c r="J24" s="180"/>
      <c r="K24" s="177">
        <f ca="1">IF(NOT(ISERROR(MATCH(J24,_xlfn.ANCHORARRAY(E35),0))),I37&amp;"Por favor no seleccionar los criterios de impacto",J24)</f>
        <v>0</v>
      </c>
      <c r="L24" s="183"/>
      <c r="M24" s="177"/>
      <c r="N24" s="186"/>
      <c r="O24" s="6">
        <v>4</v>
      </c>
      <c r="P24" s="40"/>
      <c r="Q24" s="41" t="str">
        <f t="shared" si="0"/>
        <v/>
      </c>
      <c r="R24" s="42"/>
      <c r="S24" s="42"/>
      <c r="T24" s="43" t="str">
        <f t="shared" si="1"/>
        <v/>
      </c>
      <c r="U24" s="42"/>
      <c r="V24" s="42"/>
      <c r="W24" s="42"/>
      <c r="X24" s="24" t="str">
        <f>IFERROR(IF(AND(Q23="Probabilidad",Q24="Probabilidad"),(Z23-(+Z23*T24)),IF(AND(Q23="Impacto",Q24="Probabilidad"),(Z22-(+Z22*T24)),IF(Q24="Impacto",Z23,""))),"")</f>
        <v/>
      </c>
      <c r="Y24" s="44" t="str">
        <f t="shared" si="5"/>
        <v/>
      </c>
      <c r="Z24" s="45" t="str">
        <f t="shared" si="2"/>
        <v/>
      </c>
      <c r="AA24" s="44" t="str">
        <f t="shared" si="6"/>
        <v/>
      </c>
      <c r="AB24" s="45" t="str">
        <f>IFERROR(IF(AND(Q23="Impacto",Q24="Impacto"),(AB23-(+AB23*T24)),IF(AND(Q23="Probabilidad",Q24="Impacto"),(AB22-(+AB22*T24)),IF(Q24="Probabilidad",AB23,""))),"")</f>
        <v/>
      </c>
      <c r="AC24" s="46" t="str">
        <f t="shared" si="3"/>
        <v/>
      </c>
      <c r="AD24" s="47"/>
      <c r="AE24" s="48"/>
      <c r="AF24" s="38"/>
      <c r="AG24" s="49"/>
      <c r="AH24" s="49"/>
      <c r="AI24" s="48"/>
      <c r="AJ24" s="3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9"/>
      <c r="B25" s="192"/>
      <c r="C25" s="192"/>
      <c r="D25" s="192"/>
      <c r="E25" s="195"/>
      <c r="F25" s="192"/>
      <c r="G25" s="198"/>
      <c r="H25" s="183"/>
      <c r="I25" s="177"/>
      <c r="J25" s="180"/>
      <c r="K25" s="177">
        <f ca="1">IF(NOT(ISERROR(MATCH(J25,_xlfn.ANCHORARRAY(E36),0))),I38&amp;"Por favor no seleccionar los criterios de impacto",J25)</f>
        <v>0</v>
      </c>
      <c r="L25" s="183"/>
      <c r="M25" s="177"/>
      <c r="N25" s="186"/>
      <c r="O25" s="6">
        <v>5</v>
      </c>
      <c r="P25" s="39"/>
      <c r="Q25" s="41" t="str">
        <f t="shared" si="0"/>
        <v/>
      </c>
      <c r="R25" s="42"/>
      <c r="S25" s="42"/>
      <c r="T25" s="43" t="str">
        <f t="shared" si="1"/>
        <v/>
      </c>
      <c r="U25" s="42"/>
      <c r="V25" s="42"/>
      <c r="W25" s="42"/>
      <c r="X25" s="24" t="str">
        <f>IFERROR(IF(AND(Q24="Probabilidad",Q25="Probabilidad"),(Z24-(+Z24*T25)),IF(AND(Q24="Impacto",Q25="Probabilidad"),(Z23-(+Z23*T25)),IF(Q25="Impacto",Z24,""))),"")</f>
        <v/>
      </c>
      <c r="Y25" s="44" t="str">
        <f t="shared" si="5"/>
        <v/>
      </c>
      <c r="Z25" s="45" t="str">
        <f t="shared" si="2"/>
        <v/>
      </c>
      <c r="AA25" s="44" t="str">
        <f t="shared" si="6"/>
        <v/>
      </c>
      <c r="AB25" s="45" t="str">
        <f>IFERROR(IF(AND(Q24="Impacto",Q25="Impacto"),(AB24-(+AB24*T25)),IF(AND(Q24="Probabilidad",Q25="Impacto"),(AB23-(+AB23*T25)),IF(Q25="Probabilidad",AB24,""))),"")</f>
        <v/>
      </c>
      <c r="AC25" s="46" t="str">
        <f t="shared" si="3"/>
        <v/>
      </c>
      <c r="AD25" s="47"/>
      <c r="AE25" s="48"/>
      <c r="AF25" s="38"/>
      <c r="AG25" s="49"/>
      <c r="AH25" s="49"/>
      <c r="AI25" s="48"/>
      <c r="AJ25" s="3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90"/>
      <c r="B26" s="193"/>
      <c r="C26" s="193"/>
      <c r="D26" s="193"/>
      <c r="E26" s="196"/>
      <c r="F26" s="193"/>
      <c r="G26" s="199"/>
      <c r="H26" s="184"/>
      <c r="I26" s="178"/>
      <c r="J26" s="181"/>
      <c r="K26" s="178">
        <f ca="1">IF(NOT(ISERROR(MATCH(J26,_xlfn.ANCHORARRAY(E37),0))),I39&amp;"Por favor no seleccionar los criterios de impacto",J26)</f>
        <v>0</v>
      </c>
      <c r="L26" s="184"/>
      <c r="M26" s="178"/>
      <c r="N26" s="187"/>
      <c r="O26" s="6">
        <v>6</v>
      </c>
      <c r="P26" s="39"/>
      <c r="Q26" s="41" t="str">
        <f t="shared" si="0"/>
        <v/>
      </c>
      <c r="R26" s="42"/>
      <c r="S26" s="42"/>
      <c r="T26" s="43" t="str">
        <f t="shared" si="1"/>
        <v/>
      </c>
      <c r="U26" s="42"/>
      <c r="V26" s="42"/>
      <c r="W26" s="42"/>
      <c r="X26" s="24" t="str">
        <f>IFERROR(IF(AND(Q25="Probabilidad",Q26="Probabilidad"),(Z25-(+Z25*T26)),IF(AND(Q25="Impacto",Q26="Probabilidad"),(Z24-(+Z24*T26)),IF(Q26="Impacto",Z25,""))),"")</f>
        <v/>
      </c>
      <c r="Y26" s="44" t="str">
        <f t="shared" si="5"/>
        <v/>
      </c>
      <c r="Z26" s="45" t="str">
        <f t="shared" si="2"/>
        <v/>
      </c>
      <c r="AA26" s="44" t="str">
        <f t="shared" si="6"/>
        <v/>
      </c>
      <c r="AB26" s="45" t="str">
        <f>IFERROR(IF(AND(Q25="Impacto",Q26="Impacto"),(AB25-(+AB25*T26)),IF(AND(Q25="Probabilidad",Q26="Impacto"),(AB24-(+AB24*T26)),IF(Q26="Probabilidad",AB25,""))),"")</f>
        <v/>
      </c>
      <c r="AC26" s="46" t="str">
        <f t="shared" si="3"/>
        <v/>
      </c>
      <c r="AD26" s="47"/>
      <c r="AE26" s="48"/>
      <c r="AF26" s="38"/>
      <c r="AG26" s="49"/>
      <c r="AH26" s="49"/>
      <c r="AI26" s="48"/>
      <c r="AJ26" s="3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88">
        <v>4</v>
      </c>
      <c r="B27" s="191"/>
      <c r="C27" s="191"/>
      <c r="D27" s="191"/>
      <c r="E27" s="194"/>
      <c r="F27" s="191"/>
      <c r="G27" s="197"/>
      <c r="H27" s="182" t="str">
        <f>IF(G27&lt;=0,"",IF(G27&lt;=2,"Muy Baja",IF(G27&lt;=24,"Baja",IF(G27&lt;=500,"Media",IF(G27&lt;=5000,"Alta","Muy Alta")))))</f>
        <v/>
      </c>
      <c r="I27" s="176" t="str">
        <f>IF(H27="","",IF(H27="Muy Baja",0.2,IF(H27="Baja",0.4,IF(H27="Media",0.6,IF(H27="Alta",0.8,IF(H27="Muy Alta",1,))))))</f>
        <v/>
      </c>
      <c r="J27" s="179"/>
      <c r="K27" s="176">
        <f>IF(NOT(ISERROR(MATCH(J27,'[13]Tabla Impacto'!$B$221:$B$223,0))),'[13]Tabla Impacto'!$F$223&amp;"Por favor no seleccionar los criterios de impacto(Afectación Económica o presupuestal y Pérdida Reputacional)",J27)</f>
        <v>0</v>
      </c>
      <c r="L27" s="182" t="str">
        <f>IF(OR(K27='[13]Tabla Impacto'!$C$11,K27='[13]Tabla Impacto'!$D$11),"Leve",IF(OR(K27='[13]Tabla Impacto'!$C$12,K27='[13]Tabla Impacto'!$D$12),"Menor",IF(OR(K27='[13]Tabla Impacto'!$C$13,K27='[13]Tabla Impacto'!$D$13),"Moderado",IF(OR(K27='[13]Tabla Impacto'!$C$14,K27='[13]Tabla Impacto'!$D$14),"Mayor",IF(OR(K27='[13]Tabla Impacto'!$C$15,K27='[13]Tabla Impacto'!$D$15),"Catastrófico","")))))</f>
        <v/>
      </c>
      <c r="M27" s="176" t="str">
        <f>IF(L27="","",IF(L27="Leve",0.2,IF(L27="Menor",0.4,IF(L27="Moderado",0.6,IF(L27="Mayor",0.8,IF(L27="Catastrófico",1,))))))</f>
        <v/>
      </c>
      <c r="N27" s="185" t="str">
        <f>IF(OR(AND(H27="Muy Baja",L27="Leve"),AND(H27="Muy Baja",L27="Menor"),AND(H27="Baja",L27="Leve")),"Bajo",IF(OR(AND(H27="Muy baja",L27="Moderado"),AND(H27="Baja",L27="Menor"),AND(H27="Baja",L27="Moderado"),AND(H27="Media",L27="Leve"),AND(H27="Media",L27="Menor"),AND(H27="Media",L27="Moderado"),AND(H27="Alta",L27="Leve"),AND(H27="Alta",L27="Menor")),"Moderado",IF(OR(AND(H27="Muy Baja",L27="Mayor"),AND(H27="Baja",L27="Mayor"),AND(H27="Media",L27="Mayor"),AND(H27="Alta",L27="Moderado"),AND(H27="Alta",L27="Mayor"),AND(H27="Muy Alta",L27="Leve"),AND(H27="Muy Alta",L27="Menor"),AND(H27="Muy Alta",L27="Moderado"),AND(H27="Muy Alta",L27="Mayor")),"Alto",IF(OR(AND(H27="Muy Baja",L27="Catastrófico"),AND(H27="Baja",L27="Catastrófico"),AND(H27="Media",L27="Catastrófico"),AND(H27="Alta",L27="Catastrófico"),AND(H27="Muy Alta",L27="Catastrófico")),"Extremo",""))))</f>
        <v/>
      </c>
      <c r="O27" s="6">
        <v>1</v>
      </c>
      <c r="P27" s="40"/>
      <c r="Q27" s="41" t="str">
        <f t="shared" si="0"/>
        <v/>
      </c>
      <c r="R27" s="42"/>
      <c r="S27" s="42"/>
      <c r="T27" s="43" t="str">
        <f t="shared" si="1"/>
        <v/>
      </c>
      <c r="U27" s="42"/>
      <c r="V27" s="42"/>
      <c r="W27" s="42"/>
      <c r="X27" s="24" t="str">
        <f>IFERROR(IF(Q27="Probabilidad",(I27-(+I27*T27)),IF(Q27="Impacto",I27,"")),"")</f>
        <v/>
      </c>
      <c r="Y27" s="44" t="str">
        <f>IFERROR(IF(X27="","",IF(X27&lt;=0.2,"Muy Baja",IF(X27&lt;=0.4,"Baja",IF(X27&lt;=0.6,"Media",IF(X27&lt;=0.8,"Alta","Muy Alta"))))),"")</f>
        <v/>
      </c>
      <c r="Z27" s="45" t="str">
        <f t="shared" si="2"/>
        <v/>
      </c>
      <c r="AA27" s="44" t="str">
        <f>IFERROR(IF(AB27="","",IF(AB27&lt;=0.2,"Leve",IF(AB27&lt;=0.4,"Menor",IF(AB27&lt;=0.6,"Moderado",IF(AB27&lt;=0.8,"Mayor","Catastrófico"))))),"")</f>
        <v/>
      </c>
      <c r="AB27" s="45" t="str">
        <f>IFERROR(IF(Q27="Impacto",(M27-(+M27*T27)),IF(Q27="Probabilidad",M27,"")),"")</f>
        <v/>
      </c>
      <c r="AC27" s="46" t="str">
        <f t="shared" si="3"/>
        <v/>
      </c>
      <c r="AD27" s="47"/>
      <c r="AE27" s="48"/>
      <c r="AF27" s="48"/>
      <c r="AG27" s="48"/>
      <c r="AH27" s="49"/>
      <c r="AI27" s="48"/>
      <c r="AJ27" s="3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9"/>
      <c r="B28" s="192"/>
      <c r="C28" s="192"/>
      <c r="D28" s="192"/>
      <c r="E28" s="195"/>
      <c r="F28" s="192"/>
      <c r="G28" s="198"/>
      <c r="H28" s="183"/>
      <c r="I28" s="177"/>
      <c r="J28" s="180"/>
      <c r="K28" s="177">
        <f ca="1">IF(NOT(ISERROR(MATCH(J28,_xlfn.ANCHORARRAY(E39),0))),I41&amp;"Por favor no seleccionar los criterios de impacto",J28)</f>
        <v>0</v>
      </c>
      <c r="L28" s="183"/>
      <c r="M28" s="177"/>
      <c r="N28" s="186"/>
      <c r="O28" s="6">
        <v>2</v>
      </c>
      <c r="P28" s="40"/>
      <c r="Q28" s="41" t="str">
        <f t="shared" si="0"/>
        <v/>
      </c>
      <c r="R28" s="42"/>
      <c r="S28" s="42"/>
      <c r="T28" s="43" t="str">
        <f t="shared" si="1"/>
        <v/>
      </c>
      <c r="U28" s="42"/>
      <c r="V28" s="42"/>
      <c r="W28" s="42"/>
      <c r="X28" s="24" t="str">
        <f>IFERROR(IF(AND(Q27="Probabilidad",Q28="Probabilidad"),(Z27-(+Z27*T28)),IF(Q28="Probabilidad",(I27-(+I27*T28)),IF(Q28="Impacto",Z27,""))),"")</f>
        <v/>
      </c>
      <c r="Y28" s="44" t="str">
        <f t="shared" si="5"/>
        <v/>
      </c>
      <c r="Z28" s="45" t="str">
        <f t="shared" si="2"/>
        <v/>
      </c>
      <c r="AA28" s="44" t="str">
        <f t="shared" si="6"/>
        <v/>
      </c>
      <c r="AB28" s="45" t="str">
        <f>IFERROR(IF(AND(Q27="Impacto",Q28="Impacto"),(AB21-(+AB21*T28)),IF(Q28="Impacto",($M$27-(+$M$27*T28)),IF(Q28="Probabilidad",AB21,""))),"")</f>
        <v/>
      </c>
      <c r="AC28" s="46" t="str">
        <f t="shared" si="3"/>
        <v/>
      </c>
      <c r="AD28" s="47"/>
      <c r="AE28" s="48"/>
      <c r="AF28" s="48"/>
      <c r="AG28" s="48"/>
      <c r="AH28" s="49"/>
      <c r="AI28" s="48"/>
      <c r="AJ28" s="3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9"/>
      <c r="B29" s="192"/>
      <c r="C29" s="192"/>
      <c r="D29" s="192"/>
      <c r="E29" s="195"/>
      <c r="F29" s="192"/>
      <c r="G29" s="198"/>
      <c r="H29" s="183"/>
      <c r="I29" s="177"/>
      <c r="J29" s="180"/>
      <c r="K29" s="177">
        <f ca="1">IF(NOT(ISERROR(MATCH(J29,_xlfn.ANCHORARRAY(E40),0))),I42&amp;"Por favor no seleccionar los criterios de impacto",J29)</f>
        <v>0</v>
      </c>
      <c r="L29" s="183"/>
      <c r="M29" s="177"/>
      <c r="N29" s="186"/>
      <c r="O29" s="6">
        <v>3</v>
      </c>
      <c r="P29" s="40"/>
      <c r="Q29" s="41" t="str">
        <f t="shared" si="0"/>
        <v/>
      </c>
      <c r="R29" s="42"/>
      <c r="S29" s="42"/>
      <c r="T29" s="43" t="str">
        <f t="shared" si="1"/>
        <v/>
      </c>
      <c r="U29" s="42"/>
      <c r="V29" s="42"/>
      <c r="W29" s="42"/>
      <c r="X29" s="24" t="str">
        <f>IFERROR(IF(AND(Q28="Probabilidad",Q29="Probabilidad"),(Z28-(+Z28*T29)),IF(AND(Q28="Impacto",Q29="Probabilidad"),(Z27-(+Z27*T29)),IF(Q29="Impacto",Z28,""))),"")</f>
        <v/>
      </c>
      <c r="Y29" s="44" t="str">
        <f t="shared" si="5"/>
        <v/>
      </c>
      <c r="Z29" s="45" t="str">
        <f t="shared" si="2"/>
        <v/>
      </c>
      <c r="AA29" s="44" t="str">
        <f t="shared" si="6"/>
        <v/>
      </c>
      <c r="AB29" s="45" t="str">
        <f>IFERROR(IF(AND(Q28="Impacto",Q29="Impacto"),(AB28-(+AB28*T29)),IF(AND(Q28="Probabilidad",Q29="Impacto"),(AB27-(+AB27*T29)),IF(Q29="Probabilidad",AB28,""))),"")</f>
        <v/>
      </c>
      <c r="AC29" s="46" t="str">
        <f t="shared" si="3"/>
        <v/>
      </c>
      <c r="AD29" s="47"/>
      <c r="AE29" s="48"/>
      <c r="AF29" s="38"/>
      <c r="AG29" s="49"/>
      <c r="AH29" s="49"/>
      <c r="AI29" s="48"/>
      <c r="AJ29" s="3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9"/>
      <c r="B30" s="192"/>
      <c r="C30" s="192"/>
      <c r="D30" s="192"/>
      <c r="E30" s="195"/>
      <c r="F30" s="192"/>
      <c r="G30" s="198"/>
      <c r="H30" s="183"/>
      <c r="I30" s="177"/>
      <c r="J30" s="180"/>
      <c r="K30" s="177">
        <f ca="1">IF(NOT(ISERROR(MATCH(J30,_xlfn.ANCHORARRAY(E41),0))),I43&amp;"Por favor no seleccionar los criterios de impacto",J30)</f>
        <v>0</v>
      </c>
      <c r="L30" s="183"/>
      <c r="M30" s="177"/>
      <c r="N30" s="186"/>
      <c r="O30" s="6">
        <v>4</v>
      </c>
      <c r="P30" s="39"/>
      <c r="Q30" s="41" t="str">
        <f t="shared" si="0"/>
        <v/>
      </c>
      <c r="R30" s="42"/>
      <c r="S30" s="42"/>
      <c r="T30" s="43" t="str">
        <f t="shared" si="1"/>
        <v/>
      </c>
      <c r="U30" s="42"/>
      <c r="V30" s="42"/>
      <c r="W30" s="42"/>
      <c r="X30" s="24" t="str">
        <f>IFERROR(IF(AND(Q29="Probabilidad",Q30="Probabilidad"),(Z29-(+Z29*T30)),IF(AND(Q29="Impacto",Q30="Probabilidad"),(Z28-(+Z28*T30)),IF(Q30="Impacto",Z29,""))),"")</f>
        <v/>
      </c>
      <c r="Y30" s="44" t="str">
        <f t="shared" si="5"/>
        <v/>
      </c>
      <c r="Z30" s="45" t="str">
        <f t="shared" si="2"/>
        <v/>
      </c>
      <c r="AA30" s="44" t="str">
        <f t="shared" si="6"/>
        <v/>
      </c>
      <c r="AB30" s="45" t="str">
        <f>IFERROR(IF(AND(Q29="Impacto",Q30="Impacto"),(AB29-(+AB29*T30)),IF(AND(Q29="Probabilidad",Q30="Impacto"),(AB28-(+AB28*T30)),IF(Q30="Probabilidad",AB29,""))),"")</f>
        <v/>
      </c>
      <c r="AC30" s="46" t="str">
        <f t="shared" si="3"/>
        <v/>
      </c>
      <c r="AD30" s="47"/>
      <c r="AE30" s="48"/>
      <c r="AF30" s="38"/>
      <c r="AG30" s="49"/>
      <c r="AH30" s="49"/>
      <c r="AI30" s="48"/>
      <c r="AJ30" s="3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9"/>
      <c r="B31" s="192"/>
      <c r="C31" s="192"/>
      <c r="D31" s="192"/>
      <c r="E31" s="195"/>
      <c r="F31" s="192"/>
      <c r="G31" s="198"/>
      <c r="H31" s="183"/>
      <c r="I31" s="177"/>
      <c r="J31" s="180"/>
      <c r="K31" s="177">
        <f ca="1">IF(NOT(ISERROR(MATCH(J31,_xlfn.ANCHORARRAY(E42),0))),I44&amp;"Por favor no seleccionar los criterios de impacto",J31)</f>
        <v>0</v>
      </c>
      <c r="L31" s="183"/>
      <c r="M31" s="177"/>
      <c r="N31" s="186"/>
      <c r="O31" s="6">
        <v>5</v>
      </c>
      <c r="P31" s="39"/>
      <c r="Q31" s="41" t="str">
        <f t="shared" si="0"/>
        <v/>
      </c>
      <c r="R31" s="42"/>
      <c r="S31" s="42"/>
      <c r="T31" s="43" t="str">
        <f t="shared" si="1"/>
        <v/>
      </c>
      <c r="U31" s="42"/>
      <c r="V31" s="42"/>
      <c r="W31" s="42"/>
      <c r="X31" s="31" t="str">
        <f>IFERROR(IF(AND(Q30="Probabilidad",Q31="Probabilidad"),(Z30-(+Z30*T31)),IF(AND(Q30="Impacto",Q31="Probabilidad"),(Z29-(+Z29*T31)),IF(Q31="Impacto",Z30,""))),"")</f>
        <v/>
      </c>
      <c r="Y31" s="44" t="str">
        <f>IFERROR(IF(X31="","",IF(X31&lt;=0.2,"Muy Baja",IF(X31&lt;=0.4,"Baja",IF(X31&lt;=0.6,"Media",IF(X31&lt;=0.8,"Alta","Muy Alta"))))),"")</f>
        <v/>
      </c>
      <c r="Z31" s="45" t="str">
        <f t="shared" si="2"/>
        <v/>
      </c>
      <c r="AA31" s="44" t="str">
        <f t="shared" si="6"/>
        <v/>
      </c>
      <c r="AB31" s="45" t="str">
        <f>IFERROR(IF(AND(Q30="Impacto",Q31="Impacto"),(AB30-(+AB30*T31)),IF(AND(Q30="Probabilidad",Q31="Impacto"),(AB29-(+AB29*T31)),IF(Q31="Probabilidad",AB30,""))),"")</f>
        <v/>
      </c>
      <c r="AC31" s="46" t="str">
        <f t="shared" si="3"/>
        <v/>
      </c>
      <c r="AD31" s="47"/>
      <c r="AE31" s="48"/>
      <c r="AF31" s="38"/>
      <c r="AG31" s="49"/>
      <c r="AH31" s="49"/>
      <c r="AI31" s="48"/>
      <c r="AJ31" s="3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90"/>
      <c r="B32" s="193"/>
      <c r="C32" s="193"/>
      <c r="D32" s="193"/>
      <c r="E32" s="196"/>
      <c r="F32" s="193"/>
      <c r="G32" s="199"/>
      <c r="H32" s="184"/>
      <c r="I32" s="178"/>
      <c r="J32" s="181"/>
      <c r="K32" s="178">
        <f ca="1">IF(NOT(ISERROR(MATCH(J32,_xlfn.ANCHORARRAY(E43),0))),I45&amp;"Por favor no seleccionar los criterios de impacto",J32)</f>
        <v>0</v>
      </c>
      <c r="L32" s="184"/>
      <c r="M32" s="178"/>
      <c r="N32" s="187"/>
      <c r="O32" s="6">
        <v>6</v>
      </c>
      <c r="P32" s="39"/>
      <c r="Q32" s="41" t="str">
        <f t="shared" si="0"/>
        <v/>
      </c>
      <c r="R32" s="42"/>
      <c r="S32" s="42"/>
      <c r="T32" s="43" t="str">
        <f t="shared" si="1"/>
        <v/>
      </c>
      <c r="U32" s="42"/>
      <c r="V32" s="42"/>
      <c r="W32" s="42"/>
      <c r="X32" s="24" t="str">
        <f>IFERROR(IF(AND(Q31="Probabilidad",Q32="Probabilidad"),(Z31-(+Z31*T32)),IF(AND(Q31="Impacto",Q32="Probabilidad"),(Z30-(+Z30*T32)),IF(Q32="Impacto",Z31,""))),"")</f>
        <v/>
      </c>
      <c r="Y32" s="44" t="str">
        <f t="shared" si="5"/>
        <v/>
      </c>
      <c r="Z32" s="45" t="str">
        <f t="shared" si="2"/>
        <v/>
      </c>
      <c r="AA32" s="44" t="str">
        <f t="shared" si="6"/>
        <v/>
      </c>
      <c r="AB32" s="45" t="str">
        <f>IFERROR(IF(AND(Q31="Impacto",Q32="Impacto"),(AB31-(+AB31*T32)),IF(AND(Q31="Probabilidad",Q32="Impacto"),(AB30-(+AB30*T32)),IF(Q32="Probabilidad",AB31,""))),"")</f>
        <v/>
      </c>
      <c r="AC32" s="46" t="str">
        <f t="shared" si="3"/>
        <v/>
      </c>
      <c r="AD32" s="47"/>
      <c r="AE32" s="48"/>
      <c r="AF32" s="38"/>
      <c r="AG32" s="49"/>
      <c r="AH32" s="49"/>
      <c r="AI32" s="48"/>
      <c r="AJ32" s="3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88">
        <v>5</v>
      </c>
      <c r="B33" s="191"/>
      <c r="C33" s="191"/>
      <c r="D33" s="191"/>
      <c r="E33" s="194"/>
      <c r="F33" s="191"/>
      <c r="G33" s="197"/>
      <c r="H33" s="182" t="str">
        <f>IF(G33&lt;=0,"",IF(G33&lt;=2,"Muy Baja",IF(G33&lt;=24,"Baja",IF(G33&lt;=500,"Media",IF(G33&lt;=5000,"Alta","Muy Alta")))))</f>
        <v/>
      </c>
      <c r="I33" s="176" t="str">
        <f>IF(H33="","",IF(H33="Muy Baja",0.2,IF(H33="Baja",0.4,IF(H33="Media",0.6,IF(H33="Alta",0.8,IF(H33="Muy Alta",1,))))))</f>
        <v/>
      </c>
      <c r="J33" s="179"/>
      <c r="K33" s="176">
        <f>IF(NOT(ISERROR(MATCH(J33,'[13]Tabla Impacto'!$B$221:$B$223,0))),'[13]Tabla Impacto'!$F$223&amp;"Por favor no seleccionar los criterios de impacto(Afectación Económica o presupuestal y Pérdida Reputacional)",J33)</f>
        <v>0</v>
      </c>
      <c r="L33" s="182" t="str">
        <f>IF(OR(K33='[13]Tabla Impacto'!$C$11,K33='[13]Tabla Impacto'!$D$11),"Leve",IF(OR(K33='[13]Tabla Impacto'!$C$12,K33='[13]Tabla Impacto'!$D$12),"Menor",IF(OR(K33='[13]Tabla Impacto'!$C$13,K33='[13]Tabla Impacto'!$D$13),"Moderado",IF(OR(K33='[13]Tabla Impacto'!$C$14,K33='[13]Tabla Impacto'!$D$14),"Mayor",IF(OR(K33='[13]Tabla Impacto'!$C$15,K33='[13]Tabla Impacto'!$D$15),"Catastrófico","")))))</f>
        <v/>
      </c>
      <c r="M33" s="176" t="str">
        <f>IF(L33="","",IF(L33="Leve",0.2,IF(L33="Menor",0.4,IF(L33="Moderado",0.6,IF(L33="Mayor",0.8,IF(L33="Catastrófico",1,))))))</f>
        <v/>
      </c>
      <c r="N33" s="185" t="str">
        <f>IF(OR(AND(H33="Muy Baja",L33="Leve"),AND(H33="Muy Baja",L33="Menor"),AND(H33="Baja",L33="Leve")),"Bajo",IF(OR(AND(H33="Muy baja",L33="Moderado"),AND(H33="Baja",L33="Menor"),AND(H33="Baja",L33="Moderado"),AND(H33="Media",L33="Leve"),AND(H33="Media",L33="Menor"),AND(H33="Media",L33="Moderado"),AND(H33="Alta",L33="Leve"),AND(H33="Alta",L33="Menor")),"Moderado",IF(OR(AND(H33="Muy Baja",L33="Mayor"),AND(H33="Baja",L33="Mayor"),AND(H33="Media",L33="Mayor"),AND(H33="Alta",L33="Moderado"),AND(H33="Alta",L33="Mayor"),AND(H33="Muy Alta",L33="Leve"),AND(H33="Muy Alta",L33="Menor"),AND(H33="Muy Alta",L33="Moderado"),AND(H33="Muy Alta",L33="Mayor")),"Alto",IF(OR(AND(H33="Muy Baja",L33="Catastrófico"),AND(H33="Baja",L33="Catastrófico"),AND(H33="Media",L33="Catastrófico"),AND(H33="Alta",L33="Catastrófico"),AND(H33="Muy Alta",L33="Catastrófico")),"Extremo",""))))</f>
        <v/>
      </c>
      <c r="O33" s="6">
        <v>1</v>
      </c>
      <c r="P33" s="40"/>
      <c r="Q33" s="41" t="str">
        <f t="shared" si="0"/>
        <v/>
      </c>
      <c r="R33" s="42"/>
      <c r="S33" s="42"/>
      <c r="T33" s="43" t="str">
        <f t="shared" si="1"/>
        <v/>
      </c>
      <c r="U33" s="42"/>
      <c r="V33" s="42"/>
      <c r="W33" s="42"/>
      <c r="X33" s="24" t="str">
        <f>IFERROR(IF(Q33="Probabilidad",(I33-(+I33*T33)),IF(Q33="Impacto",I33,"")),"")</f>
        <v/>
      </c>
      <c r="Y33" s="44" t="str">
        <f>IFERROR(IF(X33="","",IF(X33&lt;=0.2,"Muy Baja",IF(X33&lt;=0.4,"Baja",IF(X33&lt;=0.6,"Media",IF(X33&lt;=0.8,"Alta","Muy Alta"))))),"")</f>
        <v/>
      </c>
      <c r="Z33" s="45" t="str">
        <f t="shared" si="2"/>
        <v/>
      </c>
      <c r="AA33" s="44" t="str">
        <f>IFERROR(IF(AB33="","",IF(AB33&lt;=0.2,"Leve",IF(AB33&lt;=0.4,"Menor",IF(AB33&lt;=0.6,"Moderado",IF(AB33&lt;=0.8,"Mayor","Catastrófico"))))),"")</f>
        <v/>
      </c>
      <c r="AB33" s="45" t="str">
        <f>IFERROR(IF(Q33="Impacto",(M33-(+M33*T33)),IF(Q33="Probabilidad",M33,"")),"")</f>
        <v/>
      </c>
      <c r="AC33" s="46" t="str">
        <f t="shared" si="3"/>
        <v/>
      </c>
      <c r="AD33" s="47"/>
      <c r="AE33" s="48"/>
      <c r="AF33" s="48"/>
      <c r="AG33" s="48"/>
      <c r="AH33" s="49"/>
      <c r="AI33" s="48"/>
      <c r="AJ33" s="3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9"/>
      <c r="B34" s="192"/>
      <c r="C34" s="192"/>
      <c r="D34" s="192"/>
      <c r="E34" s="195"/>
      <c r="F34" s="192"/>
      <c r="G34" s="198"/>
      <c r="H34" s="183"/>
      <c r="I34" s="177"/>
      <c r="J34" s="180"/>
      <c r="K34" s="177">
        <f ca="1">IF(NOT(ISERROR(MATCH(J34,_xlfn.ANCHORARRAY(E45),0))),I47&amp;"Por favor no seleccionar los criterios de impacto",J34)</f>
        <v>0</v>
      </c>
      <c r="L34" s="183"/>
      <c r="M34" s="177"/>
      <c r="N34" s="186"/>
      <c r="O34" s="6">
        <v>2</v>
      </c>
      <c r="P34" s="40"/>
      <c r="Q34" s="41" t="str">
        <f t="shared" si="0"/>
        <v/>
      </c>
      <c r="R34" s="42"/>
      <c r="S34" s="42"/>
      <c r="T34" s="43" t="str">
        <f t="shared" si="1"/>
        <v/>
      </c>
      <c r="U34" s="42"/>
      <c r="V34" s="42"/>
      <c r="W34" s="42"/>
      <c r="X34" s="24" t="str">
        <f>IFERROR(IF(AND(Q33="Probabilidad",Q34="Probabilidad"),(Z33-(+Z33*T34)),IF(Q34="Probabilidad",(I33-(+I33*T34)),IF(Q34="Impacto",Z33,""))),"")</f>
        <v/>
      </c>
      <c r="Y34" s="44" t="str">
        <f t="shared" si="5"/>
        <v/>
      </c>
      <c r="Z34" s="45" t="str">
        <f t="shared" si="2"/>
        <v/>
      </c>
      <c r="AA34" s="44" t="str">
        <f t="shared" si="6"/>
        <v/>
      </c>
      <c r="AB34" s="45" t="str">
        <f>IFERROR(IF(AND(Q33="Impacto",Q34="Impacto"),(AB27-(+AB27*T34)),IF(Q34="Impacto",($M$33-(+$M$33*T34)),IF(Q34="Probabilidad",AB27,""))),"")</f>
        <v/>
      </c>
      <c r="AC34" s="46" t="str">
        <f t="shared" si="3"/>
        <v/>
      </c>
      <c r="AD34" s="47"/>
      <c r="AE34" s="48"/>
      <c r="AF34" s="38"/>
      <c r="AG34" s="49"/>
      <c r="AH34" s="49"/>
      <c r="AI34" s="48"/>
      <c r="AJ34" s="3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9"/>
      <c r="B35" s="192"/>
      <c r="C35" s="192"/>
      <c r="D35" s="192"/>
      <c r="E35" s="195"/>
      <c r="F35" s="192"/>
      <c r="G35" s="198"/>
      <c r="H35" s="183"/>
      <c r="I35" s="177"/>
      <c r="J35" s="180"/>
      <c r="K35" s="177">
        <f ca="1">IF(NOT(ISERROR(MATCH(J35,_xlfn.ANCHORARRAY(E46),0))),I48&amp;"Por favor no seleccionar los criterios de impacto",J35)</f>
        <v>0</v>
      </c>
      <c r="L35" s="183"/>
      <c r="M35" s="177"/>
      <c r="N35" s="186"/>
      <c r="O35" s="6">
        <v>3</v>
      </c>
      <c r="P35" s="39"/>
      <c r="Q35" s="41" t="str">
        <f t="shared" si="0"/>
        <v/>
      </c>
      <c r="R35" s="42"/>
      <c r="S35" s="42"/>
      <c r="T35" s="43" t="str">
        <f t="shared" si="1"/>
        <v/>
      </c>
      <c r="U35" s="42"/>
      <c r="V35" s="42"/>
      <c r="W35" s="42"/>
      <c r="X35" s="24" t="str">
        <f>IFERROR(IF(AND(Q34="Probabilidad",Q35="Probabilidad"),(Z34-(+Z34*T35)),IF(AND(Q34="Impacto",Q35="Probabilidad"),(Z33-(+Z33*T35)),IF(Q35="Impacto",Z34,""))),"")</f>
        <v/>
      </c>
      <c r="Y35" s="44" t="str">
        <f t="shared" si="5"/>
        <v/>
      </c>
      <c r="Z35" s="45" t="str">
        <f t="shared" si="2"/>
        <v/>
      </c>
      <c r="AA35" s="44" t="str">
        <f t="shared" si="6"/>
        <v/>
      </c>
      <c r="AB35" s="45" t="str">
        <f>IFERROR(IF(AND(Q34="Impacto",Q35="Impacto"),(AB34-(+AB34*T35)),IF(AND(Q34="Probabilidad",Q35="Impacto"),(AB33-(+AB33*T35)),IF(Q35="Probabilidad",AB34,""))),"")</f>
        <v/>
      </c>
      <c r="AC35" s="46" t="str">
        <f t="shared" si="3"/>
        <v/>
      </c>
      <c r="AD35" s="47"/>
      <c r="AE35" s="48"/>
      <c r="AF35" s="38"/>
      <c r="AG35" s="49"/>
      <c r="AH35" s="49"/>
      <c r="AI35" s="48"/>
      <c r="AJ35" s="3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9"/>
      <c r="B36" s="192"/>
      <c r="C36" s="192"/>
      <c r="D36" s="192"/>
      <c r="E36" s="195"/>
      <c r="F36" s="192"/>
      <c r="G36" s="198"/>
      <c r="H36" s="183"/>
      <c r="I36" s="177"/>
      <c r="J36" s="180"/>
      <c r="K36" s="177">
        <f ca="1">IF(NOT(ISERROR(MATCH(J36,_xlfn.ANCHORARRAY(E47),0))),I49&amp;"Por favor no seleccionar los criterios de impacto",J36)</f>
        <v>0</v>
      </c>
      <c r="L36" s="183"/>
      <c r="M36" s="177"/>
      <c r="N36" s="186"/>
      <c r="O36" s="6">
        <v>4</v>
      </c>
      <c r="P36" s="39"/>
      <c r="Q36" s="41" t="str">
        <f t="shared" si="0"/>
        <v/>
      </c>
      <c r="R36" s="42"/>
      <c r="S36" s="42"/>
      <c r="T36" s="43" t="str">
        <f t="shared" si="1"/>
        <v/>
      </c>
      <c r="U36" s="42"/>
      <c r="V36" s="42"/>
      <c r="W36" s="42"/>
      <c r="X36" s="24" t="str">
        <f>IFERROR(IF(AND(Q35="Probabilidad",Q36="Probabilidad"),(Z35-(+Z35*T36)),IF(AND(Q35="Impacto",Q36="Probabilidad"),(Z34-(+Z34*T36)),IF(Q36="Impacto",Z35,""))),"")</f>
        <v/>
      </c>
      <c r="Y36" s="44" t="str">
        <f t="shared" si="5"/>
        <v/>
      </c>
      <c r="Z36" s="45" t="str">
        <f t="shared" si="2"/>
        <v/>
      </c>
      <c r="AA36" s="44" t="str">
        <f t="shared" si="6"/>
        <v/>
      </c>
      <c r="AB36" s="45" t="str">
        <f>IFERROR(IF(AND(Q35="Impacto",Q36="Impacto"),(AB35-(+AB35*T36)),IF(AND(Q35="Probabilidad",Q36="Impacto"),(AB34-(+AB34*T36)),IF(Q36="Probabilidad",AB35,""))),"")</f>
        <v/>
      </c>
      <c r="AC36" s="46" t="str">
        <f t="shared" si="3"/>
        <v/>
      </c>
      <c r="AD36" s="47"/>
      <c r="AE36" s="48"/>
      <c r="AF36" s="38"/>
      <c r="AG36" s="49"/>
      <c r="AH36" s="49"/>
      <c r="AI36" s="48"/>
      <c r="AJ36" s="3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9"/>
      <c r="B37" s="192"/>
      <c r="C37" s="192"/>
      <c r="D37" s="192"/>
      <c r="E37" s="195"/>
      <c r="F37" s="192"/>
      <c r="G37" s="198"/>
      <c r="H37" s="183"/>
      <c r="I37" s="177"/>
      <c r="J37" s="180"/>
      <c r="K37" s="177">
        <f ca="1">IF(NOT(ISERROR(MATCH(J37,_xlfn.ANCHORARRAY(E48),0))),I50&amp;"Por favor no seleccionar los criterios de impacto",J37)</f>
        <v>0</v>
      </c>
      <c r="L37" s="183"/>
      <c r="M37" s="177"/>
      <c r="N37" s="186"/>
      <c r="O37" s="6">
        <v>5</v>
      </c>
      <c r="P37" s="39"/>
      <c r="Q37" s="41" t="str">
        <f t="shared" si="0"/>
        <v/>
      </c>
      <c r="R37" s="42"/>
      <c r="S37" s="42"/>
      <c r="T37" s="43" t="str">
        <f t="shared" si="1"/>
        <v/>
      </c>
      <c r="U37" s="42"/>
      <c r="V37" s="42"/>
      <c r="W37" s="42"/>
      <c r="X37" s="24" t="str">
        <f>IFERROR(IF(AND(Q36="Probabilidad",Q37="Probabilidad"),(Z36-(+Z36*T37)),IF(AND(Q36="Impacto",Q37="Probabilidad"),(Z35-(+Z35*T37)),IF(Q37="Impacto",Z36,""))),"")</f>
        <v/>
      </c>
      <c r="Y37" s="44" t="str">
        <f t="shared" si="5"/>
        <v/>
      </c>
      <c r="Z37" s="45" t="str">
        <f t="shared" si="2"/>
        <v/>
      </c>
      <c r="AA37" s="44" t="str">
        <f t="shared" si="6"/>
        <v/>
      </c>
      <c r="AB37" s="45" t="str">
        <f>IFERROR(IF(AND(Q36="Impacto",Q37="Impacto"),(AB36-(+AB36*T37)),IF(AND(Q36="Probabilidad",Q37="Impacto"),(AB35-(+AB35*T37)),IF(Q37="Probabilidad",AB36,""))),"")</f>
        <v/>
      </c>
      <c r="AC37" s="46" t="str">
        <f t="shared" si="3"/>
        <v/>
      </c>
      <c r="AD37" s="47"/>
      <c r="AE37" s="48"/>
      <c r="AF37" s="38"/>
      <c r="AG37" s="49"/>
      <c r="AH37" s="49"/>
      <c r="AI37" s="48"/>
      <c r="AJ37" s="3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90"/>
      <c r="B38" s="193"/>
      <c r="C38" s="193"/>
      <c r="D38" s="193"/>
      <c r="E38" s="196"/>
      <c r="F38" s="193"/>
      <c r="G38" s="199"/>
      <c r="H38" s="184"/>
      <c r="I38" s="178"/>
      <c r="J38" s="181"/>
      <c r="K38" s="178">
        <f ca="1">IF(NOT(ISERROR(MATCH(J38,_xlfn.ANCHORARRAY(E49),0))),I51&amp;"Por favor no seleccionar los criterios de impacto",J38)</f>
        <v>0</v>
      </c>
      <c r="L38" s="184"/>
      <c r="M38" s="178"/>
      <c r="N38" s="187"/>
      <c r="O38" s="6">
        <v>6</v>
      </c>
      <c r="P38" s="39"/>
      <c r="Q38" s="41" t="str">
        <f t="shared" si="0"/>
        <v/>
      </c>
      <c r="R38" s="42"/>
      <c r="S38" s="42"/>
      <c r="T38" s="43" t="str">
        <f t="shared" si="1"/>
        <v/>
      </c>
      <c r="U38" s="42"/>
      <c r="V38" s="42"/>
      <c r="W38" s="42"/>
      <c r="X38" s="24" t="str">
        <f>IFERROR(IF(AND(Q37="Probabilidad",Q38="Probabilidad"),(Z37-(+Z37*T38)),IF(AND(Q37="Impacto",Q38="Probabilidad"),(Z36-(+Z36*T38)),IF(Q38="Impacto",Z37,""))),"")</f>
        <v/>
      </c>
      <c r="Y38" s="44" t="str">
        <f t="shared" si="5"/>
        <v/>
      </c>
      <c r="Z38" s="45" t="str">
        <f t="shared" si="2"/>
        <v/>
      </c>
      <c r="AA38" s="44" t="str">
        <f t="shared" si="6"/>
        <v/>
      </c>
      <c r="AB38" s="45" t="str">
        <f>IFERROR(IF(AND(Q37="Impacto",Q38="Impacto"),(AB37-(+AB37*T38)),IF(AND(Q37="Probabilidad",Q38="Impacto"),(AB36-(+AB36*T38)),IF(Q38="Probabilidad",AB37,""))),"")</f>
        <v/>
      </c>
      <c r="AC38" s="46" t="str">
        <f t="shared" si="3"/>
        <v/>
      </c>
      <c r="AD38" s="47"/>
      <c r="AE38" s="48"/>
      <c r="AF38" s="38"/>
      <c r="AG38" s="49"/>
      <c r="AH38" s="49"/>
      <c r="AI38" s="48"/>
      <c r="AJ38" s="3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88">
        <v>6</v>
      </c>
      <c r="B39" s="191"/>
      <c r="C39" s="191"/>
      <c r="D39" s="191"/>
      <c r="E39" s="194"/>
      <c r="F39" s="191"/>
      <c r="G39" s="197"/>
      <c r="H39" s="182" t="str">
        <f>IF(G39&lt;=0,"",IF(G39&lt;=2,"Muy Baja",IF(G39&lt;=24,"Baja",IF(G39&lt;=500,"Media",IF(G39&lt;=5000,"Alta","Muy Alta")))))</f>
        <v/>
      </c>
      <c r="I39" s="176" t="str">
        <f>IF(H39="","",IF(H39="Muy Baja",0.2,IF(H39="Baja",0.4,IF(H39="Media",0.6,IF(H39="Alta",0.8,IF(H39="Muy Alta",1,))))))</f>
        <v/>
      </c>
      <c r="J39" s="179"/>
      <c r="K39" s="176">
        <f>IF(NOT(ISERROR(MATCH(J39,'[13]Tabla Impacto'!$B$221:$B$223,0))),'[13]Tabla Impacto'!$F$223&amp;"Por favor no seleccionar los criterios de impacto(Afectación Económica o presupuestal y Pérdida Reputacional)",J39)</f>
        <v>0</v>
      </c>
      <c r="L39" s="182" t="str">
        <f>IF(OR(K39='[13]Tabla Impacto'!$C$11,K39='[13]Tabla Impacto'!$D$11),"Leve",IF(OR(K39='[13]Tabla Impacto'!$C$12,K39='[13]Tabla Impacto'!$D$12),"Menor",IF(OR(K39='[13]Tabla Impacto'!$C$13,K39='[13]Tabla Impacto'!$D$13),"Moderado",IF(OR(K39='[13]Tabla Impacto'!$C$14,K39='[13]Tabla Impacto'!$D$14),"Mayor",IF(OR(K39='[13]Tabla Impacto'!$C$15,K39='[13]Tabla Impacto'!$D$15),"Catastrófico","")))))</f>
        <v/>
      </c>
      <c r="M39" s="176" t="str">
        <f>IF(L39="","",IF(L39="Leve",0.2,IF(L39="Menor",0.4,IF(L39="Moderado",0.6,IF(L39="Mayor",0.8,IF(L39="Catastrófico",1,))))))</f>
        <v/>
      </c>
      <c r="N39" s="185" t="str">
        <f>IF(OR(AND(H39="Muy Baja",L39="Leve"),AND(H39="Muy Baja",L39="Menor"),AND(H39="Baja",L39="Leve")),"Bajo",IF(OR(AND(H39="Muy baja",L39="Moderado"),AND(H39="Baja",L39="Menor"),AND(H39="Baja",L39="Moderado"),AND(H39="Media",L39="Leve"),AND(H39="Media",L39="Menor"),AND(H39="Media",L39="Moderado"),AND(H39="Alta",L39="Leve"),AND(H39="Alta",L39="Menor")),"Moderado",IF(OR(AND(H39="Muy Baja",L39="Mayor"),AND(H39="Baja",L39="Mayor"),AND(H39="Media",L39="Mayor"),AND(H39="Alta",L39="Moderado"),AND(H39="Alta",L39="Mayor"),AND(H39="Muy Alta",L39="Leve"),AND(H39="Muy Alta",L39="Menor"),AND(H39="Muy Alta",L39="Moderado"),AND(H39="Muy Alta",L39="Mayor")),"Alto",IF(OR(AND(H39="Muy Baja",L39="Catastrófico"),AND(H39="Baja",L39="Catastrófico"),AND(H39="Media",L39="Catastrófico"),AND(H39="Alta",L39="Catastrófico"),AND(H39="Muy Alta",L39="Catastrófico")),"Extremo",""))))</f>
        <v/>
      </c>
      <c r="O39" s="6">
        <v>1</v>
      </c>
      <c r="P39" s="126"/>
      <c r="Q39" s="41" t="str">
        <f t="shared" si="0"/>
        <v/>
      </c>
      <c r="R39" s="42"/>
      <c r="S39" s="42"/>
      <c r="T39" s="43" t="str">
        <f t="shared" si="1"/>
        <v/>
      </c>
      <c r="U39" s="42"/>
      <c r="V39" s="42"/>
      <c r="W39" s="42"/>
      <c r="X39" s="24" t="str">
        <f>IFERROR(IF(Q39="Probabilidad",(I39-(+I39*T39)),IF(Q39="Impacto",I39,"")),"")</f>
        <v/>
      </c>
      <c r="Y39" s="44" t="str">
        <f>IFERROR(IF(X39="","",IF(X39&lt;=0.2,"Muy Baja",IF(X39&lt;=0.4,"Baja",IF(X39&lt;=0.6,"Media",IF(X39&lt;=0.8,"Alta","Muy Alta"))))),"")</f>
        <v/>
      </c>
      <c r="Z39" s="45" t="str">
        <f t="shared" si="2"/>
        <v/>
      </c>
      <c r="AA39" s="44" t="str">
        <f>IFERROR(IF(AB39="","",IF(AB39&lt;=0.2,"Leve",IF(AB39&lt;=0.4,"Menor",IF(AB39&lt;=0.6,"Moderado",IF(AB39&lt;=0.8,"Mayor","Catastrófico"))))),"")</f>
        <v/>
      </c>
      <c r="AB39" s="45" t="str">
        <f>IFERROR(IF(Q39="Impacto",(M39-(+M39*T39)),IF(Q39="Probabilidad",M39,"")),"")</f>
        <v/>
      </c>
      <c r="AC39" s="46" t="str">
        <f t="shared" si="3"/>
        <v/>
      </c>
      <c r="AD39" s="47"/>
      <c r="AE39" s="48"/>
      <c r="AF39" s="48"/>
      <c r="AG39" s="48"/>
      <c r="AH39" s="49"/>
      <c r="AI39" s="48"/>
      <c r="AJ39" s="3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9"/>
      <c r="B40" s="192"/>
      <c r="C40" s="192"/>
      <c r="D40" s="192"/>
      <c r="E40" s="195"/>
      <c r="F40" s="192"/>
      <c r="G40" s="198"/>
      <c r="H40" s="183"/>
      <c r="I40" s="177"/>
      <c r="J40" s="180"/>
      <c r="K40" s="177">
        <f ca="1">IF(NOT(ISERROR(MATCH(J40,_xlfn.ANCHORARRAY(E51),0))),I53&amp;"Por favor no seleccionar los criterios de impacto",J40)</f>
        <v>0</v>
      </c>
      <c r="L40" s="183"/>
      <c r="M40" s="177"/>
      <c r="N40" s="186"/>
      <c r="O40" s="6">
        <v>2</v>
      </c>
      <c r="P40" s="127"/>
      <c r="Q40" s="41" t="str">
        <f t="shared" si="0"/>
        <v/>
      </c>
      <c r="R40" s="42"/>
      <c r="S40" s="42"/>
      <c r="T40" s="43" t="str">
        <f t="shared" si="1"/>
        <v/>
      </c>
      <c r="U40" s="42"/>
      <c r="V40" s="42"/>
      <c r="W40" s="42"/>
      <c r="X40" s="24" t="str">
        <f>IFERROR(IF(AND(Q39="Probabilidad",Q40="Probabilidad"),(Z39-(+Z39*T40)),IF(Q40="Probabilidad",(I39-(+I39*T40)),IF(Q40="Impacto",Z39,""))),"")</f>
        <v/>
      </c>
      <c r="Y40" s="44" t="str">
        <f t="shared" si="5"/>
        <v/>
      </c>
      <c r="Z40" s="45" t="str">
        <f t="shared" si="2"/>
        <v/>
      </c>
      <c r="AA40" s="44" t="str">
        <f t="shared" si="6"/>
        <v/>
      </c>
      <c r="AB40" s="45" t="str">
        <f>IFERROR(IF(AND(Q39="Impacto",Q40="Impacto"),(AB33-(+AB33*T40)),IF(Q40="Impacto",($M$39-(+$M$39*T40)),IF(Q40="Probabilidad",AB33,""))),"")</f>
        <v/>
      </c>
      <c r="AC40" s="46" t="str">
        <f t="shared" si="3"/>
        <v/>
      </c>
      <c r="AD40" s="47"/>
      <c r="AE40" s="48"/>
      <c r="AF40" s="48"/>
      <c r="AG40" s="48"/>
      <c r="AH40" s="49"/>
      <c r="AI40" s="48"/>
      <c r="AJ40" s="3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9"/>
      <c r="B41" s="192"/>
      <c r="C41" s="192"/>
      <c r="D41" s="192"/>
      <c r="E41" s="195"/>
      <c r="F41" s="192"/>
      <c r="G41" s="198"/>
      <c r="H41" s="183"/>
      <c r="I41" s="177"/>
      <c r="J41" s="180"/>
      <c r="K41" s="177">
        <f ca="1">IF(NOT(ISERROR(MATCH(J41,_xlfn.ANCHORARRAY(E52),0))),I54&amp;"Por favor no seleccionar los criterios de impacto",J41)</f>
        <v>0</v>
      </c>
      <c r="L41" s="183"/>
      <c r="M41" s="177"/>
      <c r="N41" s="186"/>
      <c r="O41" s="6">
        <v>3</v>
      </c>
      <c r="P41" s="127"/>
      <c r="Q41" s="41" t="str">
        <f t="shared" si="0"/>
        <v/>
      </c>
      <c r="R41" s="42"/>
      <c r="S41" s="42"/>
      <c r="T41" s="43" t="str">
        <f t="shared" si="1"/>
        <v/>
      </c>
      <c r="U41" s="42"/>
      <c r="V41" s="42"/>
      <c r="W41" s="42"/>
      <c r="X41" s="24" t="str">
        <f>IFERROR(IF(AND(Q40="Probabilidad",Q41="Probabilidad"),(Z40-(+Z40*T41)),IF(AND(Q40="Impacto",Q41="Probabilidad"),(Z39-(+Z39*T41)),IF(Q41="Impacto",Z40,""))),"")</f>
        <v/>
      </c>
      <c r="Y41" s="44" t="str">
        <f t="shared" si="5"/>
        <v/>
      </c>
      <c r="Z41" s="45" t="str">
        <f t="shared" si="2"/>
        <v/>
      </c>
      <c r="AA41" s="44" t="str">
        <f t="shared" si="6"/>
        <v/>
      </c>
      <c r="AB41" s="45" t="str">
        <f>IFERROR(IF(AND(Q40="Impacto",Q41="Impacto"),(AB40-(+AB40*T41)),IF(AND(Q40="Probabilidad",Q41="Impacto"),(AB39-(+AB39*T41)),IF(Q41="Probabilidad",AB40,""))),"")</f>
        <v/>
      </c>
      <c r="AC41" s="46" t="str">
        <f t="shared" si="3"/>
        <v/>
      </c>
      <c r="AD41" s="47"/>
      <c r="AE41" s="48"/>
      <c r="AF41" s="48"/>
      <c r="AG41" s="48"/>
      <c r="AH41" s="49"/>
      <c r="AI41" s="48"/>
      <c r="AJ41" s="3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9"/>
      <c r="B42" s="192"/>
      <c r="C42" s="192"/>
      <c r="D42" s="192"/>
      <c r="E42" s="195"/>
      <c r="F42" s="192"/>
      <c r="G42" s="198"/>
      <c r="H42" s="183"/>
      <c r="I42" s="177"/>
      <c r="J42" s="180"/>
      <c r="K42" s="177">
        <f ca="1">IF(NOT(ISERROR(MATCH(J42,_xlfn.ANCHORARRAY(E53),0))),I55&amp;"Por favor no seleccionar los criterios de impacto",J42)</f>
        <v>0</v>
      </c>
      <c r="L42" s="183"/>
      <c r="M42" s="177"/>
      <c r="N42" s="186"/>
      <c r="O42" s="6">
        <v>4</v>
      </c>
      <c r="P42" s="127"/>
      <c r="Q42" s="41" t="str">
        <f t="shared" si="0"/>
        <v/>
      </c>
      <c r="R42" s="42"/>
      <c r="S42" s="42"/>
      <c r="T42" s="43" t="str">
        <f t="shared" si="1"/>
        <v/>
      </c>
      <c r="U42" s="42"/>
      <c r="V42" s="42"/>
      <c r="W42" s="42"/>
      <c r="X42" s="24" t="str">
        <f>IFERROR(IF(AND(Q41="Probabilidad",Q42="Probabilidad"),(Z41-(+Z41*T42)),IF(AND(Q41="Impacto",Q42="Probabilidad"),(Z40-(+Z40*T42)),IF(Q42="Impacto",Z41,""))),"")</f>
        <v/>
      </c>
      <c r="Y42" s="44" t="str">
        <f t="shared" si="5"/>
        <v/>
      </c>
      <c r="Z42" s="45" t="str">
        <f t="shared" si="2"/>
        <v/>
      </c>
      <c r="AA42" s="44" t="str">
        <f t="shared" si="6"/>
        <v/>
      </c>
      <c r="AB42" s="45" t="str">
        <f>IFERROR(IF(AND(Q41="Impacto",Q42="Impacto"),(AB41-(+AB41*T42)),IF(AND(Q41="Probabilidad",Q42="Impacto"),(AB40-(+AB40*T42)),IF(Q42="Probabilidad",AB41,""))),"")</f>
        <v/>
      </c>
      <c r="AC42" s="46" t="str">
        <f t="shared" si="3"/>
        <v/>
      </c>
      <c r="AD42" s="47"/>
      <c r="AE42" s="48"/>
      <c r="AF42" s="48"/>
      <c r="AG42" s="49"/>
      <c r="AH42" s="49"/>
      <c r="AI42" s="48"/>
      <c r="AJ42" s="3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9"/>
      <c r="B43" s="192"/>
      <c r="C43" s="192"/>
      <c r="D43" s="192"/>
      <c r="E43" s="195"/>
      <c r="F43" s="192"/>
      <c r="G43" s="198"/>
      <c r="H43" s="183"/>
      <c r="I43" s="177"/>
      <c r="J43" s="180"/>
      <c r="K43" s="177">
        <f ca="1">IF(NOT(ISERROR(MATCH(J43,_xlfn.ANCHORARRAY(E54),0))),I56&amp;"Por favor no seleccionar los criterios de impacto",J43)</f>
        <v>0</v>
      </c>
      <c r="L43" s="183"/>
      <c r="M43" s="177"/>
      <c r="N43" s="186"/>
      <c r="O43" s="6">
        <v>5</v>
      </c>
      <c r="P43" s="39"/>
      <c r="Q43" s="41" t="str">
        <f t="shared" si="0"/>
        <v/>
      </c>
      <c r="R43" s="42"/>
      <c r="S43" s="42"/>
      <c r="T43" s="43" t="str">
        <f t="shared" si="1"/>
        <v/>
      </c>
      <c r="U43" s="42"/>
      <c r="V43" s="42"/>
      <c r="W43" s="42"/>
      <c r="X43" s="24" t="str">
        <f>IFERROR(IF(AND(Q42="Probabilidad",Q43="Probabilidad"),(Z42-(+Z42*T43)),IF(AND(Q42="Impacto",Q43="Probabilidad"),(Z41-(+Z41*T43)),IF(Q43="Impacto",Z42,""))),"")</f>
        <v/>
      </c>
      <c r="Y43" s="44" t="str">
        <f t="shared" si="5"/>
        <v/>
      </c>
      <c r="Z43" s="45" t="str">
        <f t="shared" si="2"/>
        <v/>
      </c>
      <c r="AA43" s="44" t="str">
        <f t="shared" si="6"/>
        <v/>
      </c>
      <c r="AB43" s="45" t="str">
        <f>IFERROR(IF(AND(Q42="Impacto",Q43="Impacto"),(AB42-(+AB42*T43)),IF(AND(Q42="Probabilidad",Q43="Impacto"),(AB41-(+AB41*T43)),IF(Q43="Probabilidad",AB42,""))),"")</f>
        <v/>
      </c>
      <c r="AC43" s="46" t="str">
        <f t="shared" si="3"/>
        <v/>
      </c>
      <c r="AD43" s="47"/>
      <c r="AE43" s="48"/>
      <c r="AF43" s="38"/>
      <c r="AG43" s="49"/>
      <c r="AH43" s="49"/>
      <c r="AI43" s="48"/>
      <c r="AJ43" s="3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90"/>
      <c r="B44" s="193"/>
      <c r="C44" s="193"/>
      <c r="D44" s="193"/>
      <c r="E44" s="196"/>
      <c r="F44" s="193"/>
      <c r="G44" s="199"/>
      <c r="H44" s="184"/>
      <c r="I44" s="178"/>
      <c r="J44" s="181"/>
      <c r="K44" s="178">
        <f ca="1">IF(NOT(ISERROR(MATCH(J44,_xlfn.ANCHORARRAY(E55),0))),I57&amp;"Por favor no seleccionar los criterios de impacto",J44)</f>
        <v>0</v>
      </c>
      <c r="L44" s="184"/>
      <c r="M44" s="178"/>
      <c r="N44" s="187"/>
      <c r="O44" s="6">
        <v>6</v>
      </c>
      <c r="P44" s="39"/>
      <c r="Q44" s="41" t="str">
        <f t="shared" si="0"/>
        <v/>
      </c>
      <c r="R44" s="42"/>
      <c r="S44" s="42"/>
      <c r="T44" s="43" t="str">
        <f t="shared" si="1"/>
        <v/>
      </c>
      <c r="U44" s="42"/>
      <c r="V44" s="42"/>
      <c r="W44" s="42"/>
      <c r="X44" s="24" t="str">
        <f>IFERROR(IF(AND(Q43="Probabilidad",Q44="Probabilidad"),(Z43-(+Z43*T44)),IF(AND(Q43="Impacto",Q44="Probabilidad"),(Z42-(+Z42*T44)),IF(Q44="Impacto",Z43,""))),"")</f>
        <v/>
      </c>
      <c r="Y44" s="44" t="str">
        <f t="shared" si="5"/>
        <v/>
      </c>
      <c r="Z44" s="45" t="str">
        <f t="shared" si="2"/>
        <v/>
      </c>
      <c r="AA44" s="44" t="str">
        <f>IFERROR(IF(AB44="","",IF(AB44&lt;=0.2,"Leve",IF(AB44&lt;=0.4,"Menor",IF(AB44&lt;=0.6,"Moderado",IF(AB44&lt;=0.8,"Mayor","Catastrófico"))))),"")</f>
        <v/>
      </c>
      <c r="AB44" s="45" t="str">
        <f>IFERROR(IF(AND(Q43="Impacto",Q44="Impacto"),(AB43-(+AB43*T44)),IF(AND(Q43="Probabilidad",Q44="Impacto"),(AB42-(+AB42*T44)),IF(Q44="Probabilidad",AB43,""))),"")</f>
        <v/>
      </c>
      <c r="AC44" s="46" t="str">
        <f t="shared" si="3"/>
        <v/>
      </c>
      <c r="AD44" s="47"/>
      <c r="AE44" s="48"/>
      <c r="AF44" s="38"/>
      <c r="AG44" s="49"/>
      <c r="AH44" s="49"/>
      <c r="AI44" s="48"/>
      <c r="AJ44" s="3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88">
        <v>7</v>
      </c>
      <c r="B45" s="191"/>
      <c r="C45" s="191"/>
      <c r="D45" s="191"/>
      <c r="E45" s="194"/>
      <c r="F45" s="191"/>
      <c r="G45" s="197"/>
      <c r="H45" s="182" t="str">
        <f>IF(G45&lt;=0,"",IF(G45&lt;=2,"Muy Baja",IF(G45&lt;=24,"Baja",IF(G45&lt;=500,"Media",IF(G45&lt;=5000,"Alta","Muy Alta")))))</f>
        <v/>
      </c>
      <c r="I45" s="176" t="str">
        <f>IF(H45="","",IF(H45="Muy Baja",0.2,IF(H45="Baja",0.4,IF(H45="Media",0.6,IF(H45="Alta",0.8,IF(H45="Muy Alta",1,))))))</f>
        <v/>
      </c>
      <c r="J45" s="179"/>
      <c r="K45" s="176">
        <f>IF(NOT(ISERROR(MATCH(J45,'[13]Tabla Impacto'!$B$221:$B$223,0))),'[13]Tabla Impacto'!$F$223&amp;"Por favor no seleccionar los criterios de impacto(Afectación Económica o presupuestal y Pérdida Reputacional)",J45)</f>
        <v>0</v>
      </c>
      <c r="L45" s="182" t="str">
        <f>IF(OR(K45='[13]Tabla Impacto'!$C$11,K45='[13]Tabla Impacto'!$D$11),"Leve",IF(OR(K45='[13]Tabla Impacto'!$C$12,K45='[13]Tabla Impacto'!$D$12),"Menor",IF(OR(K45='[13]Tabla Impacto'!$C$13,K45='[13]Tabla Impacto'!$D$13),"Moderado",IF(OR(K45='[13]Tabla Impacto'!$C$14,K45='[13]Tabla Impacto'!$D$14),"Mayor",IF(OR(K45='[13]Tabla Impacto'!$C$15,K45='[13]Tabla Impacto'!$D$15),"Catastrófico","")))))</f>
        <v/>
      </c>
      <c r="M45" s="176" t="str">
        <f>IF(L45="","",IF(L45="Leve",0.2,IF(L45="Menor",0.4,IF(L45="Moderado",0.6,IF(L45="Mayor",0.8,IF(L45="Catastrófico",1,))))))</f>
        <v/>
      </c>
      <c r="N45" s="185" t="str">
        <f>IF(OR(AND(H45="Muy Baja",L45="Leve"),AND(H45="Muy Baja",L45="Menor"),AND(H45="Baja",L45="Leve")),"Bajo",IF(OR(AND(H45="Muy baja",L45="Moderado"),AND(H45="Baja",L45="Menor"),AND(H45="Baja",L45="Moderado"),AND(H45="Media",L45="Leve"),AND(H45="Media",L45="Menor"),AND(H45="Media",L45="Moderado"),AND(H45="Alta",L45="Leve"),AND(H45="Alta",L45="Menor")),"Moderado",IF(OR(AND(H45="Muy Baja",L45="Mayor"),AND(H45="Baja",L45="Mayor"),AND(H45="Media",L45="Mayor"),AND(H45="Alta",L45="Moderado"),AND(H45="Alta",L45="Mayor"),AND(H45="Muy Alta",L45="Leve"),AND(H45="Muy Alta",L45="Menor"),AND(H45="Muy Alta",L45="Moderado"),AND(H45="Muy Alta",L45="Mayor")),"Alto",IF(OR(AND(H45="Muy Baja",L45="Catastrófico"),AND(H45="Baja",L45="Catastrófico"),AND(H45="Media",L45="Catastrófico"),AND(H45="Alta",L45="Catastrófico"),AND(H45="Muy Alta",L45="Catastrófico")),"Extremo",""))))</f>
        <v/>
      </c>
      <c r="O45" s="6">
        <v>1</v>
      </c>
      <c r="P45" s="128"/>
      <c r="Q45" s="41" t="str">
        <f t="shared" si="0"/>
        <v/>
      </c>
      <c r="R45" s="42"/>
      <c r="S45" s="42"/>
      <c r="T45" s="43" t="str">
        <f t="shared" si="1"/>
        <v/>
      </c>
      <c r="U45" s="42"/>
      <c r="V45" s="42"/>
      <c r="W45" s="42"/>
      <c r="X45" s="24" t="str">
        <f>IFERROR(IF(Q45="Probabilidad",(I45-(+I45*T45)),IF(Q45="Impacto",I45,"")),"")</f>
        <v/>
      </c>
      <c r="Y45" s="44" t="str">
        <f>IFERROR(IF(X45="","",IF(X45&lt;=0.2,"Muy Baja",IF(X45&lt;=0.4,"Baja",IF(X45&lt;=0.6,"Media",IF(X45&lt;=0.8,"Alta","Muy Alta"))))),"")</f>
        <v/>
      </c>
      <c r="Z45" s="45" t="str">
        <f t="shared" si="2"/>
        <v/>
      </c>
      <c r="AA45" s="44" t="str">
        <f>IFERROR(IF(AB45="","",IF(AB45&lt;=0.2,"Leve",IF(AB45&lt;=0.4,"Menor",IF(AB45&lt;=0.6,"Moderado",IF(AB45&lt;=0.8,"Mayor","Catastrófico"))))),"")</f>
        <v/>
      </c>
      <c r="AB45" s="45" t="str">
        <f>IFERROR(IF(Q45="Impacto",(M45-(+M45*T45)),IF(Q45="Probabilidad",M45,"")),"")</f>
        <v/>
      </c>
      <c r="AC45" s="46" t="str">
        <f t="shared" si="3"/>
        <v/>
      </c>
      <c r="AD45" s="47"/>
      <c r="AE45" s="128"/>
      <c r="AF45" s="128"/>
      <c r="AG45" s="49"/>
      <c r="AH45" s="49"/>
      <c r="AI45" s="48"/>
      <c r="AJ45" s="3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9"/>
      <c r="B46" s="192"/>
      <c r="C46" s="192"/>
      <c r="D46" s="192"/>
      <c r="E46" s="195"/>
      <c r="F46" s="192"/>
      <c r="G46" s="198"/>
      <c r="H46" s="183"/>
      <c r="I46" s="177"/>
      <c r="J46" s="180"/>
      <c r="K46" s="177">
        <f ca="1">IF(NOT(ISERROR(MATCH(J46,_xlfn.ANCHORARRAY(E57),0))),I59&amp;"Por favor no seleccionar los criterios de impacto",J46)</f>
        <v>0</v>
      </c>
      <c r="L46" s="183"/>
      <c r="M46" s="177"/>
      <c r="N46" s="186"/>
      <c r="O46" s="6">
        <v>2</v>
      </c>
      <c r="P46" s="128"/>
      <c r="Q46" s="41" t="str">
        <f t="shared" si="0"/>
        <v/>
      </c>
      <c r="R46" s="42"/>
      <c r="S46" s="42"/>
      <c r="T46" s="43" t="str">
        <f t="shared" si="1"/>
        <v/>
      </c>
      <c r="U46" s="42"/>
      <c r="V46" s="42"/>
      <c r="W46" s="42"/>
      <c r="X46" s="24" t="str">
        <f>IFERROR(IF(AND(Q45="Probabilidad",Q46="Probabilidad"),(Z45-(+Z45*T46)),IF(Q46="Probabilidad",(I45-(+I45*T46)),IF(Q46="Impacto",Z45,""))),"")</f>
        <v/>
      </c>
      <c r="Y46" s="44" t="str">
        <f t="shared" si="5"/>
        <v/>
      </c>
      <c r="Z46" s="45" t="str">
        <f t="shared" si="2"/>
        <v/>
      </c>
      <c r="AA46" s="44" t="str">
        <f t="shared" si="6"/>
        <v/>
      </c>
      <c r="AB46" s="45" t="str">
        <f>IFERROR(IF(AND(Q45="Impacto",Q46="Impacto"),(AB39-(+AB39*T46)),IF(Q46="Impacto",($M$45-(+$M$45*T46)),IF(Q46="Probabilidad",AB39,""))),"")</f>
        <v/>
      </c>
      <c r="AC46" s="46" t="str">
        <f t="shared" si="3"/>
        <v/>
      </c>
      <c r="AD46" s="47"/>
      <c r="AE46" s="128"/>
      <c r="AF46" s="128"/>
      <c r="AG46" s="49"/>
      <c r="AH46" s="49"/>
      <c r="AI46" s="48"/>
      <c r="AJ46" s="3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9"/>
      <c r="B47" s="192"/>
      <c r="C47" s="192"/>
      <c r="D47" s="192"/>
      <c r="E47" s="195"/>
      <c r="F47" s="192"/>
      <c r="G47" s="198"/>
      <c r="H47" s="183"/>
      <c r="I47" s="177"/>
      <c r="J47" s="180"/>
      <c r="K47" s="177">
        <f ca="1">IF(NOT(ISERROR(MATCH(J47,_xlfn.ANCHORARRAY(E58),0))),I60&amp;"Por favor no seleccionar los criterios de impacto",J47)</f>
        <v>0</v>
      </c>
      <c r="L47" s="183"/>
      <c r="M47" s="177"/>
      <c r="N47" s="186"/>
      <c r="O47" s="6">
        <v>3</v>
      </c>
      <c r="P47" s="128"/>
      <c r="Q47" s="41" t="str">
        <f t="shared" si="0"/>
        <v/>
      </c>
      <c r="R47" s="42"/>
      <c r="S47" s="42"/>
      <c r="T47" s="43" t="str">
        <f t="shared" si="1"/>
        <v/>
      </c>
      <c r="U47" s="42"/>
      <c r="V47" s="42"/>
      <c r="W47" s="42"/>
      <c r="X47" s="24" t="str">
        <f>IFERROR(IF(AND(Q46="Probabilidad",Q47="Probabilidad"),(Z46-(+Z46*T47)),IF(AND(Q46="Impacto",Q47="Probabilidad"),(Z45-(+Z45*T47)),IF(Q47="Impacto",Z46,""))),"")</f>
        <v/>
      </c>
      <c r="Y47" s="44" t="str">
        <f t="shared" si="5"/>
        <v/>
      </c>
      <c r="Z47" s="45" t="str">
        <f t="shared" si="2"/>
        <v/>
      </c>
      <c r="AA47" s="44" t="str">
        <f t="shared" si="6"/>
        <v/>
      </c>
      <c r="AB47" s="45" t="str">
        <f>IFERROR(IF(AND(Q46="Impacto",Q47="Impacto"),(AB46-(+AB46*T47)),IF(AND(Q46="Probabilidad",Q47="Impacto"),(AB45-(+AB45*T47)),IF(Q47="Probabilidad",AB46,""))),"")</f>
        <v/>
      </c>
      <c r="AC47" s="46" t="str">
        <f t="shared" si="3"/>
        <v/>
      </c>
      <c r="AD47" s="47"/>
      <c r="AE47" s="128"/>
      <c r="AF47" s="38"/>
      <c r="AG47" s="49"/>
      <c r="AH47" s="49"/>
      <c r="AI47" s="48"/>
      <c r="AJ47" s="3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9"/>
      <c r="B48" s="192"/>
      <c r="C48" s="192"/>
      <c r="D48" s="192"/>
      <c r="E48" s="195"/>
      <c r="F48" s="192"/>
      <c r="G48" s="198"/>
      <c r="H48" s="183"/>
      <c r="I48" s="177"/>
      <c r="J48" s="180"/>
      <c r="K48" s="177">
        <f ca="1">IF(NOT(ISERROR(MATCH(J48,_xlfn.ANCHORARRAY(E59),0))),I61&amp;"Por favor no seleccionar los criterios de impacto",J48)</f>
        <v>0</v>
      </c>
      <c r="L48" s="183"/>
      <c r="M48" s="177"/>
      <c r="N48" s="186"/>
      <c r="O48" s="6">
        <v>4</v>
      </c>
      <c r="P48" s="128"/>
      <c r="Q48" s="41" t="str">
        <f t="shared" si="0"/>
        <v/>
      </c>
      <c r="R48" s="42"/>
      <c r="S48" s="42"/>
      <c r="T48" s="43" t="str">
        <f t="shared" si="1"/>
        <v/>
      </c>
      <c r="U48" s="42"/>
      <c r="V48" s="42"/>
      <c r="W48" s="42"/>
      <c r="X48" s="24" t="str">
        <f>IFERROR(IF(AND(Q47="Probabilidad",Q48="Probabilidad"),(Z47-(+Z47*T48)),IF(AND(Q47="Impacto",Q48="Probabilidad"),(Z46-(+Z46*T48)),IF(Q48="Impacto",Z47,""))),"")</f>
        <v/>
      </c>
      <c r="Y48" s="44" t="str">
        <f t="shared" si="5"/>
        <v/>
      </c>
      <c r="Z48" s="45" t="str">
        <f t="shared" si="2"/>
        <v/>
      </c>
      <c r="AA48" s="44" t="str">
        <f t="shared" si="6"/>
        <v/>
      </c>
      <c r="AB48" s="45" t="str">
        <f>IFERROR(IF(AND(Q47="Impacto",Q48="Impacto"),(AB47-(+AB47*T48)),IF(AND(Q47="Probabilidad",Q48="Impacto"),(AB46-(+AB46*T48)),IF(Q48="Probabilidad",AB47,""))),"")</f>
        <v/>
      </c>
      <c r="AC48" s="46" t="str">
        <f t="shared" si="3"/>
        <v/>
      </c>
      <c r="AD48" s="47"/>
      <c r="AE48" s="128"/>
      <c r="AF48" s="38"/>
      <c r="AG48" s="49"/>
      <c r="AH48" s="49"/>
      <c r="AI48" s="48"/>
      <c r="AJ48" s="3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9"/>
      <c r="B49" s="192"/>
      <c r="C49" s="192"/>
      <c r="D49" s="192"/>
      <c r="E49" s="195"/>
      <c r="F49" s="192"/>
      <c r="G49" s="198"/>
      <c r="H49" s="183"/>
      <c r="I49" s="177"/>
      <c r="J49" s="180"/>
      <c r="K49" s="177">
        <f ca="1">IF(NOT(ISERROR(MATCH(J49,_xlfn.ANCHORARRAY(E60),0))),I62&amp;"Por favor no seleccionar los criterios de impacto",J49)</f>
        <v>0</v>
      </c>
      <c r="L49" s="183"/>
      <c r="M49" s="177"/>
      <c r="N49" s="186"/>
      <c r="O49" s="6">
        <v>5</v>
      </c>
      <c r="P49" s="39"/>
      <c r="Q49" s="41" t="str">
        <f t="shared" si="0"/>
        <v/>
      </c>
      <c r="R49" s="42"/>
      <c r="S49" s="42"/>
      <c r="T49" s="43" t="str">
        <f t="shared" si="1"/>
        <v/>
      </c>
      <c r="U49" s="42"/>
      <c r="V49" s="42"/>
      <c r="W49" s="42"/>
      <c r="X49" s="24" t="str">
        <f>IFERROR(IF(AND(Q48="Probabilidad",Q49="Probabilidad"),(Z48-(+Z48*T49)),IF(AND(Q48="Impacto",Q49="Probabilidad"),(Z47-(+Z47*T49)),IF(Q49="Impacto",Z48,""))),"")</f>
        <v/>
      </c>
      <c r="Y49" s="44" t="str">
        <f t="shared" si="5"/>
        <v/>
      </c>
      <c r="Z49" s="45" t="str">
        <f t="shared" si="2"/>
        <v/>
      </c>
      <c r="AA49" s="44" t="str">
        <f t="shared" si="6"/>
        <v/>
      </c>
      <c r="AB49" s="45" t="str">
        <f>IFERROR(IF(AND(Q48="Impacto",Q49="Impacto"),(AB48-(+AB48*T49)),IF(AND(Q48="Probabilidad",Q49="Impacto"),(AB47-(+AB47*T49)),IF(Q49="Probabilidad",AB48,""))),"")</f>
        <v/>
      </c>
      <c r="AC49" s="46" t="str">
        <f t="shared" si="3"/>
        <v/>
      </c>
      <c r="AD49" s="47"/>
      <c r="AE49" s="48"/>
      <c r="AF49" s="38"/>
      <c r="AG49" s="49"/>
      <c r="AH49" s="49"/>
      <c r="AI49" s="48"/>
      <c r="AJ49" s="3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90"/>
      <c r="B50" s="193"/>
      <c r="C50" s="193"/>
      <c r="D50" s="193"/>
      <c r="E50" s="196"/>
      <c r="F50" s="193"/>
      <c r="G50" s="199"/>
      <c r="H50" s="184"/>
      <c r="I50" s="178"/>
      <c r="J50" s="181"/>
      <c r="K50" s="178">
        <f ca="1">IF(NOT(ISERROR(MATCH(J50,_xlfn.ANCHORARRAY(E61),0))),I63&amp;"Por favor no seleccionar los criterios de impacto",J50)</f>
        <v>0</v>
      </c>
      <c r="L50" s="184"/>
      <c r="M50" s="178"/>
      <c r="N50" s="187"/>
      <c r="O50" s="6">
        <v>6</v>
      </c>
      <c r="P50" s="39"/>
      <c r="Q50" s="41" t="str">
        <f t="shared" si="0"/>
        <v/>
      </c>
      <c r="R50" s="42"/>
      <c r="S50" s="42"/>
      <c r="T50" s="43" t="str">
        <f t="shared" si="1"/>
        <v/>
      </c>
      <c r="U50" s="42"/>
      <c r="V50" s="42"/>
      <c r="W50" s="42"/>
      <c r="X50" s="24" t="str">
        <f>IFERROR(IF(AND(Q49="Probabilidad",Q50="Probabilidad"),(Z49-(+Z49*T50)),IF(AND(Q49="Impacto",Q50="Probabilidad"),(Z48-(+Z48*T50)),IF(Q50="Impacto",Z49,""))),"")</f>
        <v/>
      </c>
      <c r="Y50" s="44" t="str">
        <f t="shared" si="5"/>
        <v/>
      </c>
      <c r="Z50" s="45" t="str">
        <f t="shared" si="2"/>
        <v/>
      </c>
      <c r="AA50" s="44" t="str">
        <f t="shared" si="6"/>
        <v/>
      </c>
      <c r="AB50" s="45" t="str">
        <f>IFERROR(IF(AND(Q49="Impacto",Q50="Impacto"),(AB49-(+AB49*T50)),IF(AND(Q49="Probabilidad",Q50="Impacto"),(AB48-(+AB48*T50)),IF(Q50="Probabilidad",AB49,""))),"")</f>
        <v/>
      </c>
      <c r="AC50" s="46" t="str">
        <f t="shared" si="3"/>
        <v/>
      </c>
      <c r="AD50" s="47"/>
      <c r="AE50" s="48"/>
      <c r="AF50" s="38"/>
      <c r="AG50" s="49"/>
      <c r="AH50" s="49"/>
      <c r="AI50" s="48"/>
      <c r="AJ50" s="3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88">
        <v>8</v>
      </c>
      <c r="B51" s="191"/>
      <c r="C51" s="191"/>
      <c r="D51" s="191"/>
      <c r="E51" s="194"/>
      <c r="F51" s="191"/>
      <c r="G51" s="197"/>
      <c r="H51" s="182" t="str">
        <f>IF(G51&lt;=0,"",IF(G51&lt;=2,"Muy Baja",IF(G51&lt;=24,"Baja",IF(G51&lt;=500,"Media",IF(G51&lt;=5000,"Alta","Muy Alta")))))</f>
        <v/>
      </c>
      <c r="I51" s="176" t="str">
        <f>IF(H51="","",IF(H51="Muy Baja",0.2,IF(H51="Baja",0.4,IF(H51="Media",0.6,IF(H51="Alta",0.8,IF(H51="Muy Alta",1,))))))</f>
        <v/>
      </c>
      <c r="J51" s="179"/>
      <c r="K51" s="176">
        <f>IF(NOT(ISERROR(MATCH(J51,'[13]Tabla Impacto'!$B$221:$B$223,0))),'[13]Tabla Impacto'!$F$223&amp;"Por favor no seleccionar los criterios de impacto(Afectación Económica o presupuestal y Pérdida Reputacional)",J51)</f>
        <v>0</v>
      </c>
      <c r="L51" s="182" t="str">
        <f>IF(OR(K51='[13]Tabla Impacto'!$C$11,K51='[13]Tabla Impacto'!$D$11),"Leve",IF(OR(K51='[13]Tabla Impacto'!$C$12,K51='[13]Tabla Impacto'!$D$12),"Menor",IF(OR(K51='[13]Tabla Impacto'!$C$13,K51='[13]Tabla Impacto'!$D$13),"Moderado",IF(OR(K51='[13]Tabla Impacto'!$C$14,K51='[13]Tabla Impacto'!$D$14),"Mayor",IF(OR(K51='[13]Tabla Impacto'!$C$15,K51='[13]Tabla Impacto'!$D$15),"Catastrófico","")))))</f>
        <v/>
      </c>
      <c r="M51" s="176" t="str">
        <f>IF(L51="","",IF(L51="Leve",0.2,IF(L51="Menor",0.4,IF(L51="Moderado",0.6,IF(L51="Mayor",0.8,IF(L51="Catastrófico",1,))))))</f>
        <v/>
      </c>
      <c r="N51" s="185" t="str">
        <f>IF(OR(AND(H51="Muy Baja",L51="Leve"),AND(H51="Muy Baja",L51="Menor"),AND(H51="Baja",L51="Leve")),"Bajo",IF(OR(AND(H51="Muy baja",L51="Moderado"),AND(H51="Baja",L51="Menor"),AND(H51="Baja",L51="Moderado"),AND(H51="Media",L51="Leve"),AND(H51="Media",L51="Menor"),AND(H51="Media",L51="Moderado"),AND(H51="Alta",L51="Leve"),AND(H51="Alta",L51="Menor")),"Moderado",IF(OR(AND(H51="Muy Baja",L51="Mayor"),AND(H51="Baja",L51="Mayor"),AND(H51="Media",L51="Mayor"),AND(H51="Alta",L51="Moderado"),AND(H51="Alta",L51="Mayor"),AND(H51="Muy Alta",L51="Leve"),AND(H51="Muy Alta",L51="Menor"),AND(H51="Muy Alta",L51="Moderado"),AND(H51="Muy Alta",L51="Mayor")),"Alto",IF(OR(AND(H51="Muy Baja",L51="Catastrófico"),AND(H51="Baja",L51="Catastrófico"),AND(H51="Media",L51="Catastrófico"),AND(H51="Alta",L51="Catastrófico"),AND(H51="Muy Alta",L51="Catastrófico")),"Extremo",""))))</f>
        <v/>
      </c>
      <c r="O51" s="6">
        <v>1</v>
      </c>
      <c r="P51" s="128"/>
      <c r="Q51" s="41" t="str">
        <f t="shared" si="0"/>
        <v/>
      </c>
      <c r="R51" s="42"/>
      <c r="S51" s="42"/>
      <c r="T51" s="43" t="str">
        <f t="shared" si="1"/>
        <v/>
      </c>
      <c r="U51" s="42"/>
      <c r="V51" s="42"/>
      <c r="W51" s="42"/>
      <c r="X51" s="24" t="str">
        <f>IFERROR(IF(Q51="Probabilidad",(I51-(+I51*T51)),IF(Q51="Impacto",I51,"")),"")</f>
        <v/>
      </c>
      <c r="Y51" s="44" t="str">
        <f>IFERROR(IF(X51="","",IF(X51&lt;=0.2,"Muy Baja",IF(X51&lt;=0.4,"Baja",IF(X51&lt;=0.6,"Media",IF(X51&lt;=0.8,"Alta","Muy Alta"))))),"")</f>
        <v/>
      </c>
      <c r="Z51" s="45" t="str">
        <f t="shared" si="2"/>
        <v/>
      </c>
      <c r="AA51" s="44" t="str">
        <f>IFERROR(IF(AB51="","",IF(AB51&lt;=0.2,"Leve",IF(AB51&lt;=0.4,"Menor",IF(AB51&lt;=0.6,"Moderado",IF(AB51&lt;=0.8,"Mayor","Catastrófico"))))),"")</f>
        <v/>
      </c>
      <c r="AB51" s="45" t="str">
        <f>IFERROR(IF(Q51="Impacto",(M51-(+M51*T51)),IF(Q51="Probabilidad",M51,"")),"")</f>
        <v/>
      </c>
      <c r="AC51" s="46" t="str">
        <f t="shared" si="3"/>
        <v/>
      </c>
      <c r="AD51" s="47"/>
      <c r="AE51" s="48"/>
      <c r="AF51" s="38"/>
      <c r="AG51" s="49"/>
      <c r="AH51" s="49"/>
      <c r="AI51" s="48"/>
      <c r="AJ51" s="3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9"/>
      <c r="B52" s="192"/>
      <c r="C52" s="192"/>
      <c r="D52" s="192"/>
      <c r="E52" s="195"/>
      <c r="F52" s="192"/>
      <c r="G52" s="198"/>
      <c r="H52" s="183"/>
      <c r="I52" s="177"/>
      <c r="J52" s="180"/>
      <c r="K52" s="177">
        <f ca="1">IF(NOT(ISERROR(MATCH(J52,_xlfn.ANCHORARRAY(E63),0))),I65&amp;"Por favor no seleccionar los criterios de impacto",J52)</f>
        <v>0</v>
      </c>
      <c r="L52" s="183"/>
      <c r="M52" s="177"/>
      <c r="N52" s="186"/>
      <c r="O52" s="6">
        <v>2</v>
      </c>
      <c r="P52" s="128"/>
      <c r="Q52" s="41" t="str">
        <f t="shared" si="0"/>
        <v/>
      </c>
      <c r="R52" s="42"/>
      <c r="S52" s="42"/>
      <c r="T52" s="43" t="str">
        <f t="shared" si="1"/>
        <v/>
      </c>
      <c r="U52" s="42"/>
      <c r="V52" s="42"/>
      <c r="W52" s="42"/>
      <c r="X52" s="24" t="str">
        <f>IFERROR(IF(AND(Q51="Probabilidad",Q52="Probabilidad"),(Z51-(+Z51*T52)),IF(Q52="Probabilidad",(I51-(+I51*T52)),IF(Q52="Impacto",Z51,""))),"")</f>
        <v/>
      </c>
      <c r="Y52" s="44" t="str">
        <f t="shared" si="5"/>
        <v/>
      </c>
      <c r="Z52" s="45" t="str">
        <f t="shared" si="2"/>
        <v/>
      </c>
      <c r="AA52" s="44" t="str">
        <f t="shared" si="6"/>
        <v/>
      </c>
      <c r="AB52" s="45" t="str">
        <f>IFERROR(IF(AND(Q51="Impacto",Q52="Impacto"),(AB45-(+AB45*T52)),IF(Q52="Impacto",($M$51-(+$M$51*T52)),IF(Q52="Probabilidad",AB45,""))),"")</f>
        <v/>
      </c>
      <c r="AC52" s="46" t="str">
        <f t="shared" si="3"/>
        <v/>
      </c>
      <c r="AD52" s="47"/>
      <c r="AE52" s="48"/>
      <c r="AF52" s="38"/>
      <c r="AG52" s="49"/>
      <c r="AH52" s="49"/>
      <c r="AI52" s="48"/>
      <c r="AJ52" s="3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9"/>
      <c r="B53" s="192"/>
      <c r="C53" s="192"/>
      <c r="D53" s="192"/>
      <c r="E53" s="195"/>
      <c r="F53" s="192"/>
      <c r="G53" s="198"/>
      <c r="H53" s="183"/>
      <c r="I53" s="177"/>
      <c r="J53" s="180"/>
      <c r="K53" s="177">
        <f ca="1">IF(NOT(ISERROR(MATCH(J53,_xlfn.ANCHORARRAY(E64),0))),I66&amp;"Por favor no seleccionar los criterios de impacto",J53)</f>
        <v>0</v>
      </c>
      <c r="L53" s="183"/>
      <c r="M53" s="177"/>
      <c r="N53" s="186"/>
      <c r="O53" s="6">
        <v>3</v>
      </c>
      <c r="P53" s="128"/>
      <c r="Q53" s="41" t="str">
        <f t="shared" si="0"/>
        <v/>
      </c>
      <c r="R53" s="42"/>
      <c r="S53" s="42"/>
      <c r="T53" s="43" t="str">
        <f t="shared" si="1"/>
        <v/>
      </c>
      <c r="U53" s="42"/>
      <c r="V53" s="42"/>
      <c r="W53" s="42"/>
      <c r="X53" s="24" t="str">
        <f>IFERROR(IF(AND(Q52="Probabilidad",Q53="Probabilidad"),(Z52-(+Z52*T53)),IF(AND(Q52="Impacto",Q53="Probabilidad"),(Z51-(+Z51*T53)),IF(Q53="Impacto",Z52,""))),"")</f>
        <v/>
      </c>
      <c r="Y53" s="44" t="str">
        <f t="shared" si="5"/>
        <v/>
      </c>
      <c r="Z53" s="45" t="str">
        <f t="shared" si="2"/>
        <v/>
      </c>
      <c r="AA53" s="44" t="str">
        <f t="shared" si="6"/>
        <v/>
      </c>
      <c r="AB53" s="45" t="str">
        <f>IFERROR(IF(AND(Q52="Impacto",Q53="Impacto"),(AB52-(+AB52*T53)),IF(AND(Q52="Probabilidad",Q53="Impacto"),(AB51-(+AB51*T53)),IF(Q53="Probabilidad",AB52,""))),"")</f>
        <v/>
      </c>
      <c r="AC53" s="46" t="str">
        <f t="shared" si="3"/>
        <v/>
      </c>
      <c r="AD53" s="47"/>
      <c r="AE53" s="48"/>
      <c r="AF53" s="38"/>
      <c r="AG53" s="49"/>
      <c r="AH53" s="49"/>
      <c r="AI53" s="48"/>
      <c r="AJ53" s="3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9"/>
      <c r="B54" s="192"/>
      <c r="C54" s="192"/>
      <c r="D54" s="192"/>
      <c r="E54" s="195"/>
      <c r="F54" s="192"/>
      <c r="G54" s="198"/>
      <c r="H54" s="183"/>
      <c r="I54" s="177"/>
      <c r="J54" s="180"/>
      <c r="K54" s="177">
        <f ca="1">IF(NOT(ISERROR(MATCH(J54,_xlfn.ANCHORARRAY(E65),0))),I67&amp;"Por favor no seleccionar los criterios de impacto",J54)</f>
        <v>0</v>
      </c>
      <c r="L54" s="183"/>
      <c r="M54" s="177"/>
      <c r="N54" s="186"/>
      <c r="O54" s="6">
        <v>4</v>
      </c>
      <c r="P54" s="39"/>
      <c r="Q54" s="41" t="str">
        <f t="shared" si="0"/>
        <v/>
      </c>
      <c r="R54" s="42"/>
      <c r="S54" s="42"/>
      <c r="T54" s="43" t="str">
        <f t="shared" si="1"/>
        <v/>
      </c>
      <c r="U54" s="42"/>
      <c r="V54" s="42"/>
      <c r="W54" s="42"/>
      <c r="X54" s="24" t="str">
        <f>IFERROR(IF(AND(Q53="Probabilidad",Q54="Probabilidad"),(Z53-(+Z53*T54)),IF(AND(Q53="Impacto",Q54="Probabilidad"),(Z52-(+Z52*T54)),IF(Q54="Impacto",Z53,""))),"")</f>
        <v/>
      </c>
      <c r="Y54" s="44" t="str">
        <f t="shared" si="5"/>
        <v/>
      </c>
      <c r="Z54" s="45" t="str">
        <f t="shared" si="2"/>
        <v/>
      </c>
      <c r="AA54" s="44" t="str">
        <f t="shared" si="6"/>
        <v/>
      </c>
      <c r="AB54" s="45" t="str">
        <f>IFERROR(IF(AND(Q53="Impacto",Q54="Impacto"),(AB53-(+AB53*T54)),IF(AND(Q53="Probabilidad",Q54="Impacto"),(AB52-(+AB52*T54)),IF(Q54="Probabilidad",AB53,""))),"")</f>
        <v/>
      </c>
      <c r="AC54" s="46" t="str">
        <f t="shared" si="3"/>
        <v/>
      </c>
      <c r="AD54" s="47"/>
      <c r="AE54" s="48"/>
      <c r="AF54" s="38"/>
      <c r="AG54" s="49"/>
      <c r="AH54" s="49"/>
      <c r="AI54" s="48"/>
      <c r="AJ54" s="3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9"/>
      <c r="B55" s="192"/>
      <c r="C55" s="192"/>
      <c r="D55" s="192"/>
      <c r="E55" s="195"/>
      <c r="F55" s="192"/>
      <c r="G55" s="198"/>
      <c r="H55" s="183"/>
      <c r="I55" s="177"/>
      <c r="J55" s="180"/>
      <c r="K55" s="177">
        <f ca="1">IF(NOT(ISERROR(MATCH(J55,_xlfn.ANCHORARRAY(E66),0))),I68&amp;"Por favor no seleccionar los criterios de impacto",J55)</f>
        <v>0</v>
      </c>
      <c r="L55" s="183"/>
      <c r="M55" s="177"/>
      <c r="N55" s="186"/>
      <c r="O55" s="6">
        <v>5</v>
      </c>
      <c r="P55" s="39"/>
      <c r="Q55" s="41" t="str">
        <f t="shared" si="0"/>
        <v/>
      </c>
      <c r="R55" s="42"/>
      <c r="S55" s="42"/>
      <c r="T55" s="43" t="str">
        <f t="shared" si="1"/>
        <v/>
      </c>
      <c r="U55" s="42"/>
      <c r="V55" s="42"/>
      <c r="W55" s="42"/>
      <c r="X55" s="24" t="str">
        <f>IFERROR(IF(AND(Q54="Probabilidad",Q55="Probabilidad"),(Z54-(+Z54*T55)),IF(AND(Q54="Impacto",Q55="Probabilidad"),(Z53-(+Z53*T55)),IF(Q55="Impacto",Z54,""))),"")</f>
        <v/>
      </c>
      <c r="Y55" s="44" t="str">
        <f t="shared" si="5"/>
        <v/>
      </c>
      <c r="Z55" s="45" t="str">
        <f t="shared" si="2"/>
        <v/>
      </c>
      <c r="AA55" s="44" t="str">
        <f t="shared" si="6"/>
        <v/>
      </c>
      <c r="AB55" s="45" t="str">
        <f>IFERROR(IF(AND(Q54="Impacto",Q55="Impacto"),(AB54-(+AB54*T55)),IF(AND(Q54="Probabilidad",Q55="Impacto"),(AB53-(+AB53*T55)),IF(Q55="Probabilidad",AB54,""))),"")</f>
        <v/>
      </c>
      <c r="AC55" s="46" t="str">
        <f t="shared" si="3"/>
        <v/>
      </c>
      <c r="AD55" s="47"/>
      <c r="AE55" s="48"/>
      <c r="AF55" s="38"/>
      <c r="AG55" s="49"/>
      <c r="AH55" s="49"/>
      <c r="AI55" s="48"/>
      <c r="AJ55" s="3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90"/>
      <c r="B56" s="193"/>
      <c r="C56" s="193"/>
      <c r="D56" s="193"/>
      <c r="E56" s="196"/>
      <c r="F56" s="193"/>
      <c r="G56" s="199"/>
      <c r="H56" s="184"/>
      <c r="I56" s="178"/>
      <c r="J56" s="181"/>
      <c r="K56" s="178">
        <f ca="1">IF(NOT(ISERROR(MATCH(J56,_xlfn.ANCHORARRAY(E67),0))),I69&amp;"Por favor no seleccionar los criterios de impacto",J56)</f>
        <v>0</v>
      </c>
      <c r="L56" s="184"/>
      <c r="M56" s="178"/>
      <c r="N56" s="187"/>
      <c r="O56" s="6">
        <v>6</v>
      </c>
      <c r="P56" s="39"/>
      <c r="Q56" s="41" t="str">
        <f t="shared" si="0"/>
        <v/>
      </c>
      <c r="R56" s="42"/>
      <c r="S56" s="42"/>
      <c r="T56" s="43" t="str">
        <f t="shared" si="1"/>
        <v/>
      </c>
      <c r="U56" s="42"/>
      <c r="V56" s="42"/>
      <c r="W56" s="42"/>
      <c r="X56" s="24" t="str">
        <f>IFERROR(IF(AND(Q55="Probabilidad",Q56="Probabilidad"),(Z55-(+Z55*T56)),IF(AND(Q55="Impacto",Q56="Probabilidad"),(Z54-(+Z54*T56)),IF(Q56="Impacto",Z55,""))),"")</f>
        <v/>
      </c>
      <c r="Y56" s="44" t="str">
        <f t="shared" si="5"/>
        <v/>
      </c>
      <c r="Z56" s="45" t="str">
        <f t="shared" si="2"/>
        <v/>
      </c>
      <c r="AA56" s="44" t="str">
        <f t="shared" si="6"/>
        <v/>
      </c>
      <c r="AB56" s="45" t="str">
        <f>IFERROR(IF(AND(Q55="Impacto",Q56="Impacto"),(AB55-(+AB55*T56)),IF(AND(Q55="Probabilidad",Q56="Impacto"),(AB54-(+AB54*T56)),IF(Q56="Probabilidad",AB55,""))),"")</f>
        <v/>
      </c>
      <c r="AC56" s="46" t="str">
        <f t="shared" si="3"/>
        <v/>
      </c>
      <c r="AD56" s="47"/>
      <c r="AE56" s="48"/>
      <c r="AF56" s="38"/>
      <c r="AG56" s="49"/>
      <c r="AH56" s="49"/>
      <c r="AI56" s="48"/>
      <c r="AJ56" s="3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88">
        <v>9</v>
      </c>
      <c r="B57" s="191"/>
      <c r="C57" s="191"/>
      <c r="D57" s="191"/>
      <c r="E57" s="194"/>
      <c r="F57" s="191"/>
      <c r="G57" s="197"/>
      <c r="H57" s="182" t="str">
        <f>IF(G57&lt;=0,"",IF(G57&lt;=2,"Muy Baja",IF(G57&lt;=24,"Baja",IF(G57&lt;=500,"Media",IF(G57&lt;=5000,"Alta","Muy Alta")))))</f>
        <v/>
      </c>
      <c r="I57" s="176" t="str">
        <f>IF(H57="","",IF(H57="Muy Baja",0.2,IF(H57="Baja",0.4,IF(H57="Media",0.6,IF(H57="Alta",0.8,IF(H57="Muy Alta",1,))))))</f>
        <v/>
      </c>
      <c r="J57" s="179"/>
      <c r="K57" s="176">
        <f>IF(NOT(ISERROR(MATCH(J57,'[13]Tabla Impacto'!$B$221:$B$223,0))),'[13]Tabla Impacto'!$F$223&amp;"Por favor no seleccionar los criterios de impacto(Afectación Económica o presupuestal y Pérdida Reputacional)",J57)</f>
        <v>0</v>
      </c>
      <c r="L57" s="182" t="str">
        <f>IF(OR(K57='[13]Tabla Impacto'!$C$11,K57='[13]Tabla Impacto'!$D$11),"Leve",IF(OR(K57='[13]Tabla Impacto'!$C$12,K57='[13]Tabla Impacto'!$D$12),"Menor",IF(OR(K57='[13]Tabla Impacto'!$C$13,K57='[13]Tabla Impacto'!$D$13),"Moderado",IF(OR(K57='[13]Tabla Impacto'!$C$14,K57='[13]Tabla Impacto'!$D$14),"Mayor",IF(OR(K57='[13]Tabla Impacto'!$C$15,K57='[13]Tabla Impacto'!$D$15),"Catastrófico","")))))</f>
        <v/>
      </c>
      <c r="M57" s="176" t="str">
        <f>IF(L57="","",IF(L57="Leve",0.2,IF(L57="Menor",0.4,IF(L57="Moderado",0.6,IF(L57="Mayor",0.8,IF(L57="Catastrófico",1,))))))</f>
        <v/>
      </c>
      <c r="N57" s="185" t="str">
        <f>IF(OR(AND(H57="Muy Baja",L57="Leve"),AND(H57="Muy Baja",L57="Menor"),AND(H57="Baja",L57="Leve")),"Bajo",IF(OR(AND(H57="Muy baja",L57="Moderado"),AND(H57="Baja",L57="Menor"),AND(H57="Baja",L57="Moderado"),AND(H57="Media",L57="Leve"),AND(H57="Media",L57="Menor"),AND(H57="Media",L57="Moderado"),AND(H57="Alta",L57="Leve"),AND(H57="Alta",L57="Menor")),"Moderado",IF(OR(AND(H57="Muy Baja",L57="Mayor"),AND(H57="Baja",L57="Mayor"),AND(H57="Media",L57="Mayor"),AND(H57="Alta",L57="Moderado"),AND(H57="Alta",L57="Mayor"),AND(H57="Muy Alta",L57="Leve"),AND(H57="Muy Alta",L57="Menor"),AND(H57="Muy Alta",L57="Moderado"),AND(H57="Muy Alta",L57="Mayor")),"Alto",IF(OR(AND(H57="Muy Baja",L57="Catastrófico"),AND(H57="Baja",L57="Catastrófico"),AND(H57="Media",L57="Catastrófico"),AND(H57="Alta",L57="Catastrófico"),AND(H57="Muy Alta",L57="Catastrófico")),"Extremo",""))))</f>
        <v/>
      </c>
      <c r="O57" s="6">
        <v>1</v>
      </c>
      <c r="P57" s="128"/>
      <c r="Q57" s="41" t="str">
        <f t="shared" si="0"/>
        <v/>
      </c>
      <c r="R57" s="42"/>
      <c r="S57" s="42"/>
      <c r="T57" s="43" t="str">
        <f t="shared" si="1"/>
        <v/>
      </c>
      <c r="U57" s="42"/>
      <c r="V57" s="42"/>
      <c r="W57" s="42"/>
      <c r="X57" s="24" t="str">
        <f>IFERROR(IF(Q57="Probabilidad",(I57-(+I57*T57)),IF(Q57="Impacto",I57,"")),"")</f>
        <v/>
      </c>
      <c r="Y57" s="44" t="str">
        <f>IFERROR(IF(X57="","",IF(X57&lt;=0.2,"Muy Baja",IF(X57&lt;=0.4,"Baja",IF(X57&lt;=0.6,"Media",IF(X57&lt;=0.8,"Alta","Muy Alta"))))),"")</f>
        <v/>
      </c>
      <c r="Z57" s="45" t="str">
        <f t="shared" si="2"/>
        <v/>
      </c>
      <c r="AA57" s="44" t="str">
        <f>IFERROR(IF(AB57="","",IF(AB57&lt;=0.2,"Leve",IF(AB57&lt;=0.4,"Menor",IF(AB57&lt;=0.6,"Moderado",IF(AB57&lt;=0.8,"Mayor","Catastrófico"))))),"")</f>
        <v/>
      </c>
      <c r="AB57" s="45" t="str">
        <f>IFERROR(IF(Q57="Impacto",(M57-(+M57*T57)),IF(Q57="Probabilidad",M57,"")),"")</f>
        <v/>
      </c>
      <c r="AC57" s="46" t="str">
        <f t="shared" si="3"/>
        <v/>
      </c>
      <c r="AD57" s="47"/>
      <c r="AE57" s="48"/>
      <c r="AF57" s="38"/>
      <c r="AG57" s="49"/>
      <c r="AH57" s="49"/>
      <c r="AI57" s="48"/>
      <c r="AJ57" s="3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9"/>
      <c r="B58" s="192"/>
      <c r="C58" s="192"/>
      <c r="D58" s="192"/>
      <c r="E58" s="195"/>
      <c r="F58" s="192"/>
      <c r="G58" s="198"/>
      <c r="H58" s="183"/>
      <c r="I58" s="177"/>
      <c r="J58" s="180"/>
      <c r="K58" s="177">
        <f ca="1">IF(NOT(ISERROR(MATCH(J58,_xlfn.ANCHORARRAY(E69),0))),I71&amp;"Por favor no seleccionar los criterios de impacto",J58)</f>
        <v>0</v>
      </c>
      <c r="L58" s="183"/>
      <c r="M58" s="177"/>
      <c r="N58" s="186"/>
      <c r="O58" s="6">
        <v>2</v>
      </c>
      <c r="P58" s="128"/>
      <c r="Q58" s="41" t="str">
        <f t="shared" si="0"/>
        <v/>
      </c>
      <c r="R58" s="42"/>
      <c r="S58" s="42"/>
      <c r="T58" s="43" t="str">
        <f t="shared" si="1"/>
        <v/>
      </c>
      <c r="U58" s="42"/>
      <c r="V58" s="42"/>
      <c r="W58" s="42"/>
      <c r="X58" s="24" t="str">
        <f>IFERROR(IF(AND(Q57="Probabilidad",Q58="Probabilidad"),(Z57-(+Z57*T58)),IF(Q58="Probabilidad",(I57-(+I57*T58)),IF(Q58="Impacto",Z57,""))),"")</f>
        <v/>
      </c>
      <c r="Y58" s="44" t="str">
        <f t="shared" si="5"/>
        <v/>
      </c>
      <c r="Z58" s="45" t="str">
        <f t="shared" si="2"/>
        <v/>
      </c>
      <c r="AA58" s="44" t="str">
        <f t="shared" si="6"/>
        <v/>
      </c>
      <c r="AB58" s="45" t="str">
        <f>IFERROR(IF(AND(Q57="Impacto",Q58="Impacto"),(AB51-(+AB51*T58)),IF(Q58="Impacto",($M$57-(+$M$57*T58)),IF(Q58="Probabilidad",AB51,""))),"")</f>
        <v/>
      </c>
      <c r="AC58" s="46" t="str">
        <f t="shared" si="3"/>
        <v/>
      </c>
      <c r="AD58" s="47"/>
      <c r="AE58" s="48"/>
      <c r="AF58" s="38"/>
      <c r="AG58" s="49"/>
      <c r="AH58" s="49"/>
      <c r="AI58" s="48"/>
      <c r="AJ58" s="3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9"/>
      <c r="B59" s="192"/>
      <c r="C59" s="192"/>
      <c r="D59" s="192"/>
      <c r="E59" s="195"/>
      <c r="F59" s="192"/>
      <c r="G59" s="198"/>
      <c r="H59" s="183"/>
      <c r="I59" s="177"/>
      <c r="J59" s="180"/>
      <c r="K59" s="177">
        <f ca="1">IF(NOT(ISERROR(MATCH(J59,_xlfn.ANCHORARRAY(E70),0))),I72&amp;"Por favor no seleccionar los criterios de impacto",J59)</f>
        <v>0</v>
      </c>
      <c r="L59" s="183"/>
      <c r="M59" s="177"/>
      <c r="N59" s="186"/>
      <c r="O59" s="6">
        <v>3</v>
      </c>
      <c r="P59" s="40"/>
      <c r="Q59" s="41" t="str">
        <f t="shared" si="0"/>
        <v/>
      </c>
      <c r="R59" s="42"/>
      <c r="S59" s="42"/>
      <c r="T59" s="43" t="str">
        <f t="shared" si="1"/>
        <v/>
      </c>
      <c r="U59" s="42"/>
      <c r="V59" s="42"/>
      <c r="W59" s="42"/>
      <c r="X59" s="24" t="str">
        <f>IFERROR(IF(AND(Q58="Probabilidad",Q59="Probabilidad"),(Z58-(+Z58*T59)),IF(AND(Q58="Impacto",Q59="Probabilidad"),(Z57-(+Z57*T59)),IF(Q59="Impacto",Z58,""))),"")</f>
        <v/>
      </c>
      <c r="Y59" s="44" t="str">
        <f t="shared" si="5"/>
        <v/>
      </c>
      <c r="Z59" s="45" t="str">
        <f t="shared" si="2"/>
        <v/>
      </c>
      <c r="AA59" s="44" t="str">
        <f t="shared" si="6"/>
        <v/>
      </c>
      <c r="AB59" s="45" t="str">
        <f>IFERROR(IF(AND(Q58="Impacto",Q59="Impacto"),(AB58-(+AB58*T59)),IF(AND(Q58="Probabilidad",Q59="Impacto"),(AB57-(+AB57*T59)),IF(Q59="Probabilidad",AB58,""))),"")</f>
        <v/>
      </c>
      <c r="AC59" s="46" t="str">
        <f t="shared" si="3"/>
        <v/>
      </c>
      <c r="AD59" s="47"/>
      <c r="AE59" s="48"/>
      <c r="AF59" s="38"/>
      <c r="AG59" s="49"/>
      <c r="AH59" s="49"/>
      <c r="AI59" s="48"/>
      <c r="AJ59" s="3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9"/>
      <c r="B60" s="192"/>
      <c r="C60" s="192"/>
      <c r="D60" s="192"/>
      <c r="E60" s="195"/>
      <c r="F60" s="192"/>
      <c r="G60" s="198"/>
      <c r="H60" s="183"/>
      <c r="I60" s="177"/>
      <c r="J60" s="180"/>
      <c r="K60" s="177">
        <f ca="1">IF(NOT(ISERROR(MATCH(J60,_xlfn.ANCHORARRAY(E71),0))),I73&amp;"Por favor no seleccionar los criterios de impacto",J60)</f>
        <v>0</v>
      </c>
      <c r="L60" s="183"/>
      <c r="M60" s="177"/>
      <c r="N60" s="186"/>
      <c r="O60" s="6">
        <v>4</v>
      </c>
      <c r="P60" s="39"/>
      <c r="Q60" s="41" t="str">
        <f t="shared" si="0"/>
        <v/>
      </c>
      <c r="R60" s="42"/>
      <c r="S60" s="42"/>
      <c r="T60" s="43" t="str">
        <f t="shared" si="1"/>
        <v/>
      </c>
      <c r="U60" s="42"/>
      <c r="V60" s="42"/>
      <c r="W60" s="42"/>
      <c r="X60" s="24" t="str">
        <f>IFERROR(IF(AND(Q59="Probabilidad",Q60="Probabilidad"),(Z59-(+Z59*T60)),IF(AND(Q59="Impacto",Q60="Probabilidad"),(Z58-(+Z58*T60)),IF(Q60="Impacto",Z59,""))),"")</f>
        <v/>
      </c>
      <c r="Y60" s="44" t="str">
        <f t="shared" si="5"/>
        <v/>
      </c>
      <c r="Z60" s="45" t="str">
        <f t="shared" si="2"/>
        <v/>
      </c>
      <c r="AA60" s="44" t="str">
        <f t="shared" si="6"/>
        <v/>
      </c>
      <c r="AB60" s="45" t="str">
        <f>IFERROR(IF(AND(Q59="Impacto",Q60="Impacto"),(AB59-(+AB59*T60)),IF(AND(Q59="Probabilidad",Q60="Impacto"),(AB58-(+AB58*T60)),IF(Q60="Probabilidad",AB59,""))),"")</f>
        <v/>
      </c>
      <c r="AC60" s="46" t="str">
        <f t="shared" si="3"/>
        <v/>
      </c>
      <c r="AD60" s="47"/>
      <c r="AE60" s="48"/>
      <c r="AF60" s="38"/>
      <c r="AG60" s="49"/>
      <c r="AH60" s="49"/>
      <c r="AI60" s="48"/>
      <c r="AJ60" s="3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9"/>
      <c r="B61" s="192"/>
      <c r="C61" s="192"/>
      <c r="D61" s="192"/>
      <c r="E61" s="195"/>
      <c r="F61" s="192"/>
      <c r="G61" s="198"/>
      <c r="H61" s="183"/>
      <c r="I61" s="177"/>
      <c r="J61" s="180"/>
      <c r="K61" s="177">
        <f ca="1">IF(NOT(ISERROR(MATCH(J61,_xlfn.ANCHORARRAY(E72),0))),I74&amp;"Por favor no seleccionar los criterios de impacto",J61)</f>
        <v>0</v>
      </c>
      <c r="L61" s="183"/>
      <c r="M61" s="177"/>
      <c r="N61" s="186"/>
      <c r="O61" s="6">
        <v>5</v>
      </c>
      <c r="P61" s="39"/>
      <c r="Q61" s="41" t="str">
        <f t="shared" si="0"/>
        <v/>
      </c>
      <c r="R61" s="42"/>
      <c r="S61" s="42"/>
      <c r="T61" s="43" t="str">
        <f t="shared" si="1"/>
        <v/>
      </c>
      <c r="U61" s="42"/>
      <c r="V61" s="42"/>
      <c r="W61" s="42"/>
      <c r="X61" s="24" t="str">
        <f>IFERROR(IF(AND(Q60="Probabilidad",Q61="Probabilidad"),(Z60-(+Z60*T61)),IF(AND(Q60="Impacto",Q61="Probabilidad"),(Z59-(+Z59*T61)),IF(Q61="Impacto",Z60,""))),"")</f>
        <v/>
      </c>
      <c r="Y61" s="44" t="str">
        <f t="shared" si="5"/>
        <v/>
      </c>
      <c r="Z61" s="45" t="str">
        <f t="shared" si="2"/>
        <v/>
      </c>
      <c r="AA61" s="44" t="str">
        <f t="shared" si="6"/>
        <v/>
      </c>
      <c r="AB61" s="45" t="str">
        <f>IFERROR(IF(AND(Q60="Impacto",Q61="Impacto"),(AB60-(+AB60*T61)),IF(AND(Q60="Probabilidad",Q61="Impacto"),(AB59-(+AB59*T61)),IF(Q61="Probabilidad",AB60,""))),"")</f>
        <v/>
      </c>
      <c r="AC61" s="46" t="str">
        <f t="shared" si="3"/>
        <v/>
      </c>
      <c r="AD61" s="47"/>
      <c r="AE61" s="48"/>
      <c r="AF61" s="38"/>
      <c r="AG61" s="49"/>
      <c r="AH61" s="49"/>
      <c r="AI61" s="48"/>
      <c r="AJ61" s="3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90"/>
      <c r="B62" s="193"/>
      <c r="C62" s="193"/>
      <c r="D62" s="193"/>
      <c r="E62" s="196"/>
      <c r="F62" s="193"/>
      <c r="G62" s="199"/>
      <c r="H62" s="184"/>
      <c r="I62" s="178"/>
      <c r="J62" s="181"/>
      <c r="K62" s="178">
        <f ca="1">IF(NOT(ISERROR(MATCH(J62,_xlfn.ANCHORARRAY(E73),0))),I75&amp;"Por favor no seleccionar los criterios de impacto",J62)</f>
        <v>0</v>
      </c>
      <c r="L62" s="184"/>
      <c r="M62" s="178"/>
      <c r="N62" s="187"/>
      <c r="O62" s="6">
        <v>6</v>
      </c>
      <c r="P62" s="39"/>
      <c r="Q62" s="41" t="str">
        <f t="shared" si="0"/>
        <v/>
      </c>
      <c r="R62" s="42"/>
      <c r="S62" s="42"/>
      <c r="T62" s="43" t="str">
        <f t="shared" si="1"/>
        <v/>
      </c>
      <c r="U62" s="42"/>
      <c r="V62" s="42"/>
      <c r="W62" s="42"/>
      <c r="X62" s="24" t="str">
        <f>IFERROR(IF(AND(Q61="Probabilidad",Q62="Probabilidad"),(Z61-(+Z61*T62)),IF(AND(Q61="Impacto",Q62="Probabilidad"),(Z60-(+Z60*T62)),IF(Q62="Impacto",Z61,""))),"")</f>
        <v/>
      </c>
      <c r="Y62" s="44" t="str">
        <f t="shared" si="5"/>
        <v/>
      </c>
      <c r="Z62" s="45" t="str">
        <f t="shared" si="2"/>
        <v/>
      </c>
      <c r="AA62" s="44" t="str">
        <f t="shared" si="6"/>
        <v/>
      </c>
      <c r="AB62" s="45" t="str">
        <f>IFERROR(IF(AND(Q61="Impacto",Q62="Impacto"),(AB61-(+AB61*T62)),IF(AND(Q61="Probabilidad",Q62="Impacto"),(AB60-(+AB60*T62)),IF(Q62="Probabilidad",AB61,""))),"")</f>
        <v/>
      </c>
      <c r="AC62" s="46" t="str">
        <f t="shared" si="3"/>
        <v/>
      </c>
      <c r="AD62" s="47"/>
      <c r="AE62" s="48"/>
      <c r="AF62" s="38"/>
      <c r="AG62" s="49"/>
      <c r="AH62" s="49"/>
      <c r="AI62" s="48"/>
      <c r="AJ62" s="3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88">
        <v>10</v>
      </c>
      <c r="B63" s="191"/>
      <c r="C63" s="191"/>
      <c r="D63" s="191"/>
      <c r="E63" s="194"/>
      <c r="F63" s="191"/>
      <c r="G63" s="197"/>
      <c r="H63" s="182" t="str">
        <f>IF(G63&lt;=0,"",IF(G63&lt;=2,"Muy Baja",IF(G63&lt;=24,"Baja",IF(G63&lt;=500,"Media",IF(G63&lt;=5000,"Alta","Muy Alta")))))</f>
        <v/>
      </c>
      <c r="I63" s="176" t="str">
        <f>IF(H63="","",IF(H63="Muy Baja",0.2,IF(H63="Baja",0.4,IF(H63="Media",0.6,IF(H63="Alta",0.8,IF(H63="Muy Alta",1,))))))</f>
        <v/>
      </c>
      <c r="J63" s="179"/>
      <c r="K63" s="176">
        <f>IF(NOT(ISERROR(MATCH(J63,'[13]Tabla Impacto'!$B$221:$B$223,0))),'[13]Tabla Impacto'!$F$223&amp;"Por favor no seleccionar los criterios de impacto(Afectación Económica o presupuestal y Pérdida Reputacional)",J63)</f>
        <v>0</v>
      </c>
      <c r="L63" s="182" t="str">
        <f>IF(OR(K63='[13]Tabla Impacto'!$C$11,K63='[13]Tabla Impacto'!$D$11),"Leve",IF(OR(K63='[13]Tabla Impacto'!$C$12,K63='[13]Tabla Impacto'!$D$12),"Menor",IF(OR(K63='[13]Tabla Impacto'!$C$13,K63='[13]Tabla Impacto'!$D$13),"Moderado",IF(OR(K63='[13]Tabla Impacto'!$C$14,K63='[13]Tabla Impacto'!$D$14),"Mayor",IF(OR(K63='[13]Tabla Impacto'!$C$15,K63='[13]Tabla Impacto'!$D$15),"Catastrófico","")))))</f>
        <v/>
      </c>
      <c r="M63" s="176" t="str">
        <f>IF(L63="","",IF(L63="Leve",0.2,IF(L63="Menor",0.4,IF(L63="Moderado",0.6,IF(L63="Mayor",0.8,IF(L63="Catastrófico",1,))))))</f>
        <v/>
      </c>
      <c r="N63" s="185" t="str">
        <f>IF(OR(AND(H63="Muy Baja",L63="Leve"),AND(H63="Muy Baja",L63="Menor"),AND(H63="Baja",L63="Leve")),"Bajo",IF(OR(AND(H63="Muy baja",L63="Moderado"),AND(H63="Baja",L63="Menor"),AND(H63="Baja",L63="Moderado"),AND(H63="Media",L63="Leve"),AND(H63="Media",L63="Menor"),AND(H63="Media",L63="Moderado"),AND(H63="Alta",L63="Leve"),AND(H63="Alta",L63="Menor")),"Moderado",IF(OR(AND(H63="Muy Baja",L63="Mayor"),AND(H63="Baja",L63="Mayor"),AND(H63="Media",L63="Mayor"),AND(H63="Alta",L63="Moderado"),AND(H63="Alta",L63="Mayor"),AND(H63="Muy Alta",L63="Leve"),AND(H63="Muy Alta",L63="Menor"),AND(H63="Muy Alta",L63="Moderado"),AND(H63="Muy Alta",L63="Mayor")),"Alto",IF(OR(AND(H63="Muy Baja",L63="Catastrófico"),AND(H63="Baja",L63="Catastrófico"),AND(H63="Media",L63="Catastrófico"),AND(H63="Alta",L63="Catastrófico"),AND(H63="Muy Alta",L63="Catastrófico")),"Extremo",""))))</f>
        <v/>
      </c>
      <c r="O63" s="6">
        <v>1</v>
      </c>
      <c r="P63" s="128"/>
      <c r="Q63" s="41" t="str">
        <f t="shared" si="0"/>
        <v/>
      </c>
      <c r="R63" s="42"/>
      <c r="S63" s="42"/>
      <c r="T63" s="43" t="str">
        <f t="shared" si="1"/>
        <v/>
      </c>
      <c r="U63" s="42"/>
      <c r="V63" s="42"/>
      <c r="W63" s="42"/>
      <c r="X63" s="24" t="str">
        <f>IFERROR(IF(Q63="Probabilidad",(I63-(+I63*T63)),IF(Q63="Impacto",I63,"")),"")</f>
        <v/>
      </c>
      <c r="Y63" s="44" t="str">
        <f>IFERROR(IF(X63="","",IF(X63&lt;=0.2,"Muy Baja",IF(X63&lt;=0.4,"Baja",IF(X63&lt;=0.6,"Media",IF(X63&lt;=0.8,"Alta","Muy Alta"))))),"")</f>
        <v/>
      </c>
      <c r="Z63" s="45" t="str">
        <f t="shared" si="2"/>
        <v/>
      </c>
      <c r="AA63" s="44" t="str">
        <f>IFERROR(IF(AB63="","",IF(AB63&lt;=0.2,"Leve",IF(AB63&lt;=0.4,"Menor",IF(AB63&lt;=0.6,"Moderado",IF(AB63&lt;=0.8,"Mayor","Catastrófico"))))),"")</f>
        <v/>
      </c>
      <c r="AB63" s="45" t="str">
        <f>IFERROR(IF(Q63="Impacto",(M63-(+M63*T63)),IF(Q63="Probabilidad",M63,"")),"")</f>
        <v/>
      </c>
      <c r="AC63" s="46" t="str">
        <f t="shared" si="3"/>
        <v/>
      </c>
      <c r="AD63" s="47"/>
      <c r="AE63" s="48"/>
      <c r="AF63" s="38"/>
      <c r="AG63" s="49"/>
      <c r="AH63" s="49"/>
      <c r="AI63" s="48"/>
      <c r="AJ63" s="3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9"/>
      <c r="B64" s="192"/>
      <c r="C64" s="192"/>
      <c r="D64" s="192"/>
      <c r="E64" s="195"/>
      <c r="F64" s="192"/>
      <c r="G64" s="198"/>
      <c r="H64" s="183"/>
      <c r="I64" s="177"/>
      <c r="J64" s="180"/>
      <c r="K64" s="177">
        <f ca="1">IF(NOT(ISERROR(MATCH(J64,_xlfn.ANCHORARRAY(E75),0))),I77&amp;"Por favor no seleccionar los criterios de impacto",J64)</f>
        <v>0</v>
      </c>
      <c r="L64" s="183"/>
      <c r="M64" s="177"/>
      <c r="N64" s="186"/>
      <c r="O64" s="6">
        <v>2</v>
      </c>
      <c r="P64" s="128"/>
      <c r="Q64" s="41" t="str">
        <f t="shared" si="0"/>
        <v/>
      </c>
      <c r="R64" s="42"/>
      <c r="S64" s="42"/>
      <c r="T64" s="43" t="str">
        <f t="shared" si="1"/>
        <v/>
      </c>
      <c r="U64" s="42"/>
      <c r="V64" s="42"/>
      <c r="W64" s="42"/>
      <c r="X64" s="24" t="str">
        <f>IFERROR(IF(AND(Q63="Probabilidad",Q64="Probabilidad"),(Z63-(+Z63*T64)),IF(Q64="Probabilidad",(I63-(+I63*T64)),IF(Q64="Impacto",Z63,""))),"")</f>
        <v/>
      </c>
      <c r="Y64" s="44" t="str">
        <f t="shared" si="5"/>
        <v/>
      </c>
      <c r="Z64" s="45" t="str">
        <f t="shared" si="2"/>
        <v/>
      </c>
      <c r="AA64" s="44" t="str">
        <f t="shared" si="6"/>
        <v/>
      </c>
      <c r="AB64" s="45" t="str">
        <f>IFERROR(IF(AND(Q63="Impacto",Q64="Impacto"),(AB57-(+AB57*T64)),IF(Q64="Impacto",($M$63-(+$M$63*T64)),IF(Q64="Probabilidad",AB57,""))),"")</f>
        <v/>
      </c>
      <c r="AC64" s="46" t="str">
        <f t="shared" si="3"/>
        <v/>
      </c>
      <c r="AD64" s="47"/>
      <c r="AE64" s="48"/>
      <c r="AF64" s="38"/>
      <c r="AG64" s="49"/>
      <c r="AH64" s="49"/>
      <c r="AI64" s="48"/>
      <c r="AJ64" s="38"/>
    </row>
    <row r="65" spans="1:36" ht="151.5" customHeight="1" x14ac:dyDescent="0.3">
      <c r="A65" s="189"/>
      <c r="B65" s="192"/>
      <c r="C65" s="192"/>
      <c r="D65" s="192"/>
      <c r="E65" s="195"/>
      <c r="F65" s="192"/>
      <c r="G65" s="198"/>
      <c r="H65" s="183"/>
      <c r="I65" s="177"/>
      <c r="J65" s="180"/>
      <c r="K65" s="177">
        <f ca="1">IF(NOT(ISERROR(MATCH(J65,_xlfn.ANCHORARRAY(E76),0))),I78&amp;"Por favor no seleccionar los criterios de impacto",J65)</f>
        <v>0</v>
      </c>
      <c r="L65" s="183"/>
      <c r="M65" s="177"/>
      <c r="N65" s="186"/>
      <c r="O65" s="6">
        <v>3</v>
      </c>
      <c r="P65" s="40"/>
      <c r="Q65" s="41" t="str">
        <f t="shared" si="0"/>
        <v/>
      </c>
      <c r="R65" s="42"/>
      <c r="S65" s="42"/>
      <c r="T65" s="43" t="str">
        <f t="shared" si="1"/>
        <v/>
      </c>
      <c r="U65" s="42"/>
      <c r="V65" s="42"/>
      <c r="W65" s="42"/>
      <c r="X65" s="24" t="str">
        <f>IFERROR(IF(AND(Q64="Probabilidad",Q65="Probabilidad"),(Z64-(+Z64*T65)),IF(AND(Q64="Impacto",Q65="Probabilidad"),(Z63-(+Z63*T65)),IF(Q65="Impacto",Z64,""))),"")</f>
        <v/>
      </c>
      <c r="Y65" s="44" t="str">
        <f t="shared" si="5"/>
        <v/>
      </c>
      <c r="Z65" s="45" t="str">
        <f t="shared" si="2"/>
        <v/>
      </c>
      <c r="AA65" s="44" t="str">
        <f t="shared" si="6"/>
        <v/>
      </c>
      <c r="AB65" s="45" t="str">
        <f>IFERROR(IF(AND(Q64="Impacto",Q65="Impacto"),(AB64-(+AB64*T65)),IF(AND(Q64="Probabilidad",Q65="Impacto"),(AB63-(+AB63*T65)),IF(Q65="Probabilidad",AB64,""))),"")</f>
        <v/>
      </c>
      <c r="AC65" s="46" t="str">
        <f t="shared" si="3"/>
        <v/>
      </c>
      <c r="AD65" s="47"/>
      <c r="AE65" s="48"/>
      <c r="AF65" s="38"/>
      <c r="AG65" s="49"/>
      <c r="AH65" s="49"/>
      <c r="AI65" s="48"/>
      <c r="AJ65" s="38"/>
    </row>
    <row r="66" spans="1:36" ht="151.5" customHeight="1" x14ac:dyDescent="0.3">
      <c r="A66" s="189"/>
      <c r="B66" s="192"/>
      <c r="C66" s="192"/>
      <c r="D66" s="192"/>
      <c r="E66" s="195"/>
      <c r="F66" s="192"/>
      <c r="G66" s="198"/>
      <c r="H66" s="183"/>
      <c r="I66" s="177"/>
      <c r="J66" s="180"/>
      <c r="K66" s="177">
        <f ca="1">IF(NOT(ISERROR(MATCH(J66,_xlfn.ANCHORARRAY(E77),0))),I79&amp;"Por favor no seleccionar los criterios de impacto",J66)</f>
        <v>0</v>
      </c>
      <c r="L66" s="183"/>
      <c r="M66" s="177"/>
      <c r="N66" s="186"/>
      <c r="O66" s="6">
        <v>4</v>
      </c>
      <c r="P66" s="39"/>
      <c r="Q66" s="41" t="str">
        <f t="shared" si="0"/>
        <v/>
      </c>
      <c r="R66" s="42"/>
      <c r="S66" s="42"/>
      <c r="T66" s="43" t="str">
        <f t="shared" si="1"/>
        <v/>
      </c>
      <c r="U66" s="42"/>
      <c r="V66" s="42"/>
      <c r="W66" s="42"/>
      <c r="X66" s="24" t="str">
        <f>IFERROR(IF(AND(Q65="Probabilidad",Q66="Probabilidad"),(Z65-(+Z65*T66)),IF(AND(Q65="Impacto",Q66="Probabilidad"),(Z64-(+Z64*T66)),IF(Q66="Impacto",Z65,""))),"")</f>
        <v/>
      </c>
      <c r="Y66" s="44" t="str">
        <f t="shared" si="5"/>
        <v/>
      </c>
      <c r="Z66" s="45" t="str">
        <f t="shared" si="2"/>
        <v/>
      </c>
      <c r="AA66" s="44" t="str">
        <f t="shared" si="6"/>
        <v/>
      </c>
      <c r="AB66" s="45" t="str">
        <f>IFERROR(IF(AND(Q65="Impacto",Q66="Impacto"),(AB65-(+AB65*T66)),IF(AND(Q65="Probabilidad",Q66="Impacto"),(AB64-(+AB64*T66)),IF(Q66="Probabilidad",AB65,""))),"")</f>
        <v/>
      </c>
      <c r="AC66" s="46" t="str">
        <f t="shared" si="3"/>
        <v/>
      </c>
      <c r="AD66" s="47"/>
      <c r="AE66" s="48"/>
      <c r="AF66" s="38"/>
      <c r="AG66" s="49"/>
      <c r="AH66" s="49"/>
      <c r="AI66" s="48"/>
      <c r="AJ66" s="38"/>
    </row>
    <row r="67" spans="1:36" ht="151.5" customHeight="1" x14ac:dyDescent="0.3">
      <c r="A67" s="189"/>
      <c r="B67" s="192"/>
      <c r="C67" s="192"/>
      <c r="D67" s="192"/>
      <c r="E67" s="195"/>
      <c r="F67" s="192"/>
      <c r="G67" s="198"/>
      <c r="H67" s="183"/>
      <c r="I67" s="177"/>
      <c r="J67" s="180"/>
      <c r="K67" s="177">
        <f ca="1">IF(NOT(ISERROR(MATCH(J67,_xlfn.ANCHORARRAY(E78),0))),I80&amp;"Por favor no seleccionar los criterios de impacto",J67)</f>
        <v>0</v>
      </c>
      <c r="L67" s="183"/>
      <c r="M67" s="177"/>
      <c r="N67" s="186"/>
      <c r="O67" s="6">
        <v>5</v>
      </c>
      <c r="P67" s="39"/>
      <c r="Q67" s="41" t="str">
        <f t="shared" si="0"/>
        <v/>
      </c>
      <c r="R67" s="42"/>
      <c r="S67" s="42"/>
      <c r="T67" s="43" t="str">
        <f t="shared" si="1"/>
        <v/>
      </c>
      <c r="U67" s="42"/>
      <c r="V67" s="42"/>
      <c r="W67" s="42"/>
      <c r="X67" s="24" t="str">
        <f>IFERROR(IF(AND(Q66="Probabilidad",Q67="Probabilidad"),(Z66-(+Z66*T67)),IF(AND(Q66="Impacto",Q67="Probabilidad"),(Z65-(+Z65*T67)),IF(Q67="Impacto",Z66,""))),"")</f>
        <v/>
      </c>
      <c r="Y67" s="44" t="str">
        <f t="shared" si="5"/>
        <v/>
      </c>
      <c r="Z67" s="45" t="str">
        <f t="shared" si="2"/>
        <v/>
      </c>
      <c r="AA67" s="44" t="str">
        <f t="shared" si="6"/>
        <v/>
      </c>
      <c r="AB67" s="45" t="str">
        <f>IFERROR(IF(AND(Q66="Impacto",Q67="Impacto"),(AB66-(+AB66*T67)),IF(AND(Q66="Probabilidad",Q67="Impacto"),(AB65-(+AB65*T67)),IF(Q67="Probabilidad",AB66,""))),"")</f>
        <v/>
      </c>
      <c r="AC67" s="46" t="str">
        <f t="shared" si="3"/>
        <v/>
      </c>
      <c r="AD67" s="47"/>
      <c r="AE67" s="48"/>
      <c r="AF67" s="38"/>
      <c r="AG67" s="49"/>
      <c r="AH67" s="49"/>
      <c r="AI67" s="48"/>
      <c r="AJ67" s="38"/>
    </row>
    <row r="68" spans="1:36" ht="151.5" customHeight="1" x14ac:dyDescent="0.3">
      <c r="A68" s="190"/>
      <c r="B68" s="193"/>
      <c r="C68" s="193"/>
      <c r="D68" s="193"/>
      <c r="E68" s="196"/>
      <c r="F68" s="193"/>
      <c r="G68" s="199"/>
      <c r="H68" s="184"/>
      <c r="I68" s="178"/>
      <c r="J68" s="181"/>
      <c r="K68" s="178">
        <f ca="1">IF(NOT(ISERROR(MATCH(J68,_xlfn.ANCHORARRAY(E79),0))),I81&amp;"Por favor no seleccionar los criterios de impacto",J68)</f>
        <v>0</v>
      </c>
      <c r="L68" s="184"/>
      <c r="M68" s="178"/>
      <c r="N68" s="187"/>
      <c r="O68" s="6">
        <v>6</v>
      </c>
      <c r="P68" s="39"/>
      <c r="Q68" s="41" t="str">
        <f t="shared" si="0"/>
        <v/>
      </c>
      <c r="R68" s="42"/>
      <c r="S68" s="42"/>
      <c r="T68" s="43" t="str">
        <f t="shared" si="1"/>
        <v/>
      </c>
      <c r="U68" s="42"/>
      <c r="V68" s="42"/>
      <c r="W68" s="42"/>
      <c r="X68" s="24" t="str">
        <f>IFERROR(IF(AND(Q67="Probabilidad",Q68="Probabilidad"),(Z67-(+Z67*T68)),IF(AND(Q67="Impacto",Q68="Probabilidad"),(Z66-(+Z66*T68)),IF(Q68="Impacto",Z67,""))),"")</f>
        <v/>
      </c>
      <c r="Y68" s="44" t="str">
        <f t="shared" si="5"/>
        <v/>
      </c>
      <c r="Z68" s="45" t="str">
        <f t="shared" si="2"/>
        <v/>
      </c>
      <c r="AA68" s="44" t="str">
        <f t="shared" si="6"/>
        <v/>
      </c>
      <c r="AB68" s="45" t="str">
        <f>IFERROR(IF(AND(Q67="Impacto",Q68="Impacto"),(AB67-(+AB67*T68)),IF(AND(Q67="Probabilidad",Q68="Impacto"),(AB66-(+AB66*T68)),IF(Q68="Probabilidad",AB67,""))),"")</f>
        <v/>
      </c>
      <c r="AC68" s="46" t="str">
        <f t="shared" si="3"/>
        <v/>
      </c>
      <c r="AD68" s="47"/>
      <c r="AE68" s="48"/>
      <c r="AF68" s="38"/>
      <c r="AG68" s="49"/>
      <c r="AH68" s="49"/>
      <c r="AI68" s="48"/>
      <c r="AJ68" s="38"/>
    </row>
    <row r="69" spans="1:36" ht="49.5" customHeight="1" x14ac:dyDescent="0.3">
      <c r="A69" s="6"/>
      <c r="B69" s="173" t="s">
        <v>111</v>
      </c>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5"/>
    </row>
    <row r="71" spans="1:36" x14ac:dyDescent="0.3">
      <c r="A71" s="1"/>
      <c r="B71" s="25" t="s">
        <v>112</v>
      </c>
      <c r="C71" s="1"/>
      <c r="D71" s="1"/>
      <c r="F71" s="1"/>
    </row>
  </sheetData>
  <dataConsolidate link="1"/>
  <mergeCells count="185">
    <mergeCell ref="A6:B6"/>
    <mergeCell ref="C6:N6"/>
    <mergeCell ref="A7:G7"/>
    <mergeCell ref="H7:N7"/>
    <mergeCell ref="O7:W7"/>
    <mergeCell ref="X7:AD7"/>
    <mergeCell ref="A1:AJ2"/>
    <mergeCell ref="A4:B4"/>
    <mergeCell ref="C4:N4"/>
    <mergeCell ref="O4:Q4"/>
    <mergeCell ref="A5:B5"/>
    <mergeCell ref="C5:N5"/>
    <mergeCell ref="J8:J9"/>
    <mergeCell ref="K8:K9"/>
    <mergeCell ref="L8:L9"/>
    <mergeCell ref="M8:M9"/>
    <mergeCell ref="N8:N9"/>
    <mergeCell ref="O8:O9"/>
    <mergeCell ref="AE7:AJ7"/>
    <mergeCell ref="A8:A9"/>
    <mergeCell ref="B8:B9"/>
    <mergeCell ref="C8:C9"/>
    <mergeCell ref="D8:D9"/>
    <mergeCell ref="E8:E9"/>
    <mergeCell ref="F8:F9"/>
    <mergeCell ref="G8:G9"/>
    <mergeCell ref="H8:H9"/>
    <mergeCell ref="I8:I9"/>
    <mergeCell ref="AG8:AG9"/>
    <mergeCell ref="AH8:AH9"/>
    <mergeCell ref="AI8:AI9"/>
    <mergeCell ref="AJ8:AJ9"/>
    <mergeCell ref="AD8:AD9"/>
    <mergeCell ref="AE8:AE9"/>
    <mergeCell ref="AF8:AF9"/>
    <mergeCell ref="AA8:AA9"/>
    <mergeCell ref="AB8:AB9"/>
    <mergeCell ref="AC8:AC9"/>
    <mergeCell ref="P8:P9"/>
    <mergeCell ref="Q8:Q9"/>
    <mergeCell ref="R8:W8"/>
    <mergeCell ref="X8:X9"/>
    <mergeCell ref="Y8:Y9"/>
    <mergeCell ref="Z8:Z9"/>
    <mergeCell ref="N15:N20"/>
    <mergeCell ref="M10:M14"/>
    <mergeCell ref="N10:N14"/>
    <mergeCell ref="A15:A20"/>
    <mergeCell ref="B15:B20"/>
    <mergeCell ref="C15:C20"/>
    <mergeCell ref="D15:D20"/>
    <mergeCell ref="E15:E20"/>
    <mergeCell ref="F15:F20"/>
    <mergeCell ref="G15:G20"/>
    <mergeCell ref="H15:H20"/>
    <mergeCell ref="G10:G14"/>
    <mergeCell ref="H10:H14"/>
    <mergeCell ref="I10:I14"/>
    <mergeCell ref="J10:J14"/>
    <mergeCell ref="K10:K14"/>
    <mergeCell ref="L10:L14"/>
    <mergeCell ref="A10:A14"/>
    <mergeCell ref="B10:B14"/>
    <mergeCell ref="C10:C14"/>
    <mergeCell ref="D10:D14"/>
    <mergeCell ref="E10:E14"/>
    <mergeCell ref="F10:F14"/>
    <mergeCell ref="C21:C26"/>
    <mergeCell ref="D21:D26"/>
    <mergeCell ref="E21:E26"/>
    <mergeCell ref="F21:F26"/>
    <mergeCell ref="I15:I20"/>
    <mergeCell ref="J15:J20"/>
    <mergeCell ref="K15:K20"/>
    <mergeCell ref="L15:L20"/>
    <mergeCell ref="M15:M20"/>
    <mergeCell ref="I27:I32"/>
    <mergeCell ref="J27:J32"/>
    <mergeCell ref="K27:K32"/>
    <mergeCell ref="L27:L32"/>
    <mergeCell ref="M27:M32"/>
    <mergeCell ref="N27:N32"/>
    <mergeCell ref="M21:M26"/>
    <mergeCell ref="N21:N26"/>
    <mergeCell ref="A27:A32"/>
    <mergeCell ref="B27:B32"/>
    <mergeCell ref="C27:C32"/>
    <mergeCell ref="D27:D32"/>
    <mergeCell ref="E27:E32"/>
    <mergeCell ref="F27:F32"/>
    <mergeCell ref="G27:G32"/>
    <mergeCell ref="H27:H32"/>
    <mergeCell ref="G21:G26"/>
    <mergeCell ref="H21:H26"/>
    <mergeCell ref="I21:I26"/>
    <mergeCell ref="J21:J26"/>
    <mergeCell ref="K21:K26"/>
    <mergeCell ref="L21:L26"/>
    <mergeCell ref="A21:A26"/>
    <mergeCell ref="B21:B26"/>
    <mergeCell ref="N39:N44"/>
    <mergeCell ref="M33:M38"/>
    <mergeCell ref="N33:N38"/>
    <mergeCell ref="A39:A44"/>
    <mergeCell ref="B39:B44"/>
    <mergeCell ref="C39:C44"/>
    <mergeCell ref="D39:D44"/>
    <mergeCell ref="E39:E44"/>
    <mergeCell ref="F39:F44"/>
    <mergeCell ref="G39:G44"/>
    <mergeCell ref="H39:H44"/>
    <mergeCell ref="G33:G38"/>
    <mergeCell ref="H33:H38"/>
    <mergeCell ref="I33:I38"/>
    <mergeCell ref="J33:J38"/>
    <mergeCell ref="K33:K38"/>
    <mergeCell ref="L33:L38"/>
    <mergeCell ref="A33:A38"/>
    <mergeCell ref="B33:B38"/>
    <mergeCell ref="C33:C38"/>
    <mergeCell ref="D33:D38"/>
    <mergeCell ref="E33:E38"/>
    <mergeCell ref="F33:F38"/>
    <mergeCell ref="C45:C50"/>
    <mergeCell ref="D45:D50"/>
    <mergeCell ref="E45:E50"/>
    <mergeCell ref="F45:F50"/>
    <mergeCell ref="I39:I44"/>
    <mergeCell ref="J39:J44"/>
    <mergeCell ref="K39:K44"/>
    <mergeCell ref="L39:L44"/>
    <mergeCell ref="M39:M44"/>
    <mergeCell ref="I51:I56"/>
    <mergeCell ref="J51:J56"/>
    <mergeCell ref="K51:K56"/>
    <mergeCell ref="L51:L56"/>
    <mergeCell ref="M51:M56"/>
    <mergeCell ref="N51:N56"/>
    <mergeCell ref="M45:M50"/>
    <mergeCell ref="N45:N50"/>
    <mergeCell ref="A51:A56"/>
    <mergeCell ref="B51:B56"/>
    <mergeCell ref="C51:C56"/>
    <mergeCell ref="D51:D56"/>
    <mergeCell ref="E51:E56"/>
    <mergeCell ref="F51:F56"/>
    <mergeCell ref="G51:G56"/>
    <mergeCell ref="H51:H56"/>
    <mergeCell ref="G45:G50"/>
    <mergeCell ref="H45:H50"/>
    <mergeCell ref="I45:I50"/>
    <mergeCell ref="J45:J50"/>
    <mergeCell ref="K45:K50"/>
    <mergeCell ref="L45:L50"/>
    <mergeCell ref="A45:A50"/>
    <mergeCell ref="B45:B50"/>
    <mergeCell ref="A63:A68"/>
    <mergeCell ref="B63:B68"/>
    <mergeCell ref="C63:C68"/>
    <mergeCell ref="D63:D68"/>
    <mergeCell ref="E63:E68"/>
    <mergeCell ref="F63:F68"/>
    <mergeCell ref="G63:G68"/>
    <mergeCell ref="H63:H68"/>
    <mergeCell ref="G57:G62"/>
    <mergeCell ref="H57:H62"/>
    <mergeCell ref="A57:A62"/>
    <mergeCell ref="B57:B62"/>
    <mergeCell ref="C57:C62"/>
    <mergeCell ref="D57:D62"/>
    <mergeCell ref="E57:E62"/>
    <mergeCell ref="F57:F62"/>
    <mergeCell ref="B69:AJ69"/>
    <mergeCell ref="I63:I68"/>
    <mergeCell ref="J63:J68"/>
    <mergeCell ref="K63:K68"/>
    <mergeCell ref="L63:L68"/>
    <mergeCell ref="M63:M68"/>
    <mergeCell ref="N63:N68"/>
    <mergeCell ref="M57:M62"/>
    <mergeCell ref="N57:N62"/>
    <mergeCell ref="I57:I62"/>
    <mergeCell ref="J57:J62"/>
    <mergeCell ref="K57:K62"/>
    <mergeCell ref="L57:L62"/>
  </mergeCells>
  <conditionalFormatting sqref="H10 H15 Y10:Y14">
    <cfRule type="cellIs" dxfId="691" priority="250" operator="equal">
      <formula>"Muy Alta"</formula>
    </cfRule>
    <cfRule type="cellIs" dxfId="690" priority="251" operator="equal">
      <formula>"Alta"</formula>
    </cfRule>
    <cfRule type="cellIs" dxfId="689" priority="252" operator="equal">
      <formula>"Media"</formula>
    </cfRule>
    <cfRule type="cellIs" dxfId="688" priority="253" operator="equal">
      <formula>"Baja"</formula>
    </cfRule>
    <cfRule type="cellIs" dxfId="687" priority="254" operator="equal">
      <formula>"Muy Baja"</formula>
    </cfRule>
  </conditionalFormatting>
  <conditionalFormatting sqref="L10 L15 L21 L27 L33 L39 L45 L51 L57 L63 AA10 AA12:AA14">
    <cfRule type="cellIs" dxfId="686" priority="245" operator="equal">
      <formula>"Catastrófico"</formula>
    </cfRule>
    <cfRule type="cellIs" dxfId="685" priority="246" operator="equal">
      <formula>"Mayor"</formula>
    </cfRule>
    <cfRule type="cellIs" dxfId="684" priority="247" operator="equal">
      <formula>"Moderado"</formula>
    </cfRule>
    <cfRule type="cellIs" dxfId="683" priority="248" operator="equal">
      <formula>"Menor"</formula>
    </cfRule>
    <cfRule type="cellIs" dxfId="682" priority="249" operator="equal">
      <formula>"Leve"</formula>
    </cfRule>
  </conditionalFormatting>
  <conditionalFormatting sqref="N10 AC10 AC12:AC14">
    <cfRule type="cellIs" dxfId="681" priority="241" operator="equal">
      <formula>"Extremo"</formula>
    </cfRule>
    <cfRule type="cellIs" dxfId="680" priority="242" operator="equal">
      <formula>"Alto"</formula>
    </cfRule>
    <cfRule type="cellIs" dxfId="679" priority="243" operator="equal">
      <formula>"Moderado"</formula>
    </cfRule>
    <cfRule type="cellIs" dxfId="678" priority="244" operator="equal">
      <formula>"Bajo"</formula>
    </cfRule>
  </conditionalFormatting>
  <conditionalFormatting sqref="H57">
    <cfRule type="cellIs" dxfId="677" priority="66" operator="equal">
      <formula>"Muy Alta"</formula>
    </cfRule>
    <cfRule type="cellIs" dxfId="676" priority="67" operator="equal">
      <formula>"Alta"</formula>
    </cfRule>
    <cfRule type="cellIs" dxfId="675" priority="68" operator="equal">
      <formula>"Media"</formula>
    </cfRule>
    <cfRule type="cellIs" dxfId="674" priority="69" operator="equal">
      <formula>"Baja"</formula>
    </cfRule>
    <cfRule type="cellIs" dxfId="673" priority="70" operator="equal">
      <formula>"Muy Baja"</formula>
    </cfRule>
  </conditionalFormatting>
  <conditionalFormatting sqref="N15">
    <cfRule type="cellIs" dxfId="672" priority="223" operator="equal">
      <formula>"Extremo"</formula>
    </cfRule>
    <cfRule type="cellIs" dxfId="671" priority="224" operator="equal">
      <formula>"Alto"</formula>
    </cfRule>
    <cfRule type="cellIs" dxfId="670" priority="225" operator="equal">
      <formula>"Moderado"</formula>
    </cfRule>
    <cfRule type="cellIs" dxfId="669" priority="226" operator="equal">
      <formula>"Bajo"</formula>
    </cfRule>
  </conditionalFormatting>
  <conditionalFormatting sqref="Y15:Y20">
    <cfRule type="cellIs" dxfId="668" priority="218" operator="equal">
      <formula>"Muy Alta"</formula>
    </cfRule>
    <cfRule type="cellIs" dxfId="667" priority="219" operator="equal">
      <formula>"Alta"</formula>
    </cfRule>
    <cfRule type="cellIs" dxfId="666" priority="220" operator="equal">
      <formula>"Media"</formula>
    </cfRule>
    <cfRule type="cellIs" dxfId="665" priority="221" operator="equal">
      <formula>"Baja"</formula>
    </cfRule>
    <cfRule type="cellIs" dxfId="664" priority="222" operator="equal">
      <formula>"Muy Baja"</formula>
    </cfRule>
  </conditionalFormatting>
  <conditionalFormatting sqref="AA15:AA20">
    <cfRule type="cellIs" dxfId="663" priority="213" operator="equal">
      <formula>"Catastrófico"</formula>
    </cfRule>
    <cfRule type="cellIs" dxfId="662" priority="214" operator="equal">
      <formula>"Mayor"</formula>
    </cfRule>
    <cfRule type="cellIs" dxfId="661" priority="215" operator="equal">
      <formula>"Moderado"</formula>
    </cfRule>
    <cfRule type="cellIs" dxfId="660" priority="216" operator="equal">
      <formula>"Menor"</formula>
    </cfRule>
    <cfRule type="cellIs" dxfId="659" priority="217" operator="equal">
      <formula>"Leve"</formula>
    </cfRule>
  </conditionalFormatting>
  <conditionalFormatting sqref="AC15:AC20">
    <cfRule type="cellIs" dxfId="658" priority="209" operator="equal">
      <formula>"Extremo"</formula>
    </cfRule>
    <cfRule type="cellIs" dxfId="657" priority="210" operator="equal">
      <formula>"Alto"</formula>
    </cfRule>
    <cfRule type="cellIs" dxfId="656" priority="211" operator="equal">
      <formula>"Moderado"</formula>
    </cfRule>
    <cfRule type="cellIs" dxfId="655" priority="212" operator="equal">
      <formula>"Bajo"</formula>
    </cfRule>
  </conditionalFormatting>
  <conditionalFormatting sqref="H21">
    <cfRule type="cellIs" dxfId="654" priority="204" operator="equal">
      <formula>"Muy Alta"</formula>
    </cfRule>
    <cfRule type="cellIs" dxfId="653" priority="205" operator="equal">
      <formula>"Alta"</formula>
    </cfRule>
    <cfRule type="cellIs" dxfId="652" priority="206" operator="equal">
      <formula>"Media"</formula>
    </cfRule>
    <cfRule type="cellIs" dxfId="651" priority="207" operator="equal">
      <formula>"Baja"</formula>
    </cfRule>
    <cfRule type="cellIs" dxfId="650" priority="208" operator="equal">
      <formula>"Muy Baja"</formula>
    </cfRule>
  </conditionalFormatting>
  <conditionalFormatting sqref="N21">
    <cfRule type="cellIs" dxfId="649" priority="200" operator="equal">
      <formula>"Extremo"</formula>
    </cfRule>
    <cfRule type="cellIs" dxfId="648" priority="201" operator="equal">
      <formula>"Alto"</formula>
    </cfRule>
    <cfRule type="cellIs" dxfId="647" priority="202" operator="equal">
      <formula>"Moderado"</formula>
    </cfRule>
    <cfRule type="cellIs" dxfId="646" priority="203" operator="equal">
      <formula>"Bajo"</formula>
    </cfRule>
  </conditionalFormatting>
  <conditionalFormatting sqref="Y21:Y26">
    <cfRule type="cellIs" dxfId="645" priority="195" operator="equal">
      <formula>"Muy Alta"</formula>
    </cfRule>
    <cfRule type="cellIs" dxfId="644" priority="196" operator="equal">
      <formula>"Alta"</formula>
    </cfRule>
    <cfRule type="cellIs" dxfId="643" priority="197" operator="equal">
      <formula>"Media"</formula>
    </cfRule>
    <cfRule type="cellIs" dxfId="642" priority="198" operator="equal">
      <formula>"Baja"</formula>
    </cfRule>
    <cfRule type="cellIs" dxfId="641" priority="199" operator="equal">
      <formula>"Muy Baja"</formula>
    </cfRule>
  </conditionalFormatting>
  <conditionalFormatting sqref="AA21:AA26">
    <cfRule type="cellIs" dxfId="640" priority="190" operator="equal">
      <formula>"Catastrófico"</formula>
    </cfRule>
    <cfRule type="cellIs" dxfId="639" priority="191" operator="equal">
      <formula>"Mayor"</formula>
    </cfRule>
    <cfRule type="cellIs" dxfId="638" priority="192" operator="equal">
      <formula>"Moderado"</formula>
    </cfRule>
    <cfRule type="cellIs" dxfId="637" priority="193" operator="equal">
      <formula>"Menor"</formula>
    </cfRule>
    <cfRule type="cellIs" dxfId="636" priority="194" operator="equal">
      <formula>"Leve"</formula>
    </cfRule>
  </conditionalFormatting>
  <conditionalFormatting sqref="AC21:AC26">
    <cfRule type="cellIs" dxfId="635" priority="186" operator="equal">
      <formula>"Extremo"</formula>
    </cfRule>
    <cfRule type="cellIs" dxfId="634" priority="187" operator="equal">
      <formula>"Alto"</formula>
    </cfRule>
    <cfRule type="cellIs" dxfId="633" priority="188" operator="equal">
      <formula>"Moderado"</formula>
    </cfRule>
    <cfRule type="cellIs" dxfId="632" priority="189" operator="equal">
      <formula>"Bajo"</formula>
    </cfRule>
  </conditionalFormatting>
  <conditionalFormatting sqref="H27">
    <cfRule type="cellIs" dxfId="631" priority="181" operator="equal">
      <formula>"Muy Alta"</formula>
    </cfRule>
    <cfRule type="cellIs" dxfId="630" priority="182" operator="equal">
      <formula>"Alta"</formula>
    </cfRule>
    <cfRule type="cellIs" dxfId="629" priority="183" operator="equal">
      <formula>"Media"</formula>
    </cfRule>
    <cfRule type="cellIs" dxfId="628" priority="184" operator="equal">
      <formula>"Baja"</formula>
    </cfRule>
    <cfRule type="cellIs" dxfId="627" priority="185" operator="equal">
      <formula>"Muy Baja"</formula>
    </cfRule>
  </conditionalFormatting>
  <conditionalFormatting sqref="N27">
    <cfRule type="cellIs" dxfId="626" priority="177" operator="equal">
      <formula>"Extremo"</formula>
    </cfRule>
    <cfRule type="cellIs" dxfId="625" priority="178" operator="equal">
      <formula>"Alto"</formula>
    </cfRule>
    <cfRule type="cellIs" dxfId="624" priority="179" operator="equal">
      <formula>"Moderado"</formula>
    </cfRule>
    <cfRule type="cellIs" dxfId="623" priority="180" operator="equal">
      <formula>"Bajo"</formula>
    </cfRule>
  </conditionalFormatting>
  <conditionalFormatting sqref="Y27:Y32">
    <cfRule type="cellIs" dxfId="622" priority="172" operator="equal">
      <formula>"Muy Alta"</formula>
    </cfRule>
    <cfRule type="cellIs" dxfId="621" priority="173" operator="equal">
      <formula>"Alta"</formula>
    </cfRule>
    <cfRule type="cellIs" dxfId="620" priority="174" operator="equal">
      <formula>"Media"</formula>
    </cfRule>
    <cfRule type="cellIs" dxfId="619" priority="175" operator="equal">
      <formula>"Baja"</formula>
    </cfRule>
    <cfRule type="cellIs" dxfId="618" priority="176" operator="equal">
      <formula>"Muy Baja"</formula>
    </cfRule>
  </conditionalFormatting>
  <conditionalFormatting sqref="AA27:AA32">
    <cfRule type="cellIs" dxfId="617" priority="167" operator="equal">
      <formula>"Catastrófico"</formula>
    </cfRule>
    <cfRule type="cellIs" dxfId="616" priority="168" operator="equal">
      <formula>"Mayor"</formula>
    </cfRule>
    <cfRule type="cellIs" dxfId="615" priority="169" operator="equal">
      <formula>"Moderado"</formula>
    </cfRule>
    <cfRule type="cellIs" dxfId="614" priority="170" operator="equal">
      <formula>"Menor"</formula>
    </cfRule>
    <cfRule type="cellIs" dxfId="613" priority="171" operator="equal">
      <formula>"Leve"</formula>
    </cfRule>
  </conditionalFormatting>
  <conditionalFormatting sqref="AC27:AC32">
    <cfRule type="cellIs" dxfId="612" priority="163" operator="equal">
      <formula>"Extremo"</formula>
    </cfRule>
    <cfRule type="cellIs" dxfId="611" priority="164" operator="equal">
      <formula>"Alto"</formula>
    </cfRule>
    <cfRule type="cellIs" dxfId="610" priority="165" operator="equal">
      <formula>"Moderado"</formula>
    </cfRule>
    <cfRule type="cellIs" dxfId="609" priority="166" operator="equal">
      <formula>"Bajo"</formula>
    </cfRule>
  </conditionalFormatting>
  <conditionalFormatting sqref="H33">
    <cfRule type="cellIs" dxfId="608" priority="158" operator="equal">
      <formula>"Muy Alta"</formula>
    </cfRule>
    <cfRule type="cellIs" dxfId="607" priority="159" operator="equal">
      <formula>"Alta"</formula>
    </cfRule>
    <cfRule type="cellIs" dxfId="606" priority="160" operator="equal">
      <formula>"Media"</formula>
    </cfRule>
    <cfRule type="cellIs" dxfId="605" priority="161" operator="equal">
      <formula>"Baja"</formula>
    </cfRule>
    <cfRule type="cellIs" dxfId="604" priority="162" operator="equal">
      <formula>"Muy Baja"</formula>
    </cfRule>
  </conditionalFormatting>
  <conditionalFormatting sqref="N33">
    <cfRule type="cellIs" dxfId="603" priority="154" operator="equal">
      <formula>"Extremo"</formula>
    </cfRule>
    <cfRule type="cellIs" dxfId="602" priority="155" operator="equal">
      <formula>"Alto"</formula>
    </cfRule>
    <cfRule type="cellIs" dxfId="601" priority="156" operator="equal">
      <formula>"Moderado"</formula>
    </cfRule>
    <cfRule type="cellIs" dxfId="600" priority="157" operator="equal">
      <formula>"Bajo"</formula>
    </cfRule>
  </conditionalFormatting>
  <conditionalFormatting sqref="Y33:Y38">
    <cfRule type="cellIs" dxfId="599" priority="149" operator="equal">
      <formula>"Muy Alta"</formula>
    </cfRule>
    <cfRule type="cellIs" dxfId="598" priority="150" operator="equal">
      <formula>"Alta"</formula>
    </cfRule>
    <cfRule type="cellIs" dxfId="597" priority="151" operator="equal">
      <formula>"Media"</formula>
    </cfRule>
    <cfRule type="cellIs" dxfId="596" priority="152" operator="equal">
      <formula>"Baja"</formula>
    </cfRule>
    <cfRule type="cellIs" dxfId="595" priority="153" operator="equal">
      <formula>"Muy Baja"</formula>
    </cfRule>
  </conditionalFormatting>
  <conditionalFormatting sqref="AA33:AA38">
    <cfRule type="cellIs" dxfId="594" priority="144" operator="equal">
      <formula>"Catastrófico"</formula>
    </cfRule>
    <cfRule type="cellIs" dxfId="593" priority="145" operator="equal">
      <formula>"Mayor"</formula>
    </cfRule>
    <cfRule type="cellIs" dxfId="592" priority="146" operator="equal">
      <formula>"Moderado"</formula>
    </cfRule>
    <cfRule type="cellIs" dxfId="591" priority="147" operator="equal">
      <formula>"Menor"</formula>
    </cfRule>
    <cfRule type="cellIs" dxfId="590" priority="148" operator="equal">
      <formula>"Leve"</formula>
    </cfRule>
  </conditionalFormatting>
  <conditionalFormatting sqref="AC33:AC38">
    <cfRule type="cellIs" dxfId="589" priority="140" operator="equal">
      <formula>"Extremo"</formula>
    </cfRule>
    <cfRule type="cellIs" dxfId="588" priority="141" operator="equal">
      <formula>"Alto"</formula>
    </cfRule>
    <cfRule type="cellIs" dxfId="587" priority="142" operator="equal">
      <formula>"Moderado"</formula>
    </cfRule>
    <cfRule type="cellIs" dxfId="586" priority="143" operator="equal">
      <formula>"Bajo"</formula>
    </cfRule>
  </conditionalFormatting>
  <conditionalFormatting sqref="H39">
    <cfRule type="cellIs" dxfId="585" priority="135" operator="equal">
      <formula>"Muy Alta"</formula>
    </cfRule>
    <cfRule type="cellIs" dxfId="584" priority="136" operator="equal">
      <formula>"Alta"</formula>
    </cfRule>
    <cfRule type="cellIs" dxfId="583" priority="137" operator="equal">
      <formula>"Media"</formula>
    </cfRule>
    <cfRule type="cellIs" dxfId="582" priority="138" operator="equal">
      <formula>"Baja"</formula>
    </cfRule>
    <cfRule type="cellIs" dxfId="581" priority="139" operator="equal">
      <formula>"Muy Baja"</formula>
    </cfRule>
  </conditionalFormatting>
  <conditionalFormatting sqref="N39">
    <cfRule type="cellIs" dxfId="580" priority="131" operator="equal">
      <formula>"Extremo"</formula>
    </cfRule>
    <cfRule type="cellIs" dxfId="579" priority="132" operator="equal">
      <formula>"Alto"</formula>
    </cfRule>
    <cfRule type="cellIs" dxfId="578" priority="133" operator="equal">
      <formula>"Moderado"</formula>
    </cfRule>
    <cfRule type="cellIs" dxfId="577" priority="134" operator="equal">
      <formula>"Bajo"</formula>
    </cfRule>
  </conditionalFormatting>
  <conditionalFormatting sqref="Y39:Y44">
    <cfRule type="cellIs" dxfId="576" priority="126" operator="equal">
      <formula>"Muy Alta"</formula>
    </cfRule>
    <cfRule type="cellIs" dxfId="575" priority="127" operator="equal">
      <formula>"Alta"</formula>
    </cfRule>
    <cfRule type="cellIs" dxfId="574" priority="128" operator="equal">
      <formula>"Media"</formula>
    </cfRule>
    <cfRule type="cellIs" dxfId="573" priority="129" operator="equal">
      <formula>"Baja"</formula>
    </cfRule>
    <cfRule type="cellIs" dxfId="572" priority="130" operator="equal">
      <formula>"Muy Baja"</formula>
    </cfRule>
  </conditionalFormatting>
  <conditionalFormatting sqref="AA39:AA44">
    <cfRule type="cellIs" dxfId="571" priority="121" operator="equal">
      <formula>"Catastrófico"</formula>
    </cfRule>
    <cfRule type="cellIs" dxfId="570" priority="122" operator="equal">
      <formula>"Mayor"</formula>
    </cfRule>
    <cfRule type="cellIs" dxfId="569" priority="123" operator="equal">
      <formula>"Moderado"</formula>
    </cfRule>
    <cfRule type="cellIs" dxfId="568" priority="124" operator="equal">
      <formula>"Menor"</formula>
    </cfRule>
    <cfRule type="cellIs" dxfId="567" priority="125" operator="equal">
      <formula>"Leve"</formula>
    </cfRule>
  </conditionalFormatting>
  <conditionalFormatting sqref="AC39:AC44">
    <cfRule type="cellIs" dxfId="566" priority="117" operator="equal">
      <formula>"Extremo"</formula>
    </cfRule>
    <cfRule type="cellIs" dxfId="565" priority="118" operator="equal">
      <formula>"Alto"</formula>
    </cfRule>
    <cfRule type="cellIs" dxfId="564" priority="119" operator="equal">
      <formula>"Moderado"</formula>
    </cfRule>
    <cfRule type="cellIs" dxfId="563" priority="120" operator="equal">
      <formula>"Bajo"</formula>
    </cfRule>
  </conditionalFormatting>
  <conditionalFormatting sqref="H45">
    <cfRule type="cellIs" dxfId="562" priority="112" operator="equal">
      <formula>"Muy Alta"</formula>
    </cfRule>
    <cfRule type="cellIs" dxfId="561" priority="113" operator="equal">
      <formula>"Alta"</formula>
    </cfRule>
    <cfRule type="cellIs" dxfId="560" priority="114" operator="equal">
      <formula>"Media"</formula>
    </cfRule>
    <cfRule type="cellIs" dxfId="559" priority="115" operator="equal">
      <formula>"Baja"</formula>
    </cfRule>
    <cfRule type="cellIs" dxfId="558" priority="116" operator="equal">
      <formula>"Muy Baja"</formula>
    </cfRule>
  </conditionalFormatting>
  <conditionalFormatting sqref="N45">
    <cfRule type="cellIs" dxfId="557" priority="108" operator="equal">
      <formula>"Extremo"</formula>
    </cfRule>
    <cfRule type="cellIs" dxfId="556" priority="109" operator="equal">
      <formula>"Alto"</formula>
    </cfRule>
    <cfRule type="cellIs" dxfId="555" priority="110" operator="equal">
      <formula>"Moderado"</formula>
    </cfRule>
    <cfRule type="cellIs" dxfId="554" priority="111" operator="equal">
      <formula>"Bajo"</formula>
    </cfRule>
  </conditionalFormatting>
  <conditionalFormatting sqref="Y45:Y50">
    <cfRule type="cellIs" dxfId="553" priority="103" operator="equal">
      <formula>"Muy Alta"</formula>
    </cfRule>
    <cfRule type="cellIs" dxfId="552" priority="104" operator="equal">
      <formula>"Alta"</formula>
    </cfRule>
    <cfRule type="cellIs" dxfId="551" priority="105" operator="equal">
      <formula>"Media"</formula>
    </cfRule>
    <cfRule type="cellIs" dxfId="550" priority="106" operator="equal">
      <formula>"Baja"</formula>
    </cfRule>
    <cfRule type="cellIs" dxfId="549" priority="107" operator="equal">
      <formula>"Muy Baja"</formula>
    </cfRule>
  </conditionalFormatting>
  <conditionalFormatting sqref="AA45:AA50">
    <cfRule type="cellIs" dxfId="548" priority="98" operator="equal">
      <formula>"Catastrófico"</formula>
    </cfRule>
    <cfRule type="cellIs" dxfId="547" priority="99" operator="equal">
      <formula>"Mayor"</formula>
    </cfRule>
    <cfRule type="cellIs" dxfId="546" priority="100" operator="equal">
      <formula>"Moderado"</formula>
    </cfRule>
    <cfRule type="cellIs" dxfId="545" priority="101" operator="equal">
      <formula>"Menor"</formula>
    </cfRule>
    <cfRule type="cellIs" dxfId="544" priority="102" operator="equal">
      <formula>"Leve"</formula>
    </cfRule>
  </conditionalFormatting>
  <conditionalFormatting sqref="AC45:AC50">
    <cfRule type="cellIs" dxfId="543" priority="94" operator="equal">
      <formula>"Extremo"</formula>
    </cfRule>
    <cfRule type="cellIs" dxfId="542" priority="95" operator="equal">
      <formula>"Alto"</formula>
    </cfRule>
    <cfRule type="cellIs" dxfId="541" priority="96" operator="equal">
      <formula>"Moderado"</formula>
    </cfRule>
    <cfRule type="cellIs" dxfId="540" priority="97" operator="equal">
      <formula>"Bajo"</formula>
    </cfRule>
  </conditionalFormatting>
  <conditionalFormatting sqref="H51">
    <cfRule type="cellIs" dxfId="539" priority="89" operator="equal">
      <formula>"Muy Alta"</formula>
    </cfRule>
    <cfRule type="cellIs" dxfId="538" priority="90" operator="equal">
      <formula>"Alta"</formula>
    </cfRule>
    <cfRule type="cellIs" dxfId="537" priority="91" operator="equal">
      <formula>"Media"</formula>
    </cfRule>
    <cfRule type="cellIs" dxfId="536" priority="92" operator="equal">
      <formula>"Baja"</formula>
    </cfRule>
    <cfRule type="cellIs" dxfId="535" priority="93" operator="equal">
      <formula>"Muy Baja"</formula>
    </cfRule>
  </conditionalFormatting>
  <conditionalFormatting sqref="N51">
    <cfRule type="cellIs" dxfId="534" priority="85" operator="equal">
      <formula>"Extremo"</formula>
    </cfRule>
    <cfRule type="cellIs" dxfId="533" priority="86" operator="equal">
      <formula>"Alto"</formula>
    </cfRule>
    <cfRule type="cellIs" dxfId="532" priority="87" operator="equal">
      <formula>"Moderado"</formula>
    </cfRule>
    <cfRule type="cellIs" dxfId="531" priority="88" operator="equal">
      <formula>"Bajo"</formula>
    </cfRule>
  </conditionalFormatting>
  <conditionalFormatting sqref="Y51:Y56">
    <cfRule type="cellIs" dxfId="530" priority="80" operator="equal">
      <formula>"Muy Alta"</formula>
    </cfRule>
    <cfRule type="cellIs" dxfId="529" priority="81" operator="equal">
      <formula>"Alta"</formula>
    </cfRule>
    <cfRule type="cellIs" dxfId="528" priority="82" operator="equal">
      <formula>"Media"</formula>
    </cfRule>
    <cfRule type="cellIs" dxfId="527" priority="83" operator="equal">
      <formula>"Baja"</formula>
    </cfRule>
    <cfRule type="cellIs" dxfId="526" priority="84" operator="equal">
      <formula>"Muy Baja"</formula>
    </cfRule>
  </conditionalFormatting>
  <conditionalFormatting sqref="AA51:AA56">
    <cfRule type="cellIs" dxfId="525" priority="75" operator="equal">
      <formula>"Catastrófico"</formula>
    </cfRule>
    <cfRule type="cellIs" dxfId="524" priority="76" operator="equal">
      <formula>"Mayor"</formula>
    </cfRule>
    <cfRule type="cellIs" dxfId="523" priority="77" operator="equal">
      <formula>"Moderado"</formula>
    </cfRule>
    <cfRule type="cellIs" dxfId="522" priority="78" operator="equal">
      <formula>"Menor"</formula>
    </cfRule>
    <cfRule type="cellIs" dxfId="521" priority="79" operator="equal">
      <formula>"Leve"</formula>
    </cfRule>
  </conditionalFormatting>
  <conditionalFormatting sqref="AC51:AC56">
    <cfRule type="cellIs" dxfId="520" priority="71" operator="equal">
      <formula>"Extremo"</formula>
    </cfRule>
    <cfRule type="cellIs" dxfId="519" priority="72" operator="equal">
      <formula>"Alto"</formula>
    </cfRule>
    <cfRule type="cellIs" dxfId="518" priority="73" operator="equal">
      <formula>"Moderado"</formula>
    </cfRule>
    <cfRule type="cellIs" dxfId="517" priority="74" operator="equal">
      <formula>"Bajo"</formula>
    </cfRule>
  </conditionalFormatting>
  <conditionalFormatting sqref="N57">
    <cfRule type="cellIs" dxfId="516" priority="62" operator="equal">
      <formula>"Extremo"</formula>
    </cfRule>
    <cfRule type="cellIs" dxfId="515" priority="63" operator="equal">
      <formula>"Alto"</formula>
    </cfRule>
    <cfRule type="cellIs" dxfId="514" priority="64" operator="equal">
      <formula>"Moderado"</formula>
    </cfRule>
    <cfRule type="cellIs" dxfId="513" priority="65" operator="equal">
      <formula>"Bajo"</formula>
    </cfRule>
  </conditionalFormatting>
  <conditionalFormatting sqref="Y57:Y62">
    <cfRule type="cellIs" dxfId="512" priority="57" operator="equal">
      <formula>"Muy Alta"</formula>
    </cfRule>
    <cfRule type="cellIs" dxfId="511" priority="58" operator="equal">
      <formula>"Alta"</formula>
    </cfRule>
    <cfRule type="cellIs" dxfId="510" priority="59" operator="equal">
      <formula>"Media"</formula>
    </cfRule>
    <cfRule type="cellIs" dxfId="509" priority="60" operator="equal">
      <formula>"Baja"</formula>
    </cfRule>
    <cfRule type="cellIs" dxfId="508" priority="61" operator="equal">
      <formula>"Muy Baja"</formula>
    </cfRule>
  </conditionalFormatting>
  <conditionalFormatting sqref="AA57:AA62">
    <cfRule type="cellIs" dxfId="507" priority="52" operator="equal">
      <formula>"Catastrófico"</formula>
    </cfRule>
    <cfRule type="cellIs" dxfId="506" priority="53" operator="equal">
      <formula>"Mayor"</formula>
    </cfRule>
    <cfRule type="cellIs" dxfId="505" priority="54" operator="equal">
      <formula>"Moderado"</formula>
    </cfRule>
    <cfRule type="cellIs" dxfId="504" priority="55" operator="equal">
      <formula>"Menor"</formula>
    </cfRule>
    <cfRule type="cellIs" dxfId="503" priority="56" operator="equal">
      <formula>"Leve"</formula>
    </cfRule>
  </conditionalFormatting>
  <conditionalFormatting sqref="AC57:AC62">
    <cfRule type="cellIs" dxfId="502" priority="48" operator="equal">
      <formula>"Extremo"</formula>
    </cfRule>
    <cfRule type="cellIs" dxfId="501" priority="49" operator="equal">
      <formula>"Alto"</formula>
    </cfRule>
    <cfRule type="cellIs" dxfId="500" priority="50" operator="equal">
      <formula>"Moderado"</formula>
    </cfRule>
    <cfRule type="cellIs" dxfId="499" priority="51" operator="equal">
      <formula>"Bajo"</formula>
    </cfRule>
  </conditionalFormatting>
  <conditionalFormatting sqref="H63">
    <cfRule type="cellIs" dxfId="498" priority="43" operator="equal">
      <formula>"Muy Alta"</formula>
    </cfRule>
    <cfRule type="cellIs" dxfId="497" priority="44" operator="equal">
      <formula>"Alta"</formula>
    </cfRule>
    <cfRule type="cellIs" dxfId="496" priority="45" operator="equal">
      <formula>"Media"</formula>
    </cfRule>
    <cfRule type="cellIs" dxfId="495" priority="46" operator="equal">
      <formula>"Baja"</formula>
    </cfRule>
    <cfRule type="cellIs" dxfId="494" priority="47" operator="equal">
      <formula>"Muy Baja"</formula>
    </cfRule>
  </conditionalFormatting>
  <conditionalFormatting sqref="N63">
    <cfRule type="cellIs" dxfId="493" priority="39" operator="equal">
      <formula>"Extremo"</formula>
    </cfRule>
    <cfRule type="cellIs" dxfId="492" priority="40" operator="equal">
      <formula>"Alto"</formula>
    </cfRule>
    <cfRule type="cellIs" dxfId="491" priority="41" operator="equal">
      <formula>"Moderado"</formula>
    </cfRule>
    <cfRule type="cellIs" dxfId="490" priority="42" operator="equal">
      <formula>"Bajo"</formula>
    </cfRule>
  </conditionalFormatting>
  <conditionalFormatting sqref="Y63:Y68">
    <cfRule type="cellIs" dxfId="489" priority="34" operator="equal">
      <formula>"Muy Alta"</formula>
    </cfRule>
    <cfRule type="cellIs" dxfId="488" priority="35" operator="equal">
      <formula>"Alta"</formula>
    </cfRule>
    <cfRule type="cellIs" dxfId="487" priority="36" operator="equal">
      <formula>"Media"</formula>
    </cfRule>
    <cfRule type="cellIs" dxfId="486" priority="37" operator="equal">
      <formula>"Baja"</formula>
    </cfRule>
    <cfRule type="cellIs" dxfId="485" priority="38" operator="equal">
      <formula>"Muy Baja"</formula>
    </cfRule>
  </conditionalFormatting>
  <conditionalFormatting sqref="AA63:AA68">
    <cfRule type="cellIs" dxfId="484" priority="29" operator="equal">
      <formula>"Catastrófico"</formula>
    </cfRule>
    <cfRule type="cellIs" dxfId="483" priority="30" operator="equal">
      <formula>"Mayor"</formula>
    </cfRule>
    <cfRule type="cellIs" dxfId="482" priority="31" operator="equal">
      <formula>"Moderado"</formula>
    </cfRule>
    <cfRule type="cellIs" dxfId="481" priority="32" operator="equal">
      <formula>"Menor"</formula>
    </cfRule>
    <cfRule type="cellIs" dxfId="480" priority="33" operator="equal">
      <formula>"Leve"</formula>
    </cfRule>
  </conditionalFormatting>
  <conditionalFormatting sqref="AC63:AC68">
    <cfRule type="cellIs" dxfId="479" priority="25" operator="equal">
      <formula>"Extremo"</formula>
    </cfRule>
    <cfRule type="cellIs" dxfId="478" priority="26" operator="equal">
      <formula>"Alto"</formula>
    </cfRule>
    <cfRule type="cellIs" dxfId="477" priority="27" operator="equal">
      <formula>"Moderado"</formula>
    </cfRule>
    <cfRule type="cellIs" dxfId="476" priority="28" operator="equal">
      <formula>"Bajo"</formula>
    </cfRule>
  </conditionalFormatting>
  <conditionalFormatting sqref="K10:K68">
    <cfRule type="containsText" dxfId="475" priority="24" operator="containsText" text="❌">
      <formula>NOT(ISERROR(SEARCH("❌",K10)))</formula>
    </cfRule>
  </conditionalFormatting>
  <conditionalFormatting sqref="AA11">
    <cfRule type="cellIs" dxfId="474" priority="14" operator="equal">
      <formula>"Catastrófico"</formula>
    </cfRule>
    <cfRule type="cellIs" dxfId="473" priority="15" operator="equal">
      <formula>"Mayor"</formula>
    </cfRule>
    <cfRule type="cellIs" dxfId="472" priority="16" operator="equal">
      <formula>"Moderado"</formula>
    </cfRule>
    <cfRule type="cellIs" dxfId="471" priority="17" operator="equal">
      <formula>"Menor"</formula>
    </cfRule>
    <cfRule type="cellIs" dxfId="470" priority="18" operator="equal">
      <formula>"Leve"</formula>
    </cfRule>
  </conditionalFormatting>
  <conditionalFormatting sqref="AC11">
    <cfRule type="cellIs" dxfId="469" priority="1" operator="equal">
      <formula>"Extremo"</formula>
    </cfRule>
    <cfRule type="cellIs" dxfId="468" priority="2" operator="equal">
      <formula>"Alto"</formula>
    </cfRule>
    <cfRule type="cellIs" dxfId="467" priority="3" operator="equal">
      <formula>"Moderado"</formula>
    </cfRule>
    <cfRule type="cellIs" dxfId="466" priority="4" operator="equal">
      <formula>"Bajo"</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tabColor rgb="FF002060"/>
  </sheetPr>
  <dimension ref="A1:BP72"/>
  <sheetViews>
    <sheetView zoomScale="60" zoomScaleNormal="60" workbookViewId="0">
      <pane xSplit="16" ySplit="9" topLeftCell="AG10" activePane="bottomRight" state="frozen"/>
      <selection pane="topRight" activeCell="Q1" sqref="Q1"/>
      <selection pane="bottomLeft" activeCell="A10" sqref="A10"/>
      <selection pane="bottomRight" activeCell="A3" sqref="A1:AJ1048576"/>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140625" style="1" bestFit="1" customWidth="1"/>
    <col min="10" max="10" width="27.140625" style="1" bestFit="1" customWidth="1"/>
    <col min="11" max="11" width="30.5703125" style="1" customWidth="1"/>
    <col min="12" max="12" width="17.5703125" style="1" customWidth="1"/>
    <col min="13" max="13" width="6.140625" style="1" bestFit="1" customWidth="1"/>
    <col min="14" max="14" width="16" style="1" customWidth="1"/>
    <col min="15" max="15" width="5.85546875" style="1" customWidth="1"/>
    <col min="16" max="16" width="64.85546875"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85546875" style="1" customWidth="1"/>
    <col min="23" max="23" width="7.5703125" style="1" customWidth="1"/>
    <col min="24" max="24" width="38.140625" style="1" customWidth="1"/>
    <col min="25" max="25" width="8.85546875" style="1" customWidth="1"/>
    <col min="26" max="26" width="10.42578125" style="1" customWidth="1"/>
    <col min="27" max="28" width="9.140625" style="1" customWidth="1"/>
    <col min="29" max="29" width="8.42578125" style="1" customWidth="1"/>
    <col min="30" max="30" width="7.140625" style="1" customWidth="1"/>
    <col min="31" max="31" width="23" style="1" customWidth="1"/>
    <col min="32" max="32" width="18.85546875" style="1" customWidth="1"/>
    <col min="33" max="33" width="16.85546875" style="1" customWidth="1"/>
    <col min="34" max="34" width="14.85546875" style="1" customWidth="1"/>
    <col min="35" max="36" width="18.5703125" style="1" customWidth="1"/>
    <col min="37" max="16384" width="11.42578125" style="1"/>
  </cols>
  <sheetData>
    <row r="1" spans="1:68" ht="16.5" customHeight="1" x14ac:dyDescent="0.3">
      <c r="A1" s="244" t="s">
        <v>60</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47"/>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9"/>
      <c r="B3" s="30"/>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39" t="s">
        <v>61</v>
      </c>
      <c r="B4" s="240"/>
      <c r="C4" s="250" t="s">
        <v>215</v>
      </c>
      <c r="D4" s="251"/>
      <c r="E4" s="251"/>
      <c r="F4" s="251"/>
      <c r="G4" s="251"/>
      <c r="H4" s="251"/>
      <c r="I4" s="251"/>
      <c r="J4" s="251"/>
      <c r="K4" s="251"/>
      <c r="L4" s="251"/>
      <c r="M4" s="251"/>
      <c r="N4" s="252"/>
      <c r="O4" s="253"/>
      <c r="P4" s="253"/>
      <c r="Q4" s="253"/>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39" t="s">
        <v>62</v>
      </c>
      <c r="B5" s="240"/>
      <c r="C5" s="250" t="s">
        <v>213</v>
      </c>
      <c r="D5" s="251"/>
      <c r="E5" s="251"/>
      <c r="F5" s="251"/>
      <c r="G5" s="251"/>
      <c r="H5" s="251"/>
      <c r="I5" s="251"/>
      <c r="J5" s="251"/>
      <c r="K5" s="251"/>
      <c r="L5" s="251"/>
      <c r="M5" s="251"/>
      <c r="N5" s="252"/>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39" t="s">
        <v>63</v>
      </c>
      <c r="B6" s="240"/>
      <c r="C6" s="241" t="s">
        <v>214</v>
      </c>
      <c r="D6" s="242"/>
      <c r="E6" s="242"/>
      <c r="F6" s="242"/>
      <c r="G6" s="242"/>
      <c r="H6" s="242"/>
      <c r="I6" s="242"/>
      <c r="J6" s="242"/>
      <c r="K6" s="242"/>
      <c r="L6" s="242"/>
      <c r="M6" s="242"/>
      <c r="N6" s="243"/>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67" t="s">
        <v>64</v>
      </c>
      <c r="B7" s="268"/>
      <c r="C7" s="268"/>
      <c r="D7" s="268"/>
      <c r="E7" s="268"/>
      <c r="F7" s="268"/>
      <c r="G7" s="269"/>
      <c r="H7" s="267" t="s">
        <v>65</v>
      </c>
      <c r="I7" s="268"/>
      <c r="J7" s="268"/>
      <c r="K7" s="268"/>
      <c r="L7" s="268"/>
      <c r="M7" s="268"/>
      <c r="N7" s="269"/>
      <c r="O7" s="267" t="s">
        <v>66</v>
      </c>
      <c r="P7" s="268"/>
      <c r="Q7" s="268"/>
      <c r="R7" s="268"/>
      <c r="S7" s="268"/>
      <c r="T7" s="268"/>
      <c r="U7" s="268"/>
      <c r="V7" s="268"/>
      <c r="W7" s="269"/>
      <c r="X7" s="267" t="s">
        <v>67</v>
      </c>
      <c r="Y7" s="268"/>
      <c r="Z7" s="268"/>
      <c r="AA7" s="268"/>
      <c r="AB7" s="268"/>
      <c r="AC7" s="268"/>
      <c r="AD7" s="269"/>
      <c r="AE7" s="267" t="s">
        <v>68</v>
      </c>
      <c r="AF7" s="268"/>
      <c r="AG7" s="268"/>
      <c r="AH7" s="268"/>
      <c r="AI7" s="268"/>
      <c r="AJ7" s="26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34" t="s">
        <v>69</v>
      </c>
      <c r="B8" s="236" t="s">
        <v>15</v>
      </c>
      <c r="C8" s="224" t="s">
        <v>17</v>
      </c>
      <c r="D8" s="224" t="s">
        <v>19</v>
      </c>
      <c r="E8" s="237" t="s">
        <v>21</v>
      </c>
      <c r="F8" s="223" t="s">
        <v>23</v>
      </c>
      <c r="G8" s="224" t="s">
        <v>70</v>
      </c>
      <c r="H8" s="238" t="s">
        <v>71</v>
      </c>
      <c r="I8" s="228" t="s">
        <v>72</v>
      </c>
      <c r="J8" s="223" t="s">
        <v>73</v>
      </c>
      <c r="K8" s="223" t="s">
        <v>74</v>
      </c>
      <c r="L8" s="226" t="s">
        <v>75</v>
      </c>
      <c r="M8" s="228" t="s">
        <v>72</v>
      </c>
      <c r="N8" s="224" t="s">
        <v>29</v>
      </c>
      <c r="O8" s="229" t="s">
        <v>76</v>
      </c>
      <c r="P8" s="225" t="s">
        <v>31</v>
      </c>
      <c r="Q8" s="223" t="s">
        <v>33</v>
      </c>
      <c r="R8" s="225" t="s">
        <v>77</v>
      </c>
      <c r="S8" s="225"/>
      <c r="T8" s="225"/>
      <c r="U8" s="225"/>
      <c r="V8" s="225"/>
      <c r="W8" s="225"/>
      <c r="X8" s="221" t="s">
        <v>78</v>
      </c>
      <c r="Y8" s="221" t="s">
        <v>79</v>
      </c>
      <c r="Z8" s="221" t="s">
        <v>72</v>
      </c>
      <c r="AA8" s="221" t="s">
        <v>80</v>
      </c>
      <c r="AB8" s="221" t="s">
        <v>72</v>
      </c>
      <c r="AC8" s="221" t="s">
        <v>81</v>
      </c>
      <c r="AD8" s="229" t="s">
        <v>49</v>
      </c>
      <c r="AE8" s="222" t="s">
        <v>68</v>
      </c>
      <c r="AF8" s="225" t="s">
        <v>82</v>
      </c>
      <c r="AG8" s="222" t="s">
        <v>327</v>
      </c>
      <c r="AH8" s="222" t="s">
        <v>328</v>
      </c>
      <c r="AI8" s="222" t="s">
        <v>325</v>
      </c>
      <c r="AJ8" s="280" t="s">
        <v>326</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35"/>
      <c r="B9" s="236"/>
      <c r="C9" s="225"/>
      <c r="D9" s="225"/>
      <c r="E9" s="236"/>
      <c r="F9" s="224"/>
      <c r="G9" s="225"/>
      <c r="H9" s="224"/>
      <c r="I9" s="227"/>
      <c r="J9" s="224"/>
      <c r="K9" s="224"/>
      <c r="L9" s="227"/>
      <c r="M9" s="227"/>
      <c r="N9" s="225"/>
      <c r="O9" s="230"/>
      <c r="P9" s="225"/>
      <c r="Q9" s="224"/>
      <c r="R9" s="142" t="s">
        <v>83</v>
      </c>
      <c r="S9" s="142" t="s">
        <v>84</v>
      </c>
      <c r="T9" s="142" t="s">
        <v>85</v>
      </c>
      <c r="U9" s="142" t="s">
        <v>86</v>
      </c>
      <c r="V9" s="142" t="s">
        <v>87</v>
      </c>
      <c r="W9" s="142" t="s">
        <v>88</v>
      </c>
      <c r="X9" s="221"/>
      <c r="Y9" s="221"/>
      <c r="Z9" s="221"/>
      <c r="AA9" s="221"/>
      <c r="AB9" s="221"/>
      <c r="AC9" s="221"/>
      <c r="AD9" s="230"/>
      <c r="AE9" s="222"/>
      <c r="AF9" s="225"/>
      <c r="AG9" s="222"/>
      <c r="AH9" s="222"/>
      <c r="AI9" s="222"/>
      <c r="AJ9" s="281"/>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25">
      <c r="A10" s="254">
        <v>1</v>
      </c>
      <c r="B10" s="215" t="s">
        <v>102</v>
      </c>
      <c r="C10" s="215" t="s">
        <v>109</v>
      </c>
      <c r="D10" s="215" t="s">
        <v>216</v>
      </c>
      <c r="E10" s="218" t="s">
        <v>378</v>
      </c>
      <c r="F10" s="215" t="s">
        <v>103</v>
      </c>
      <c r="G10" s="206">
        <v>4</v>
      </c>
      <c r="H10" s="209" t="str">
        <f>IF(G10&lt;=0,"",IF(G10&lt;=2,"Muy Baja",IF(G10&lt;=24,"Baja",IF(G10&lt;=500,"Media",IF(G10&lt;=5000,"Alta","Muy Alta")))))</f>
        <v>Baja</v>
      </c>
      <c r="I10" s="200">
        <f>IF(H10="","",IF(H10="Muy Baja",0.2,IF(H10="Baja",0.4,IF(H10="Media",0.6,IF(H10="Alta",0.8,IF(H10="Muy Alta",1,))))))</f>
        <v>0.4</v>
      </c>
      <c r="J10" s="212" t="s">
        <v>165</v>
      </c>
      <c r="K10" s="200" t="str">
        <f ca="1">IF(NOT(ISERROR(MATCH(J10,'Tabla Impacto'!$B$221:$B$223,0))),'Tabla Impacto'!$F$223&amp;"Por favor no seleccionar los criterios de impacto(Afectación Económica o presupuestal y Pérdida Reputacional)",J10)</f>
        <v xml:space="preserve">     Afectación menor a 10 SMLMV .</v>
      </c>
      <c r="L10" s="209" t="str">
        <f ca="1">IF(OR(K10='Tabla Impacto'!$C$11,K10='Tabla Impacto'!$D$11),"Leve",IF(OR(K10='Tabla Impacto'!$C$12,K10='Tabla Impacto'!$D$12),"Menor",IF(OR(K10='Tabla Impacto'!$C$13,K10='Tabla Impacto'!$D$13),"Moderado",IF(OR(K10='Tabla Impacto'!$C$14,K10='Tabla Impacto'!$D$14),"Mayor",IF(OR(K10='Tabla Impacto'!$C$15,K10='Tabla Impacto'!$D$15),"Catastrófico","")))))</f>
        <v>Leve</v>
      </c>
      <c r="M10" s="200">
        <f ca="1">IF(L10="","",IF(L10="Leve",0.2,IF(L10="Menor",0.4,IF(L10="Moderado",0.6,IF(L10="Mayor",0.8,IF(L10="Catastrófico",1,))))))</f>
        <v>0.2</v>
      </c>
      <c r="N10" s="203"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Bajo</v>
      </c>
      <c r="O10" s="156">
        <v>1</v>
      </c>
      <c r="P10" s="128" t="s">
        <v>466</v>
      </c>
      <c r="Q10" s="144" t="str">
        <f t="shared" ref="Q10:Q41" si="0">IF(OR(R10="Preventivo",R10="Detectivo"),"Probabilidad",IF(R10="Correctivo","Impacto",""))</f>
        <v>Probabilidad</v>
      </c>
      <c r="R10" s="145" t="s">
        <v>98</v>
      </c>
      <c r="S10" s="145" t="s">
        <v>93</v>
      </c>
      <c r="T10" s="146" t="str">
        <f t="shared" ref="T10:T41" si="1">IF(AND(R10="Preventivo",S10="Automático"),"50%",IF(AND(R10="Preventivo",S10="Manual"),"40%",IF(AND(R10="Detectivo",S10="Automático"),"40%",IF(AND(R10="Detectivo",S10="Manual"),"30%",IF(AND(R10="Correctivo",S10="Automático"),"35%",IF(AND(R10="Correctivo",S10="Manual"),"25%",""))))))</f>
        <v>30%</v>
      </c>
      <c r="U10" s="145" t="s">
        <v>94</v>
      </c>
      <c r="V10" s="145" t="s">
        <v>95</v>
      </c>
      <c r="W10" s="145" t="s">
        <v>96</v>
      </c>
      <c r="X10" s="147">
        <f>IFERROR(IF(Q10="Probabilidad",(I10-(+I10*T10)),IF(Q10="Impacto",I10,"")),"")</f>
        <v>0.28000000000000003</v>
      </c>
      <c r="Y10" s="148" t="str">
        <f>IFERROR(IF(X10="","",IF(X10&lt;=0.2,"Muy Baja",IF(X10&lt;=0.4,"Baja",IF(X10&lt;=0.6,"Media",IF(X10&lt;=0.8,"Alta","Muy Alta"))))),"")</f>
        <v>Baja</v>
      </c>
      <c r="Z10" s="149">
        <f t="shared" ref="Z10:Z41" si="2">+X10</f>
        <v>0.28000000000000003</v>
      </c>
      <c r="AA10" s="148" t="str">
        <f ca="1">IFERROR(IF(AB10="","",IF(AB10&lt;=0.2,"Leve",IF(AB10&lt;=0.4,"Menor",IF(AB10&lt;=0.6,"Moderado",IF(AB10&lt;=0.8,"Mayor","Catastrófico"))))),"")</f>
        <v>Leve</v>
      </c>
      <c r="AB10" s="149">
        <f ca="1">IFERROR(IF(Q10="Impacto",(M10-(+M10*T10)),IF(Q10="Probabilidad",M10,"")),"")</f>
        <v>0.2</v>
      </c>
      <c r="AC10" s="150" t="str">
        <f t="shared" ref="AC10:AC41" ca="1" si="3">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Bajo</v>
      </c>
      <c r="AD10" s="151" t="s">
        <v>97</v>
      </c>
      <c r="AE10" s="152" t="s">
        <v>333</v>
      </c>
      <c r="AF10" s="152" t="s">
        <v>359</v>
      </c>
      <c r="AG10" s="152" t="s">
        <v>360</v>
      </c>
      <c r="AH10" s="153" t="s">
        <v>333</v>
      </c>
      <c r="AI10" s="153" t="s">
        <v>377</v>
      </c>
      <c r="AJ10" s="153" t="s">
        <v>333</v>
      </c>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3">
      <c r="A11" s="255"/>
      <c r="B11" s="216"/>
      <c r="C11" s="216"/>
      <c r="D11" s="216"/>
      <c r="E11" s="219"/>
      <c r="F11" s="216"/>
      <c r="G11" s="207"/>
      <c r="H11" s="210"/>
      <c r="I11" s="201"/>
      <c r="J11" s="213"/>
      <c r="K11" s="201">
        <f ca="1">IF(NOT(ISERROR(MATCH(J11,_xlfn.ANCHORARRAY(E22),0))),I24&amp;"Por favor no seleccionar los criterios de impacto",J11)</f>
        <v>0</v>
      </c>
      <c r="L11" s="210"/>
      <c r="M11" s="201"/>
      <c r="N11" s="204"/>
      <c r="O11" s="156">
        <v>2</v>
      </c>
      <c r="P11" s="128" t="s">
        <v>465</v>
      </c>
      <c r="Q11" s="144" t="str">
        <f t="shared" si="0"/>
        <v>Probabilidad</v>
      </c>
      <c r="R11" s="145" t="s">
        <v>98</v>
      </c>
      <c r="S11" s="145" t="s">
        <v>93</v>
      </c>
      <c r="T11" s="146" t="str">
        <f t="shared" si="1"/>
        <v>30%</v>
      </c>
      <c r="U11" s="145" t="s">
        <v>94</v>
      </c>
      <c r="V11" s="145" t="s">
        <v>95</v>
      </c>
      <c r="W11" s="145" t="s">
        <v>96</v>
      </c>
      <c r="X11" s="147">
        <f>IFERROR(IF(AND(Q10="Probabilidad",Q11="Probabilidad"),(Z10-(+Z10*T11)),IF(Q11="Probabilidad",(I10-(+I10*T11)),IF(Q11="Impacto",Z10,""))),"")</f>
        <v>0.19600000000000001</v>
      </c>
      <c r="Y11" s="148" t="str">
        <f t="shared" ref="Y11:Y69" si="4">IFERROR(IF(X11="","",IF(X11&lt;=0.2,"Muy Baja",IF(X11&lt;=0.4,"Baja",IF(X11&lt;=0.6,"Media",IF(X11&lt;=0.8,"Alta","Muy Alta"))))),"")</f>
        <v>Muy Baja</v>
      </c>
      <c r="Z11" s="149">
        <f t="shared" si="2"/>
        <v>0.19600000000000001</v>
      </c>
      <c r="AA11" s="148" t="str">
        <f t="shared" ref="AA11:AA69" ca="1" si="5">IFERROR(IF(AB11="","",IF(AB11&lt;=0.2,"Leve",IF(AB11&lt;=0.4,"Menor",IF(AB11&lt;=0.6,"Moderado",IF(AB11&lt;=0.8,"Mayor","Catastrófico"))))),"")</f>
        <v>Leve</v>
      </c>
      <c r="AB11" s="149">
        <f ca="1">IFERROR(IF(AND(Q10="Impacto",Q11="Impacto"),(AB10-(+AB10*T11)),IF(Q11="Impacto",($M$10-(+$M$10*T11)),IF(Q11="Probabilidad",AB10,""))),"")</f>
        <v>0.2</v>
      </c>
      <c r="AC11" s="150" t="str">
        <f t="shared" ca="1" si="3"/>
        <v>Bajo</v>
      </c>
      <c r="AD11" s="151" t="s">
        <v>97</v>
      </c>
      <c r="AE11" s="157" t="s">
        <v>333</v>
      </c>
      <c r="AF11" s="152" t="s">
        <v>359</v>
      </c>
      <c r="AG11" s="152" t="s">
        <v>360</v>
      </c>
      <c r="AH11" s="153" t="s">
        <v>333</v>
      </c>
      <c r="AI11" s="152" t="s">
        <v>361</v>
      </c>
      <c r="AJ11" s="153" t="s">
        <v>333</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55"/>
      <c r="B12" s="216"/>
      <c r="C12" s="216"/>
      <c r="D12" s="216"/>
      <c r="E12" s="219"/>
      <c r="F12" s="216"/>
      <c r="G12" s="207"/>
      <c r="H12" s="210"/>
      <c r="I12" s="201"/>
      <c r="J12" s="213"/>
      <c r="K12" s="201">
        <f ca="1">IF(NOT(ISERROR(MATCH(J12,_xlfn.ANCHORARRAY(E23),0))),I25&amp;"Por favor no seleccionar los criterios de impacto",J12)</f>
        <v>0</v>
      </c>
      <c r="L12" s="210"/>
      <c r="M12" s="201"/>
      <c r="N12" s="204"/>
      <c r="O12" s="156">
        <v>3</v>
      </c>
      <c r="P12" s="128"/>
      <c r="Q12" s="144"/>
      <c r="R12" s="145"/>
      <c r="S12" s="145"/>
      <c r="T12" s="146" t="str">
        <f t="shared" si="1"/>
        <v/>
      </c>
      <c r="U12" s="145"/>
      <c r="V12" s="145"/>
      <c r="W12" s="145"/>
      <c r="X12" s="147" t="str">
        <f>IFERROR(IF(AND(Q11="Probabilidad",Q12="Probabilidad"),(Z11-(+Z11*T12)),IF(AND(Q11="Impacto",Q12="Probabilidad"),(Z10-(+Z10*T12)),IF(Q12="Impacto",Z11,""))),"")</f>
        <v/>
      </c>
      <c r="Y12" s="148" t="str">
        <f t="shared" si="4"/>
        <v/>
      </c>
      <c r="Z12" s="149" t="str">
        <f t="shared" si="2"/>
        <v/>
      </c>
      <c r="AA12" s="148" t="str">
        <f t="shared" si="5"/>
        <v/>
      </c>
      <c r="AB12" s="149" t="str">
        <f>IFERROR(IF(AND(Q11="Impacto",Q12="Impacto"),(AB11-(+AB11*T12)),IF(AND(Q11="Probabilidad",Q12="Impacto"),(AB10-(+AB10*T12)),IF(Q12="Probabilidad",AB11,""))),"")</f>
        <v/>
      </c>
      <c r="AC12" s="150" t="str">
        <f t="shared" si="3"/>
        <v/>
      </c>
      <c r="AD12" s="151"/>
      <c r="AE12" s="157"/>
      <c r="AF12" s="152"/>
      <c r="AG12" s="152"/>
      <c r="AH12" s="153"/>
      <c r="AI12" s="152"/>
      <c r="AJ12" s="153"/>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55"/>
      <c r="B13" s="216"/>
      <c r="C13" s="216"/>
      <c r="D13" s="216"/>
      <c r="E13" s="219"/>
      <c r="F13" s="216"/>
      <c r="G13" s="207"/>
      <c r="H13" s="210"/>
      <c r="I13" s="201"/>
      <c r="J13" s="213"/>
      <c r="K13" s="201">
        <f ca="1">IF(NOT(ISERROR(MATCH(J13,_xlfn.ANCHORARRAY(E24),0))),I26&amp;"Por favor no seleccionar los criterios de impacto",J13)</f>
        <v>0</v>
      </c>
      <c r="L13" s="210"/>
      <c r="M13" s="201"/>
      <c r="N13" s="204"/>
      <c r="O13" s="156">
        <v>4</v>
      </c>
      <c r="P13" s="158"/>
      <c r="Q13" s="144" t="str">
        <f t="shared" si="0"/>
        <v/>
      </c>
      <c r="R13" s="145"/>
      <c r="S13" s="145"/>
      <c r="T13" s="146" t="str">
        <f t="shared" si="1"/>
        <v/>
      </c>
      <c r="U13" s="145"/>
      <c r="V13" s="145"/>
      <c r="W13" s="145"/>
      <c r="X13" s="147" t="str">
        <f>IFERROR(IF(AND(Q12="Probabilidad",Q13="Probabilidad"),(Z12-(+Z12*T13)),IF(AND(Q12="Impacto",Q13="Probabilidad"),(Z11-(+Z11*T13)),IF(Q13="Impacto",Z12,""))),"")</f>
        <v/>
      </c>
      <c r="Y13" s="148" t="str">
        <f t="shared" si="4"/>
        <v/>
      </c>
      <c r="Z13" s="149" t="str">
        <f t="shared" si="2"/>
        <v/>
      </c>
      <c r="AA13" s="148" t="str">
        <f t="shared" si="5"/>
        <v/>
      </c>
      <c r="AB13" s="149" t="str">
        <f>IFERROR(IF(AND(Q12="Impacto",Q13="Impacto"),(AB12-(+AB12*T13)),IF(AND(Q12="Probabilidad",Q13="Impacto"),(AB11-(+AB11*T13)),IF(Q13="Probabilidad",AB12,""))),"")</f>
        <v/>
      </c>
      <c r="AC13" s="150" t="str">
        <f t="shared" si="3"/>
        <v/>
      </c>
      <c r="AD13" s="151"/>
      <c r="AE13" s="158"/>
      <c r="AF13" s="157"/>
      <c r="AG13" s="154"/>
      <c r="AH13" s="154"/>
      <c r="AI13" s="152"/>
      <c r="AJ13" s="152"/>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55"/>
      <c r="B14" s="216"/>
      <c r="C14" s="216"/>
      <c r="D14" s="216"/>
      <c r="E14" s="219"/>
      <c r="F14" s="216"/>
      <c r="G14" s="207"/>
      <c r="H14" s="210"/>
      <c r="I14" s="201"/>
      <c r="J14" s="213"/>
      <c r="K14" s="201">
        <f ca="1">IF(NOT(ISERROR(MATCH(J14,_xlfn.ANCHORARRAY(E25),0))),I27&amp;"Por favor no seleccionar los criterios de impacto",J14)</f>
        <v>0</v>
      </c>
      <c r="L14" s="210"/>
      <c r="M14" s="201"/>
      <c r="N14" s="204"/>
      <c r="O14" s="156">
        <v>5</v>
      </c>
      <c r="P14" s="158"/>
      <c r="Q14" s="144" t="str">
        <f t="shared" si="0"/>
        <v/>
      </c>
      <c r="R14" s="145"/>
      <c r="S14" s="145"/>
      <c r="T14" s="146" t="str">
        <f t="shared" si="1"/>
        <v/>
      </c>
      <c r="U14" s="145"/>
      <c r="V14" s="145"/>
      <c r="W14" s="145"/>
      <c r="X14" s="147" t="str">
        <f>IFERROR(IF(AND(Q13="Probabilidad",Q14="Probabilidad"),(Z13-(+Z13*T14)),IF(AND(Q13="Impacto",Q14="Probabilidad"),(Z12-(+Z12*T14)),IF(Q14="Impacto",Z13,""))),"")</f>
        <v/>
      </c>
      <c r="Y14" s="148" t="str">
        <f t="shared" si="4"/>
        <v/>
      </c>
      <c r="Z14" s="149" t="str">
        <f t="shared" si="2"/>
        <v/>
      </c>
      <c r="AA14" s="148" t="str">
        <f t="shared" si="5"/>
        <v/>
      </c>
      <c r="AB14" s="149" t="str">
        <f>IFERROR(IF(AND(Q13="Impacto",Q14="Impacto"),(AB13-(+AB13*T14)),IF(AND(Q13="Probabilidad",Q14="Impacto"),(AB12-(+AB12*T14)),IF(Q14="Probabilidad",AB13,""))),"")</f>
        <v/>
      </c>
      <c r="AC14" s="150" t="str">
        <f t="shared" si="3"/>
        <v/>
      </c>
      <c r="AD14" s="151"/>
      <c r="AE14" s="152"/>
      <c r="AF14" s="157"/>
      <c r="AG14" s="154"/>
      <c r="AH14" s="154"/>
      <c r="AI14" s="152"/>
      <c r="AJ14" s="152"/>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56"/>
      <c r="B15" s="217"/>
      <c r="C15" s="217"/>
      <c r="D15" s="217"/>
      <c r="E15" s="220"/>
      <c r="F15" s="217"/>
      <c r="G15" s="208"/>
      <c r="H15" s="211"/>
      <c r="I15" s="202"/>
      <c r="J15" s="214"/>
      <c r="K15" s="202">
        <f ca="1">IF(NOT(ISERROR(MATCH(J15,_xlfn.ANCHORARRAY(E26),0))),I28&amp;"Por favor no seleccionar los criterios de impacto",J15)</f>
        <v>0</v>
      </c>
      <c r="L15" s="211"/>
      <c r="M15" s="202"/>
      <c r="N15" s="205"/>
      <c r="O15" s="156">
        <v>6</v>
      </c>
      <c r="P15" s="158"/>
      <c r="Q15" s="144" t="str">
        <f t="shared" si="0"/>
        <v/>
      </c>
      <c r="R15" s="145"/>
      <c r="S15" s="145"/>
      <c r="T15" s="146" t="str">
        <f t="shared" si="1"/>
        <v/>
      </c>
      <c r="U15" s="145"/>
      <c r="V15" s="145"/>
      <c r="W15" s="145"/>
      <c r="X15" s="147" t="str">
        <f>IFERROR(IF(AND(Q14="Probabilidad",Q15="Probabilidad"),(Z14-(+Z14*T15)),IF(AND(Q14="Impacto",Q15="Probabilidad"),(Z13-(+Z13*T15)),IF(Q15="Impacto",Z14,""))),"")</f>
        <v/>
      </c>
      <c r="Y15" s="148" t="str">
        <f t="shared" si="4"/>
        <v/>
      </c>
      <c r="Z15" s="149" t="str">
        <f t="shared" si="2"/>
        <v/>
      </c>
      <c r="AA15" s="148" t="str">
        <f t="shared" si="5"/>
        <v/>
      </c>
      <c r="AB15" s="149" t="str">
        <f>IFERROR(IF(AND(Q14="Impacto",Q15="Impacto"),(AB14-(+AB14*T15)),IF(AND(Q14="Probabilidad",Q15="Impacto"),(AB13-(+AB13*T15)),IF(Q15="Probabilidad",AB14,""))),"")</f>
        <v/>
      </c>
      <c r="AC15" s="150" t="str">
        <f t="shared" si="3"/>
        <v/>
      </c>
      <c r="AD15" s="151"/>
      <c r="AE15" s="152"/>
      <c r="AF15" s="157"/>
      <c r="AG15" s="154"/>
      <c r="AH15" s="154"/>
      <c r="AI15" s="152"/>
      <c r="AJ15" s="152"/>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8">
        <v>2</v>
      </c>
      <c r="B16" s="191"/>
      <c r="C16" s="191"/>
      <c r="D16" s="191"/>
      <c r="E16" s="194"/>
      <c r="F16" s="191"/>
      <c r="G16" s="197"/>
      <c r="H16" s="182" t="str">
        <f>IF(G16&lt;=0,"",IF(G16&lt;=2,"Muy Baja",IF(G16&lt;=24,"Baja",IF(G16&lt;=500,"Media",IF(G16&lt;=5000,"Alta","Muy Alta")))))</f>
        <v/>
      </c>
      <c r="I16" s="176" t="str">
        <f>IF(H16="","",IF(H16="Muy Baja",0.2,IF(H16="Baja",0.4,IF(H16="Media",0.6,IF(H16="Alta",0.8,IF(H16="Muy Alta",1,))))))</f>
        <v/>
      </c>
      <c r="J16" s="179"/>
      <c r="K16" s="176">
        <f ca="1">IF(NOT(ISERROR(MATCH(J16,'Tabla Impacto'!$B$221:$B$223,0))),'Tabla Impacto'!$F$223&amp;"Por favor no seleccionar los criterios de impacto(Afectación Económica o presupuestal y Pérdida Reputacional)",J16)</f>
        <v>0</v>
      </c>
      <c r="L16" s="182" t="str">
        <f ca="1">IF(OR(K16='Tabla Impacto'!$C$11,K16='Tabla Impacto'!$D$11),"Leve",IF(OR(K16='Tabla Impacto'!$C$12,K16='Tabla Impacto'!$D$12),"Menor",IF(OR(K16='Tabla Impacto'!$C$13,K16='Tabla Impacto'!$D$13),"Moderado",IF(OR(K16='Tabla Impacto'!$C$14,K16='Tabla Impacto'!$D$14),"Mayor",IF(OR(K16='Tabla Impacto'!$C$15,K16='Tabla Impacto'!$D$15),"Catastrófico","")))))</f>
        <v/>
      </c>
      <c r="M16" s="176" t="str">
        <f ca="1">IF(L16="","",IF(L16="Leve",0.2,IF(L16="Menor",0.4,IF(L16="Moderado",0.6,IF(L16="Mayor",0.8,IF(L16="Catastrófico",1,))))))</f>
        <v/>
      </c>
      <c r="N16" s="185"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6">
        <v>1</v>
      </c>
      <c r="P16" s="48"/>
      <c r="Q16" s="41" t="str">
        <f t="shared" si="0"/>
        <v/>
      </c>
      <c r="R16" s="42"/>
      <c r="S16" s="42"/>
      <c r="T16" s="43" t="str">
        <f t="shared" si="1"/>
        <v/>
      </c>
      <c r="U16" s="42"/>
      <c r="V16" s="42"/>
      <c r="W16" s="42"/>
      <c r="X16" s="24" t="str">
        <f>IFERROR(IF(Q16="Probabilidad",(I16-(+I16*T16)),IF(Q16="Impacto",I16,"")),"")</f>
        <v/>
      </c>
      <c r="Y16" s="44" t="str">
        <f>IFERROR(IF(X16="","",IF(X16&lt;=0.2,"Muy Baja",IF(X16&lt;=0.4,"Baja",IF(X16&lt;=0.6,"Media",IF(X16&lt;=0.8,"Alta","Muy Alta"))))),"")</f>
        <v/>
      </c>
      <c r="Z16" s="45" t="str">
        <f t="shared" si="2"/>
        <v/>
      </c>
      <c r="AA16" s="44" t="str">
        <f>IFERROR(IF(AB16="","",IF(AB16&lt;=0.2,"Leve",IF(AB16&lt;=0.4,"Menor",IF(AB16&lt;=0.6,"Moderado",IF(AB16&lt;=0.8,"Mayor","Catastrófico"))))),"")</f>
        <v/>
      </c>
      <c r="AB16" s="45" t="str">
        <f>IFERROR(IF(Q16="Impacto",(M16-(+M16*T16)),IF(Q16="Probabilidad",M16,"")),"")</f>
        <v/>
      </c>
      <c r="AC16" s="46" t="str">
        <f t="shared" si="3"/>
        <v/>
      </c>
      <c r="AD16" s="47"/>
      <c r="AE16" s="48"/>
      <c r="AF16" s="48"/>
      <c r="AG16" s="48"/>
      <c r="AH16" s="49"/>
      <c r="AI16" s="48"/>
      <c r="AJ16" s="4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9"/>
      <c r="B17" s="192"/>
      <c r="C17" s="192"/>
      <c r="D17" s="192"/>
      <c r="E17" s="195"/>
      <c r="F17" s="192"/>
      <c r="G17" s="198"/>
      <c r="H17" s="183"/>
      <c r="I17" s="177"/>
      <c r="J17" s="180"/>
      <c r="K17" s="177">
        <f ca="1">IF(NOT(ISERROR(MATCH(J17,_xlfn.ANCHORARRAY(E28),0))),I30&amp;"Por favor no seleccionar los criterios de impacto",J17)</f>
        <v>0</v>
      </c>
      <c r="L17" s="183"/>
      <c r="M17" s="177"/>
      <c r="N17" s="186"/>
      <c r="O17" s="6">
        <v>2</v>
      </c>
      <c r="P17" s="48"/>
      <c r="Q17" s="41" t="str">
        <f t="shared" si="0"/>
        <v/>
      </c>
      <c r="R17" s="42"/>
      <c r="S17" s="42"/>
      <c r="T17" s="43" t="str">
        <f t="shared" si="1"/>
        <v/>
      </c>
      <c r="U17" s="42"/>
      <c r="V17" s="42"/>
      <c r="W17" s="42"/>
      <c r="X17" s="24" t="str">
        <f>IFERROR(IF(AND(Q16="Probabilidad",Q17="Probabilidad"),(Z16-(+Z16*T17)),IF(Q17="Probabilidad",(I16-(+I16*T17)),IF(Q17="Impacto",Z16,""))),"")</f>
        <v/>
      </c>
      <c r="Y17" s="44" t="str">
        <f t="shared" si="4"/>
        <v/>
      </c>
      <c r="Z17" s="45" t="str">
        <f t="shared" si="2"/>
        <v/>
      </c>
      <c r="AA17" s="44" t="str">
        <f t="shared" si="5"/>
        <v/>
      </c>
      <c r="AB17" s="45" t="str">
        <f>IFERROR(IF(AND(Q16="Impacto",Q17="Impacto"),(AB10-(+AB10*T17)),IF(Q17="Impacto",($M$16-(+$M$16*T17)),IF(Q17="Probabilidad",AB10,""))),"")</f>
        <v/>
      </c>
      <c r="AC17" s="46" t="str">
        <f t="shared" si="3"/>
        <v/>
      </c>
      <c r="AD17" s="47"/>
      <c r="AE17" s="48"/>
      <c r="AF17" s="48"/>
      <c r="AG17" s="48"/>
      <c r="AH17" s="49"/>
      <c r="AI17" s="48"/>
      <c r="AJ17" s="4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9"/>
      <c r="B18" s="192"/>
      <c r="C18" s="192"/>
      <c r="D18" s="192"/>
      <c r="E18" s="195"/>
      <c r="F18" s="192"/>
      <c r="G18" s="198"/>
      <c r="H18" s="183"/>
      <c r="I18" s="177"/>
      <c r="J18" s="180"/>
      <c r="K18" s="177">
        <f ca="1">IF(NOT(ISERROR(MATCH(J18,_xlfn.ANCHORARRAY(E29),0))),I31&amp;"Por favor no seleccionar los criterios de impacto",J18)</f>
        <v>0</v>
      </c>
      <c r="L18" s="183"/>
      <c r="M18" s="177"/>
      <c r="N18" s="186"/>
      <c r="O18" s="6">
        <v>3</v>
      </c>
      <c r="P18" s="40"/>
      <c r="Q18" s="41" t="str">
        <f t="shared" si="0"/>
        <v/>
      </c>
      <c r="R18" s="42"/>
      <c r="S18" s="42"/>
      <c r="T18" s="43" t="str">
        <f t="shared" si="1"/>
        <v/>
      </c>
      <c r="U18" s="42"/>
      <c r="V18" s="42"/>
      <c r="W18" s="42"/>
      <c r="X18" s="24" t="str">
        <f>IFERROR(IF(AND(Q17="Probabilidad",Q18="Probabilidad"),(Z17-(+Z17*T18)),IF(AND(Q17="Impacto",Q18="Probabilidad"),(Z16-(+Z16*T18)),IF(Q18="Impacto",Z17,""))),"")</f>
        <v/>
      </c>
      <c r="Y18" s="44" t="str">
        <f t="shared" si="4"/>
        <v/>
      </c>
      <c r="Z18" s="45" t="str">
        <f t="shared" si="2"/>
        <v/>
      </c>
      <c r="AA18" s="44" t="str">
        <f t="shared" si="5"/>
        <v/>
      </c>
      <c r="AB18" s="45" t="str">
        <f>IFERROR(IF(AND(Q17="Impacto",Q18="Impacto"),(AB17-(+AB17*T18)),IF(AND(Q17="Probabilidad",Q18="Impacto"),(AB16-(+AB16*T18)),IF(Q18="Probabilidad",AB17,""))),"")</f>
        <v/>
      </c>
      <c r="AC18" s="46" t="str">
        <f t="shared" si="3"/>
        <v/>
      </c>
      <c r="AD18" s="47"/>
      <c r="AE18" s="48"/>
      <c r="AF18" s="38"/>
      <c r="AG18" s="49"/>
      <c r="AH18" s="49"/>
      <c r="AI18" s="48"/>
      <c r="AJ18" s="4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9"/>
      <c r="B19" s="192"/>
      <c r="C19" s="192"/>
      <c r="D19" s="192"/>
      <c r="E19" s="195"/>
      <c r="F19" s="192"/>
      <c r="G19" s="198"/>
      <c r="H19" s="183"/>
      <c r="I19" s="177"/>
      <c r="J19" s="180"/>
      <c r="K19" s="177">
        <f ca="1">IF(NOT(ISERROR(MATCH(J19,_xlfn.ANCHORARRAY(E30),0))),I32&amp;"Por favor no seleccionar los criterios de impacto",J19)</f>
        <v>0</v>
      </c>
      <c r="L19" s="183"/>
      <c r="M19" s="177"/>
      <c r="N19" s="186"/>
      <c r="O19" s="6">
        <v>4</v>
      </c>
      <c r="P19" s="39"/>
      <c r="Q19" s="41" t="str">
        <f t="shared" si="0"/>
        <v/>
      </c>
      <c r="R19" s="42"/>
      <c r="S19" s="42"/>
      <c r="T19" s="43" t="str">
        <f t="shared" si="1"/>
        <v/>
      </c>
      <c r="U19" s="42"/>
      <c r="V19" s="42"/>
      <c r="W19" s="42"/>
      <c r="X19" s="24" t="str">
        <f>IFERROR(IF(AND(Q18="Probabilidad",Q19="Probabilidad"),(Z18-(+Z18*T19)),IF(AND(Q18="Impacto",Q19="Probabilidad"),(Z17-(+Z17*T19)),IF(Q19="Impacto",Z18,""))),"")</f>
        <v/>
      </c>
      <c r="Y19" s="44" t="str">
        <f t="shared" si="4"/>
        <v/>
      </c>
      <c r="Z19" s="45" t="str">
        <f t="shared" si="2"/>
        <v/>
      </c>
      <c r="AA19" s="44" t="str">
        <f t="shared" si="5"/>
        <v/>
      </c>
      <c r="AB19" s="45" t="str">
        <f>IFERROR(IF(AND(Q18="Impacto",Q19="Impacto"),(AB18-(+AB18*T19)),IF(AND(Q18="Probabilidad",Q19="Impacto"),(AB17-(+AB17*T19)),IF(Q19="Probabilidad",AB18,""))),"")</f>
        <v/>
      </c>
      <c r="AC19" s="46" t="str">
        <f t="shared" si="3"/>
        <v/>
      </c>
      <c r="AD19" s="47"/>
      <c r="AE19" s="48"/>
      <c r="AF19" s="38"/>
      <c r="AG19" s="49"/>
      <c r="AH19" s="49"/>
      <c r="AI19" s="48"/>
      <c r="AJ19" s="4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9"/>
      <c r="B20" s="192"/>
      <c r="C20" s="192"/>
      <c r="D20" s="192"/>
      <c r="E20" s="195"/>
      <c r="F20" s="192"/>
      <c r="G20" s="198"/>
      <c r="H20" s="183"/>
      <c r="I20" s="177"/>
      <c r="J20" s="180"/>
      <c r="K20" s="177">
        <f ca="1">IF(NOT(ISERROR(MATCH(J20,_xlfn.ANCHORARRAY(E31),0))),I33&amp;"Por favor no seleccionar los criterios de impacto",J20)</f>
        <v>0</v>
      </c>
      <c r="L20" s="183"/>
      <c r="M20" s="177"/>
      <c r="N20" s="186"/>
      <c r="O20" s="6">
        <v>5</v>
      </c>
      <c r="P20" s="39"/>
      <c r="Q20" s="41" t="str">
        <f t="shared" si="0"/>
        <v/>
      </c>
      <c r="R20" s="42"/>
      <c r="S20" s="42"/>
      <c r="T20" s="43" t="str">
        <f t="shared" si="1"/>
        <v/>
      </c>
      <c r="U20" s="42"/>
      <c r="V20" s="42"/>
      <c r="W20" s="42"/>
      <c r="X20" s="24" t="str">
        <f>IFERROR(IF(AND(Q19="Probabilidad",Q20="Probabilidad"),(Z19-(+Z19*T20)),IF(AND(Q19="Impacto",Q20="Probabilidad"),(Z18-(+Z18*T20)),IF(Q20="Impacto",Z19,""))),"")</f>
        <v/>
      </c>
      <c r="Y20" s="44" t="str">
        <f t="shared" si="4"/>
        <v/>
      </c>
      <c r="Z20" s="45" t="str">
        <f t="shared" si="2"/>
        <v/>
      </c>
      <c r="AA20" s="44" t="str">
        <f t="shared" si="5"/>
        <v/>
      </c>
      <c r="AB20" s="45" t="str">
        <f>IFERROR(IF(AND(Q19="Impacto",Q20="Impacto"),(AB19-(+AB19*T20)),IF(AND(Q19="Probabilidad",Q20="Impacto"),(AB18-(+AB18*T20)),IF(Q20="Probabilidad",AB19,""))),"")</f>
        <v/>
      </c>
      <c r="AC20" s="46" t="str">
        <f t="shared" si="3"/>
        <v/>
      </c>
      <c r="AD20" s="47"/>
      <c r="AE20" s="48"/>
      <c r="AF20" s="38"/>
      <c r="AG20" s="49"/>
      <c r="AH20" s="49"/>
      <c r="AI20" s="48"/>
      <c r="AJ20" s="4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90"/>
      <c r="B21" s="193"/>
      <c r="C21" s="193"/>
      <c r="D21" s="193"/>
      <c r="E21" s="196"/>
      <c r="F21" s="193"/>
      <c r="G21" s="199"/>
      <c r="H21" s="184"/>
      <c r="I21" s="178"/>
      <c r="J21" s="181"/>
      <c r="K21" s="178">
        <f ca="1">IF(NOT(ISERROR(MATCH(J21,_xlfn.ANCHORARRAY(E32),0))),I34&amp;"Por favor no seleccionar los criterios de impacto",J21)</f>
        <v>0</v>
      </c>
      <c r="L21" s="184"/>
      <c r="M21" s="178"/>
      <c r="N21" s="187"/>
      <c r="O21" s="6">
        <v>6</v>
      </c>
      <c r="P21" s="39"/>
      <c r="Q21" s="41" t="str">
        <f t="shared" si="0"/>
        <v/>
      </c>
      <c r="R21" s="42"/>
      <c r="S21" s="42"/>
      <c r="T21" s="43" t="str">
        <f t="shared" si="1"/>
        <v/>
      </c>
      <c r="U21" s="42"/>
      <c r="V21" s="42"/>
      <c r="W21" s="42"/>
      <c r="X21" s="24" t="str">
        <f>IFERROR(IF(AND(Q20="Probabilidad",Q21="Probabilidad"),(Z20-(+Z20*T21)),IF(AND(Q20="Impacto",Q21="Probabilidad"),(Z19-(+Z19*T21)),IF(Q21="Impacto",Z20,""))),"")</f>
        <v/>
      </c>
      <c r="Y21" s="44" t="str">
        <f t="shared" si="4"/>
        <v/>
      </c>
      <c r="Z21" s="45" t="str">
        <f t="shared" si="2"/>
        <v/>
      </c>
      <c r="AA21" s="44" t="str">
        <f t="shared" si="5"/>
        <v/>
      </c>
      <c r="AB21" s="45" t="str">
        <f>IFERROR(IF(AND(Q20="Impacto",Q21="Impacto"),(AB20-(+AB20*T21)),IF(AND(Q20="Probabilidad",Q21="Impacto"),(AB19-(+AB19*T21)),IF(Q21="Probabilidad",AB20,""))),"")</f>
        <v/>
      </c>
      <c r="AC21" s="46" t="str">
        <f t="shared" si="3"/>
        <v/>
      </c>
      <c r="AD21" s="47"/>
      <c r="AE21" s="48"/>
      <c r="AF21" s="38"/>
      <c r="AG21" s="49"/>
      <c r="AH21" s="49"/>
      <c r="AI21" s="48"/>
      <c r="AJ21" s="4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8">
        <v>3</v>
      </c>
      <c r="B22" s="191"/>
      <c r="C22" s="191"/>
      <c r="D22" s="191"/>
      <c r="E22" s="194"/>
      <c r="F22" s="191"/>
      <c r="G22" s="197"/>
      <c r="H22" s="182" t="str">
        <f>IF(G22&lt;=0,"",IF(G22&lt;=2,"Muy Baja",IF(G22&lt;=24,"Baja",IF(G22&lt;=500,"Media",IF(G22&lt;=5000,"Alta","Muy Alta")))))</f>
        <v/>
      </c>
      <c r="I22" s="176" t="str">
        <f>IF(H22="","",IF(H22="Muy Baja",0.2,IF(H22="Baja",0.4,IF(H22="Media",0.6,IF(H22="Alta",0.8,IF(H22="Muy Alta",1,))))))</f>
        <v/>
      </c>
      <c r="J22" s="179"/>
      <c r="K22" s="176">
        <f ca="1">IF(NOT(ISERROR(MATCH(J22,'Tabla Impacto'!$B$221:$B$223,0))),'Tabla Impacto'!$F$223&amp;"Por favor no seleccionar los criterios de impacto(Afectación Económica o presupuestal y Pérdida Reputacional)",J22)</f>
        <v>0</v>
      </c>
      <c r="L22" s="182" t="str">
        <f ca="1">IF(OR(K22='Tabla Impacto'!$C$11,K22='Tabla Impacto'!$D$11),"Leve",IF(OR(K22='Tabla Impacto'!$C$12,K22='Tabla Impacto'!$D$12),"Menor",IF(OR(K22='Tabla Impacto'!$C$13,K22='Tabla Impacto'!$D$13),"Moderado",IF(OR(K22='Tabla Impacto'!$C$14,K22='Tabla Impacto'!$D$14),"Mayor",IF(OR(K22='Tabla Impacto'!$C$15,K22='Tabla Impacto'!$D$15),"Catastrófico","")))))</f>
        <v/>
      </c>
      <c r="M22" s="176" t="str">
        <f ca="1">IF(L22="","",IF(L22="Leve",0.2,IF(L22="Menor",0.4,IF(L22="Moderado",0.6,IF(L22="Mayor",0.8,IF(L22="Catastrófico",1,))))))</f>
        <v/>
      </c>
      <c r="N22" s="185"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6">
        <v>1</v>
      </c>
      <c r="P22" s="48"/>
      <c r="Q22" s="41" t="str">
        <f t="shared" si="0"/>
        <v/>
      </c>
      <c r="R22" s="42"/>
      <c r="S22" s="42"/>
      <c r="T22" s="43" t="str">
        <f t="shared" si="1"/>
        <v/>
      </c>
      <c r="U22" s="42"/>
      <c r="V22" s="42"/>
      <c r="W22" s="42"/>
      <c r="X22" s="24" t="str">
        <f>IFERROR(IF(Q22="Probabilidad",(I22-(+I22*T22)),IF(Q22="Impacto",I22,"")),"")</f>
        <v/>
      </c>
      <c r="Y22" s="44" t="str">
        <f>IFERROR(IF(X22="","",IF(X22&lt;=0.2,"Muy Baja",IF(X22&lt;=0.4,"Baja",IF(X22&lt;=0.6,"Media",IF(X22&lt;=0.8,"Alta","Muy Alta"))))),"")</f>
        <v/>
      </c>
      <c r="Z22" s="45" t="str">
        <f t="shared" si="2"/>
        <v/>
      </c>
      <c r="AA22" s="44" t="str">
        <f>IFERROR(IF(AB22="","",IF(AB22&lt;=0.2,"Leve",IF(AB22&lt;=0.4,"Menor",IF(AB22&lt;=0.6,"Moderado",IF(AB22&lt;=0.8,"Mayor","Catastrófico"))))),"")</f>
        <v/>
      </c>
      <c r="AB22" s="45" t="str">
        <f>IFERROR(IF(Q22="Impacto",(M22-(+M22*T22)),IF(Q22="Probabilidad",M22,"")),"")</f>
        <v/>
      </c>
      <c r="AC22" s="46" t="str">
        <f t="shared" si="3"/>
        <v/>
      </c>
      <c r="AD22" s="47"/>
      <c r="AE22" s="48"/>
      <c r="AF22" s="48"/>
      <c r="AG22" s="48"/>
      <c r="AH22" s="49"/>
      <c r="AI22" s="48"/>
      <c r="AJ22" s="4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9"/>
      <c r="B23" s="192"/>
      <c r="C23" s="192"/>
      <c r="D23" s="192"/>
      <c r="E23" s="195"/>
      <c r="F23" s="192"/>
      <c r="G23" s="198"/>
      <c r="H23" s="183"/>
      <c r="I23" s="177"/>
      <c r="J23" s="180"/>
      <c r="K23" s="177">
        <f ca="1">IF(NOT(ISERROR(MATCH(J23,_xlfn.ANCHORARRAY(E34),0))),I36&amp;"Por favor no seleccionar los criterios de impacto",J23)</f>
        <v>0</v>
      </c>
      <c r="L23" s="183"/>
      <c r="M23" s="177"/>
      <c r="N23" s="186"/>
      <c r="O23" s="6">
        <v>2</v>
      </c>
      <c r="P23" s="48"/>
      <c r="Q23" s="41" t="str">
        <f t="shared" si="0"/>
        <v/>
      </c>
      <c r="R23" s="42"/>
      <c r="S23" s="42"/>
      <c r="T23" s="43" t="str">
        <f t="shared" si="1"/>
        <v/>
      </c>
      <c r="U23" s="42"/>
      <c r="V23" s="42"/>
      <c r="W23" s="42"/>
      <c r="X23" s="31" t="str">
        <f>IFERROR(IF(AND(Q22="Probabilidad",Q23="Probabilidad"),(Z22-(+Z22*T23)),IF(Q23="Probabilidad",(I22-(+I22*T23)),IF(Q23="Impacto",Z22,""))),"")</f>
        <v/>
      </c>
      <c r="Y23" s="44" t="str">
        <f t="shared" si="4"/>
        <v/>
      </c>
      <c r="Z23" s="45" t="str">
        <f t="shared" si="2"/>
        <v/>
      </c>
      <c r="AA23" s="44" t="str">
        <f t="shared" si="5"/>
        <v/>
      </c>
      <c r="AB23" s="45" t="str">
        <f>IFERROR(IF(AND(Q22="Impacto",Q23="Impacto"),(AB16-(+AB16*T23)),IF(Q23="Impacto",($M$22-(+$M$22*T23)),IF(Q23="Probabilidad",AB16,""))),"")</f>
        <v/>
      </c>
      <c r="AC23" s="46" t="str">
        <f t="shared" si="3"/>
        <v/>
      </c>
      <c r="AD23" s="47"/>
      <c r="AE23" s="48"/>
      <c r="AF23" s="48"/>
      <c r="AG23" s="48"/>
      <c r="AH23" s="49"/>
      <c r="AI23" s="48"/>
      <c r="AJ23" s="4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9"/>
      <c r="B24" s="192"/>
      <c r="C24" s="192"/>
      <c r="D24" s="192"/>
      <c r="E24" s="195"/>
      <c r="F24" s="192"/>
      <c r="G24" s="198"/>
      <c r="H24" s="183"/>
      <c r="I24" s="177"/>
      <c r="J24" s="180"/>
      <c r="K24" s="177">
        <f ca="1">IF(NOT(ISERROR(MATCH(J24,_xlfn.ANCHORARRAY(E35),0))),I37&amp;"Por favor no seleccionar los criterios de impacto",J24)</f>
        <v>0</v>
      </c>
      <c r="L24" s="183"/>
      <c r="M24" s="177"/>
      <c r="N24" s="186"/>
      <c r="O24" s="6">
        <v>3</v>
      </c>
      <c r="P24" s="40"/>
      <c r="Q24" s="41" t="str">
        <f t="shared" si="0"/>
        <v/>
      </c>
      <c r="R24" s="42"/>
      <c r="S24" s="42"/>
      <c r="T24" s="43" t="str">
        <f t="shared" si="1"/>
        <v/>
      </c>
      <c r="U24" s="42"/>
      <c r="V24" s="42"/>
      <c r="W24" s="42"/>
      <c r="X24" s="24" t="str">
        <f>IFERROR(IF(AND(Q23="Probabilidad",Q24="Probabilidad"),(Z23-(+Z23*T24)),IF(AND(Q23="Impacto",Q24="Probabilidad"),(Z22-(+Z22*T24)),IF(Q24="Impacto",Z23,""))),"")</f>
        <v/>
      </c>
      <c r="Y24" s="44" t="str">
        <f t="shared" si="4"/>
        <v/>
      </c>
      <c r="Z24" s="45" t="str">
        <f t="shared" si="2"/>
        <v/>
      </c>
      <c r="AA24" s="44" t="str">
        <f t="shared" si="5"/>
        <v/>
      </c>
      <c r="AB24" s="45" t="str">
        <f>IFERROR(IF(AND(Q23="Impacto",Q24="Impacto"),(AB23-(+AB23*T24)),IF(AND(Q23="Probabilidad",Q24="Impacto"),(AB22-(+AB22*T24)),IF(Q24="Probabilidad",AB23,""))),"")</f>
        <v/>
      </c>
      <c r="AC24" s="46" t="str">
        <f t="shared" si="3"/>
        <v/>
      </c>
      <c r="AD24" s="47"/>
      <c r="AE24" s="48"/>
      <c r="AF24" s="38"/>
      <c r="AG24" s="49"/>
      <c r="AH24" s="49"/>
      <c r="AI24" s="48"/>
      <c r="AJ24" s="4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9"/>
      <c r="B25" s="192"/>
      <c r="C25" s="192"/>
      <c r="D25" s="192"/>
      <c r="E25" s="195"/>
      <c r="F25" s="192"/>
      <c r="G25" s="198"/>
      <c r="H25" s="183"/>
      <c r="I25" s="177"/>
      <c r="J25" s="180"/>
      <c r="K25" s="177">
        <f ca="1">IF(NOT(ISERROR(MATCH(J25,_xlfn.ANCHORARRAY(E36),0))),I38&amp;"Por favor no seleccionar los criterios de impacto",J25)</f>
        <v>0</v>
      </c>
      <c r="L25" s="183"/>
      <c r="M25" s="177"/>
      <c r="N25" s="186"/>
      <c r="O25" s="6">
        <v>4</v>
      </c>
      <c r="P25" s="40"/>
      <c r="Q25" s="41" t="str">
        <f t="shared" si="0"/>
        <v/>
      </c>
      <c r="R25" s="42"/>
      <c r="S25" s="42"/>
      <c r="T25" s="43" t="str">
        <f t="shared" si="1"/>
        <v/>
      </c>
      <c r="U25" s="42"/>
      <c r="V25" s="42"/>
      <c r="W25" s="42"/>
      <c r="X25" s="24" t="str">
        <f>IFERROR(IF(AND(Q24="Probabilidad",Q25="Probabilidad"),(Z24-(+Z24*T25)),IF(AND(Q24="Impacto",Q25="Probabilidad"),(Z23-(+Z23*T25)),IF(Q25="Impacto",Z24,""))),"")</f>
        <v/>
      </c>
      <c r="Y25" s="44" t="str">
        <f t="shared" si="4"/>
        <v/>
      </c>
      <c r="Z25" s="45" t="str">
        <f t="shared" si="2"/>
        <v/>
      </c>
      <c r="AA25" s="44" t="str">
        <f t="shared" si="5"/>
        <v/>
      </c>
      <c r="AB25" s="45" t="str">
        <f>IFERROR(IF(AND(Q24="Impacto",Q25="Impacto"),(AB24-(+AB24*T25)),IF(AND(Q24="Probabilidad",Q25="Impacto"),(AB23-(+AB23*T25)),IF(Q25="Probabilidad",AB24,""))),"")</f>
        <v/>
      </c>
      <c r="AC25" s="46" t="str">
        <f t="shared" si="3"/>
        <v/>
      </c>
      <c r="AD25" s="47"/>
      <c r="AE25" s="48"/>
      <c r="AF25" s="38"/>
      <c r="AG25" s="49"/>
      <c r="AH25" s="49"/>
      <c r="AI25" s="48"/>
      <c r="AJ25" s="4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9"/>
      <c r="B26" s="192"/>
      <c r="C26" s="192"/>
      <c r="D26" s="192"/>
      <c r="E26" s="195"/>
      <c r="F26" s="192"/>
      <c r="G26" s="198"/>
      <c r="H26" s="183"/>
      <c r="I26" s="177"/>
      <c r="J26" s="180"/>
      <c r="K26" s="177">
        <f ca="1">IF(NOT(ISERROR(MATCH(J26,_xlfn.ANCHORARRAY(E37),0))),I39&amp;"Por favor no seleccionar los criterios de impacto",J26)</f>
        <v>0</v>
      </c>
      <c r="L26" s="183"/>
      <c r="M26" s="177"/>
      <c r="N26" s="186"/>
      <c r="O26" s="6">
        <v>5</v>
      </c>
      <c r="P26" s="39"/>
      <c r="Q26" s="41" t="str">
        <f t="shared" si="0"/>
        <v/>
      </c>
      <c r="R26" s="42"/>
      <c r="S26" s="42"/>
      <c r="T26" s="43" t="str">
        <f t="shared" si="1"/>
        <v/>
      </c>
      <c r="U26" s="42"/>
      <c r="V26" s="42"/>
      <c r="W26" s="42"/>
      <c r="X26" s="24" t="str">
        <f>IFERROR(IF(AND(Q25="Probabilidad",Q26="Probabilidad"),(Z25-(+Z25*T26)),IF(AND(Q25="Impacto",Q26="Probabilidad"),(Z24-(+Z24*T26)),IF(Q26="Impacto",Z25,""))),"")</f>
        <v/>
      </c>
      <c r="Y26" s="44" t="str">
        <f t="shared" si="4"/>
        <v/>
      </c>
      <c r="Z26" s="45" t="str">
        <f t="shared" si="2"/>
        <v/>
      </c>
      <c r="AA26" s="44" t="str">
        <f t="shared" si="5"/>
        <v/>
      </c>
      <c r="AB26" s="45" t="str">
        <f>IFERROR(IF(AND(Q25="Impacto",Q26="Impacto"),(AB25-(+AB25*T26)),IF(AND(Q25="Probabilidad",Q26="Impacto"),(AB24-(+AB24*T26)),IF(Q26="Probabilidad",AB25,""))),"")</f>
        <v/>
      </c>
      <c r="AC26" s="46" t="str">
        <f t="shared" si="3"/>
        <v/>
      </c>
      <c r="AD26" s="47"/>
      <c r="AE26" s="48"/>
      <c r="AF26" s="38"/>
      <c r="AG26" s="49"/>
      <c r="AH26" s="49"/>
      <c r="AI26" s="48"/>
      <c r="AJ26" s="4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90"/>
      <c r="B27" s="193"/>
      <c r="C27" s="193"/>
      <c r="D27" s="193"/>
      <c r="E27" s="196"/>
      <c r="F27" s="193"/>
      <c r="G27" s="199"/>
      <c r="H27" s="184"/>
      <c r="I27" s="178"/>
      <c r="J27" s="181"/>
      <c r="K27" s="178">
        <f ca="1">IF(NOT(ISERROR(MATCH(J27,_xlfn.ANCHORARRAY(E38),0))),I40&amp;"Por favor no seleccionar los criterios de impacto",J27)</f>
        <v>0</v>
      </c>
      <c r="L27" s="184"/>
      <c r="M27" s="178"/>
      <c r="N27" s="187"/>
      <c r="O27" s="6">
        <v>6</v>
      </c>
      <c r="P27" s="39"/>
      <c r="Q27" s="41" t="str">
        <f t="shared" si="0"/>
        <v/>
      </c>
      <c r="R27" s="42"/>
      <c r="S27" s="42"/>
      <c r="T27" s="43" t="str">
        <f t="shared" si="1"/>
        <v/>
      </c>
      <c r="U27" s="42"/>
      <c r="V27" s="42"/>
      <c r="W27" s="42"/>
      <c r="X27" s="24" t="str">
        <f>IFERROR(IF(AND(Q26="Probabilidad",Q27="Probabilidad"),(Z26-(+Z26*T27)),IF(AND(Q26="Impacto",Q27="Probabilidad"),(Z25-(+Z25*T27)),IF(Q27="Impacto",Z26,""))),"")</f>
        <v/>
      </c>
      <c r="Y27" s="44" t="str">
        <f t="shared" si="4"/>
        <v/>
      </c>
      <c r="Z27" s="45" t="str">
        <f t="shared" si="2"/>
        <v/>
      </c>
      <c r="AA27" s="44" t="str">
        <f t="shared" si="5"/>
        <v/>
      </c>
      <c r="AB27" s="45" t="str">
        <f>IFERROR(IF(AND(Q26="Impacto",Q27="Impacto"),(AB26-(+AB26*T27)),IF(AND(Q26="Probabilidad",Q27="Impacto"),(AB25-(+AB25*T27)),IF(Q27="Probabilidad",AB26,""))),"")</f>
        <v/>
      </c>
      <c r="AC27" s="46" t="str">
        <f t="shared" si="3"/>
        <v/>
      </c>
      <c r="AD27" s="47"/>
      <c r="AE27" s="48"/>
      <c r="AF27" s="38"/>
      <c r="AG27" s="49"/>
      <c r="AH27" s="49"/>
      <c r="AI27" s="48"/>
      <c r="AJ27" s="4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8">
        <v>4</v>
      </c>
      <c r="B28" s="191"/>
      <c r="C28" s="191"/>
      <c r="D28" s="191"/>
      <c r="E28" s="194"/>
      <c r="F28" s="191"/>
      <c r="G28" s="197"/>
      <c r="H28" s="182" t="str">
        <f>IF(G28&lt;=0,"",IF(G28&lt;=2,"Muy Baja",IF(G28&lt;=24,"Baja",IF(G28&lt;=500,"Media",IF(G28&lt;=5000,"Alta","Muy Alta")))))</f>
        <v/>
      </c>
      <c r="I28" s="176" t="str">
        <f>IF(H28="","",IF(H28="Muy Baja",0.2,IF(H28="Baja",0.4,IF(H28="Media",0.6,IF(H28="Alta",0.8,IF(H28="Muy Alta",1,))))))</f>
        <v/>
      </c>
      <c r="J28" s="179"/>
      <c r="K28" s="176">
        <f ca="1">IF(NOT(ISERROR(MATCH(J28,'Tabla Impacto'!$B$221:$B$223,0))),'Tabla Impacto'!$F$223&amp;"Por favor no seleccionar los criterios de impacto(Afectación Económica o presupuestal y Pérdida Reputacional)",J28)</f>
        <v>0</v>
      </c>
      <c r="L28" s="182" t="str">
        <f ca="1">IF(OR(K28='Tabla Impacto'!$C$11,K28='Tabla Impacto'!$D$11),"Leve",IF(OR(K28='Tabla Impacto'!$C$12,K28='Tabla Impacto'!$D$12),"Menor",IF(OR(K28='Tabla Impacto'!$C$13,K28='Tabla Impacto'!$D$13),"Moderado",IF(OR(K28='Tabla Impacto'!$C$14,K28='Tabla Impacto'!$D$14),"Mayor",IF(OR(K28='Tabla Impacto'!$C$15,K28='Tabla Impacto'!$D$15),"Catastrófico","")))))</f>
        <v/>
      </c>
      <c r="M28" s="176" t="str">
        <f ca="1">IF(L28="","",IF(L28="Leve",0.2,IF(L28="Menor",0.4,IF(L28="Moderado",0.6,IF(L28="Mayor",0.8,IF(L28="Catastrófico",1,))))))</f>
        <v/>
      </c>
      <c r="N28" s="185"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6">
        <v>1</v>
      </c>
      <c r="P28" s="40"/>
      <c r="Q28" s="41" t="str">
        <f t="shared" si="0"/>
        <v/>
      </c>
      <c r="R28" s="42"/>
      <c r="S28" s="42"/>
      <c r="T28" s="43" t="str">
        <f t="shared" si="1"/>
        <v/>
      </c>
      <c r="U28" s="42"/>
      <c r="V28" s="42"/>
      <c r="W28" s="42"/>
      <c r="X28" s="24" t="str">
        <f>IFERROR(IF(Q28="Probabilidad",(I28-(+I28*T28)),IF(Q28="Impacto",I28,"")),"")</f>
        <v/>
      </c>
      <c r="Y28" s="44" t="str">
        <f>IFERROR(IF(X28="","",IF(X28&lt;=0.2,"Muy Baja",IF(X28&lt;=0.4,"Baja",IF(X28&lt;=0.6,"Media",IF(X28&lt;=0.8,"Alta","Muy Alta"))))),"")</f>
        <v/>
      </c>
      <c r="Z28" s="45" t="str">
        <f t="shared" si="2"/>
        <v/>
      </c>
      <c r="AA28" s="44" t="str">
        <f>IFERROR(IF(AB28="","",IF(AB28&lt;=0.2,"Leve",IF(AB28&lt;=0.4,"Menor",IF(AB28&lt;=0.6,"Moderado",IF(AB28&lt;=0.8,"Mayor","Catastrófico"))))),"")</f>
        <v/>
      </c>
      <c r="AB28" s="45" t="str">
        <f>IFERROR(IF(Q28="Impacto",(M28-(+M28*T28)),IF(Q28="Probabilidad",M28,"")),"")</f>
        <v/>
      </c>
      <c r="AC28" s="46" t="str">
        <f t="shared" si="3"/>
        <v/>
      </c>
      <c r="AD28" s="47"/>
      <c r="AE28" s="48"/>
      <c r="AF28" s="48"/>
      <c r="AG28" s="48"/>
      <c r="AH28" s="49"/>
      <c r="AI28" s="48"/>
      <c r="AJ28" s="4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9"/>
      <c r="B29" s="192"/>
      <c r="C29" s="192"/>
      <c r="D29" s="192"/>
      <c r="E29" s="195"/>
      <c r="F29" s="192"/>
      <c r="G29" s="198"/>
      <c r="H29" s="183"/>
      <c r="I29" s="177"/>
      <c r="J29" s="180"/>
      <c r="K29" s="177">
        <f ca="1">IF(NOT(ISERROR(MATCH(J29,_xlfn.ANCHORARRAY(E40),0))),I42&amp;"Por favor no seleccionar los criterios de impacto",J29)</f>
        <v>0</v>
      </c>
      <c r="L29" s="183"/>
      <c r="M29" s="177"/>
      <c r="N29" s="186"/>
      <c r="O29" s="6">
        <v>2</v>
      </c>
      <c r="P29" s="40"/>
      <c r="Q29" s="41" t="str">
        <f t="shared" si="0"/>
        <v/>
      </c>
      <c r="R29" s="42"/>
      <c r="S29" s="42"/>
      <c r="T29" s="43" t="str">
        <f t="shared" si="1"/>
        <v/>
      </c>
      <c r="U29" s="42"/>
      <c r="V29" s="42"/>
      <c r="W29" s="42"/>
      <c r="X29" s="24" t="str">
        <f>IFERROR(IF(AND(Q28="Probabilidad",Q29="Probabilidad"),(Z28-(+Z28*T29)),IF(Q29="Probabilidad",(I28-(+I28*T29)),IF(Q29="Impacto",Z28,""))),"")</f>
        <v/>
      </c>
      <c r="Y29" s="44" t="str">
        <f t="shared" si="4"/>
        <v/>
      </c>
      <c r="Z29" s="45" t="str">
        <f t="shared" si="2"/>
        <v/>
      </c>
      <c r="AA29" s="44" t="str">
        <f t="shared" si="5"/>
        <v/>
      </c>
      <c r="AB29" s="45" t="str">
        <f>IFERROR(IF(AND(Q28="Impacto",Q29="Impacto"),(AB22-(+AB22*T29)),IF(Q29="Impacto",($M$28-(+$M$28*T29)),IF(Q29="Probabilidad",AB22,""))),"")</f>
        <v/>
      </c>
      <c r="AC29" s="46" t="str">
        <f t="shared" si="3"/>
        <v/>
      </c>
      <c r="AD29" s="47"/>
      <c r="AE29" s="48"/>
      <c r="AF29" s="48"/>
      <c r="AG29" s="48"/>
      <c r="AH29" s="49"/>
      <c r="AI29" s="48"/>
      <c r="AJ29" s="4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9"/>
      <c r="B30" s="192"/>
      <c r="C30" s="192"/>
      <c r="D30" s="192"/>
      <c r="E30" s="195"/>
      <c r="F30" s="192"/>
      <c r="G30" s="198"/>
      <c r="H30" s="183"/>
      <c r="I30" s="177"/>
      <c r="J30" s="180"/>
      <c r="K30" s="177">
        <f ca="1">IF(NOT(ISERROR(MATCH(J30,_xlfn.ANCHORARRAY(E41),0))),I43&amp;"Por favor no seleccionar los criterios de impacto",J30)</f>
        <v>0</v>
      </c>
      <c r="L30" s="183"/>
      <c r="M30" s="177"/>
      <c r="N30" s="186"/>
      <c r="O30" s="6">
        <v>3</v>
      </c>
      <c r="P30" s="40"/>
      <c r="Q30" s="41" t="str">
        <f t="shared" si="0"/>
        <v/>
      </c>
      <c r="R30" s="42"/>
      <c r="S30" s="42"/>
      <c r="T30" s="43" t="str">
        <f t="shared" si="1"/>
        <v/>
      </c>
      <c r="U30" s="42"/>
      <c r="V30" s="42"/>
      <c r="W30" s="42"/>
      <c r="X30" s="24" t="str">
        <f>IFERROR(IF(AND(Q29="Probabilidad",Q30="Probabilidad"),(Z29-(+Z29*T30)),IF(AND(Q29="Impacto",Q30="Probabilidad"),(Z28-(+Z28*T30)),IF(Q30="Impacto",Z29,""))),"")</f>
        <v/>
      </c>
      <c r="Y30" s="44" t="str">
        <f t="shared" si="4"/>
        <v/>
      </c>
      <c r="Z30" s="45" t="str">
        <f t="shared" si="2"/>
        <v/>
      </c>
      <c r="AA30" s="44" t="str">
        <f t="shared" si="5"/>
        <v/>
      </c>
      <c r="AB30" s="45" t="str">
        <f>IFERROR(IF(AND(Q29="Impacto",Q30="Impacto"),(AB29-(+AB29*T30)),IF(AND(Q29="Probabilidad",Q30="Impacto"),(AB28-(+AB28*T30)),IF(Q30="Probabilidad",AB29,""))),"")</f>
        <v/>
      </c>
      <c r="AC30" s="46" t="str">
        <f t="shared" si="3"/>
        <v/>
      </c>
      <c r="AD30" s="47"/>
      <c r="AE30" s="48"/>
      <c r="AF30" s="38"/>
      <c r="AG30" s="49"/>
      <c r="AH30" s="49"/>
      <c r="AI30" s="48"/>
      <c r="AJ30" s="4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9"/>
      <c r="B31" s="192"/>
      <c r="C31" s="192"/>
      <c r="D31" s="192"/>
      <c r="E31" s="195"/>
      <c r="F31" s="192"/>
      <c r="G31" s="198"/>
      <c r="H31" s="183"/>
      <c r="I31" s="177"/>
      <c r="J31" s="180"/>
      <c r="K31" s="177">
        <f ca="1">IF(NOT(ISERROR(MATCH(J31,_xlfn.ANCHORARRAY(E42),0))),I44&amp;"Por favor no seleccionar los criterios de impacto",J31)</f>
        <v>0</v>
      </c>
      <c r="L31" s="183"/>
      <c r="M31" s="177"/>
      <c r="N31" s="186"/>
      <c r="O31" s="6">
        <v>4</v>
      </c>
      <c r="P31" s="39"/>
      <c r="Q31" s="41" t="str">
        <f t="shared" si="0"/>
        <v/>
      </c>
      <c r="R31" s="42"/>
      <c r="S31" s="42"/>
      <c r="T31" s="43" t="str">
        <f t="shared" si="1"/>
        <v/>
      </c>
      <c r="U31" s="42"/>
      <c r="V31" s="42"/>
      <c r="W31" s="42"/>
      <c r="X31" s="24" t="str">
        <f>IFERROR(IF(AND(Q30="Probabilidad",Q31="Probabilidad"),(Z30-(+Z30*T31)),IF(AND(Q30="Impacto",Q31="Probabilidad"),(Z29-(+Z29*T31)),IF(Q31="Impacto",Z30,""))),"")</f>
        <v/>
      </c>
      <c r="Y31" s="44" t="str">
        <f t="shared" si="4"/>
        <v/>
      </c>
      <c r="Z31" s="45" t="str">
        <f t="shared" si="2"/>
        <v/>
      </c>
      <c r="AA31" s="44" t="str">
        <f t="shared" si="5"/>
        <v/>
      </c>
      <c r="AB31" s="45" t="str">
        <f>IFERROR(IF(AND(Q30="Impacto",Q31="Impacto"),(AB30-(+AB30*T31)),IF(AND(Q30="Probabilidad",Q31="Impacto"),(AB29-(+AB29*T31)),IF(Q31="Probabilidad",AB30,""))),"")</f>
        <v/>
      </c>
      <c r="AC31" s="46" t="str">
        <f t="shared" si="3"/>
        <v/>
      </c>
      <c r="AD31" s="47"/>
      <c r="AE31" s="48"/>
      <c r="AF31" s="38"/>
      <c r="AG31" s="49"/>
      <c r="AH31" s="49"/>
      <c r="AI31" s="48"/>
      <c r="AJ31" s="4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9"/>
      <c r="B32" s="192"/>
      <c r="C32" s="192"/>
      <c r="D32" s="192"/>
      <c r="E32" s="195"/>
      <c r="F32" s="192"/>
      <c r="G32" s="198"/>
      <c r="H32" s="183"/>
      <c r="I32" s="177"/>
      <c r="J32" s="180"/>
      <c r="K32" s="177">
        <f ca="1">IF(NOT(ISERROR(MATCH(J32,_xlfn.ANCHORARRAY(E43),0))),I45&amp;"Por favor no seleccionar los criterios de impacto",J32)</f>
        <v>0</v>
      </c>
      <c r="L32" s="183"/>
      <c r="M32" s="177"/>
      <c r="N32" s="186"/>
      <c r="O32" s="6">
        <v>5</v>
      </c>
      <c r="P32" s="39"/>
      <c r="Q32" s="41" t="str">
        <f t="shared" si="0"/>
        <v/>
      </c>
      <c r="R32" s="42"/>
      <c r="S32" s="42"/>
      <c r="T32" s="43" t="str">
        <f t="shared" si="1"/>
        <v/>
      </c>
      <c r="U32" s="42"/>
      <c r="V32" s="42"/>
      <c r="W32" s="42"/>
      <c r="X32" s="31" t="str">
        <f>IFERROR(IF(AND(Q31="Probabilidad",Q32="Probabilidad"),(Z31-(+Z31*T32)),IF(AND(Q31="Impacto",Q32="Probabilidad"),(Z30-(+Z30*T32)),IF(Q32="Impacto",Z31,""))),"")</f>
        <v/>
      </c>
      <c r="Y32" s="44" t="str">
        <f>IFERROR(IF(X32="","",IF(X32&lt;=0.2,"Muy Baja",IF(X32&lt;=0.4,"Baja",IF(X32&lt;=0.6,"Media",IF(X32&lt;=0.8,"Alta","Muy Alta"))))),"")</f>
        <v/>
      </c>
      <c r="Z32" s="45" t="str">
        <f t="shared" si="2"/>
        <v/>
      </c>
      <c r="AA32" s="44" t="str">
        <f t="shared" si="5"/>
        <v/>
      </c>
      <c r="AB32" s="45" t="str">
        <f>IFERROR(IF(AND(Q31="Impacto",Q32="Impacto"),(AB31-(+AB31*T32)),IF(AND(Q31="Probabilidad",Q32="Impacto"),(AB30-(+AB30*T32)),IF(Q32="Probabilidad",AB31,""))),"")</f>
        <v/>
      </c>
      <c r="AC32" s="46" t="str">
        <f t="shared" si="3"/>
        <v/>
      </c>
      <c r="AD32" s="47"/>
      <c r="AE32" s="48"/>
      <c r="AF32" s="38"/>
      <c r="AG32" s="49"/>
      <c r="AH32" s="49"/>
      <c r="AI32" s="48"/>
      <c r="AJ32" s="4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90"/>
      <c r="B33" s="193"/>
      <c r="C33" s="193"/>
      <c r="D33" s="193"/>
      <c r="E33" s="196"/>
      <c r="F33" s="193"/>
      <c r="G33" s="199"/>
      <c r="H33" s="184"/>
      <c r="I33" s="178"/>
      <c r="J33" s="181"/>
      <c r="K33" s="178">
        <f ca="1">IF(NOT(ISERROR(MATCH(J33,_xlfn.ANCHORARRAY(E44),0))),I46&amp;"Por favor no seleccionar los criterios de impacto",J33)</f>
        <v>0</v>
      </c>
      <c r="L33" s="184"/>
      <c r="M33" s="178"/>
      <c r="N33" s="187"/>
      <c r="O33" s="6">
        <v>6</v>
      </c>
      <c r="P33" s="39"/>
      <c r="Q33" s="41" t="str">
        <f t="shared" si="0"/>
        <v/>
      </c>
      <c r="R33" s="42"/>
      <c r="S33" s="42"/>
      <c r="T33" s="43" t="str">
        <f t="shared" si="1"/>
        <v/>
      </c>
      <c r="U33" s="42"/>
      <c r="V33" s="42"/>
      <c r="W33" s="42"/>
      <c r="X33" s="24" t="str">
        <f>IFERROR(IF(AND(Q32="Probabilidad",Q33="Probabilidad"),(Z32-(+Z32*T33)),IF(AND(Q32="Impacto",Q33="Probabilidad"),(Z31-(+Z31*T33)),IF(Q33="Impacto",Z32,""))),"")</f>
        <v/>
      </c>
      <c r="Y33" s="44" t="str">
        <f t="shared" si="4"/>
        <v/>
      </c>
      <c r="Z33" s="45" t="str">
        <f t="shared" si="2"/>
        <v/>
      </c>
      <c r="AA33" s="44" t="str">
        <f t="shared" si="5"/>
        <v/>
      </c>
      <c r="AB33" s="45" t="str">
        <f>IFERROR(IF(AND(Q32="Impacto",Q33="Impacto"),(AB32-(+AB32*T33)),IF(AND(Q32="Probabilidad",Q33="Impacto"),(AB31-(+AB31*T33)),IF(Q33="Probabilidad",AB32,""))),"")</f>
        <v/>
      </c>
      <c r="AC33" s="46" t="str">
        <f t="shared" si="3"/>
        <v/>
      </c>
      <c r="AD33" s="47"/>
      <c r="AE33" s="48"/>
      <c r="AF33" s="38"/>
      <c r="AG33" s="49"/>
      <c r="AH33" s="49"/>
      <c r="AI33" s="48"/>
      <c r="AJ33" s="4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8">
        <v>5</v>
      </c>
      <c r="B34" s="191"/>
      <c r="C34" s="191"/>
      <c r="D34" s="191"/>
      <c r="E34" s="194"/>
      <c r="F34" s="191"/>
      <c r="G34" s="197"/>
      <c r="H34" s="182" t="str">
        <f>IF(G34&lt;=0,"",IF(G34&lt;=2,"Muy Baja",IF(G34&lt;=24,"Baja",IF(G34&lt;=500,"Media",IF(G34&lt;=5000,"Alta","Muy Alta")))))</f>
        <v/>
      </c>
      <c r="I34" s="176" t="str">
        <f>IF(H34="","",IF(H34="Muy Baja",0.2,IF(H34="Baja",0.4,IF(H34="Media",0.6,IF(H34="Alta",0.8,IF(H34="Muy Alta",1,))))))</f>
        <v/>
      </c>
      <c r="J34" s="179"/>
      <c r="K34" s="176">
        <f ca="1">IF(NOT(ISERROR(MATCH(J34,'Tabla Impacto'!$B$221:$B$223,0))),'Tabla Impacto'!$F$223&amp;"Por favor no seleccionar los criterios de impacto(Afectación Económica o presupuestal y Pérdida Reputacional)",J34)</f>
        <v>0</v>
      </c>
      <c r="L34" s="182" t="str">
        <f ca="1">IF(OR(K34='Tabla Impacto'!$C$11,K34='Tabla Impacto'!$D$11),"Leve",IF(OR(K34='Tabla Impacto'!$C$12,K34='Tabla Impacto'!$D$12),"Menor",IF(OR(K34='Tabla Impacto'!$C$13,K34='Tabla Impacto'!$D$13),"Moderado",IF(OR(K34='Tabla Impacto'!$C$14,K34='Tabla Impacto'!$D$14),"Mayor",IF(OR(K34='Tabla Impacto'!$C$15,K34='Tabla Impacto'!$D$15),"Catastrófico","")))))</f>
        <v/>
      </c>
      <c r="M34" s="176" t="str">
        <f ca="1">IF(L34="","",IF(L34="Leve",0.2,IF(L34="Menor",0.4,IF(L34="Moderado",0.6,IF(L34="Mayor",0.8,IF(L34="Catastrófico",1,))))))</f>
        <v/>
      </c>
      <c r="N34" s="185"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6">
        <v>1</v>
      </c>
      <c r="P34" s="39"/>
      <c r="Q34" s="41" t="str">
        <f t="shared" si="0"/>
        <v/>
      </c>
      <c r="R34" s="42"/>
      <c r="S34" s="42"/>
      <c r="T34" s="43" t="str">
        <f t="shared" si="1"/>
        <v/>
      </c>
      <c r="U34" s="42"/>
      <c r="V34" s="42"/>
      <c r="W34" s="42"/>
      <c r="X34" s="24" t="str">
        <f>IFERROR(IF(Q34="Probabilidad",(I34-(+I34*T34)),IF(Q34="Impacto",I34,"")),"")</f>
        <v/>
      </c>
      <c r="Y34" s="44" t="str">
        <f>IFERROR(IF(X34="","",IF(X34&lt;=0.2,"Muy Baja",IF(X34&lt;=0.4,"Baja",IF(X34&lt;=0.6,"Media",IF(X34&lt;=0.8,"Alta","Muy Alta"))))),"")</f>
        <v/>
      </c>
      <c r="Z34" s="45" t="str">
        <f t="shared" si="2"/>
        <v/>
      </c>
      <c r="AA34" s="44" t="str">
        <f>IFERROR(IF(AB34="","",IF(AB34&lt;=0.2,"Leve",IF(AB34&lt;=0.4,"Menor",IF(AB34&lt;=0.6,"Moderado",IF(AB34&lt;=0.8,"Mayor","Catastrófico"))))),"")</f>
        <v/>
      </c>
      <c r="AB34" s="45" t="str">
        <f>IFERROR(IF(Q34="Impacto",(M34-(+M34*T34)),IF(Q34="Probabilidad",M34,"")),"")</f>
        <v/>
      </c>
      <c r="AC34" s="46" t="str">
        <f t="shared" si="3"/>
        <v/>
      </c>
      <c r="AD34" s="47"/>
      <c r="AE34" s="48"/>
      <c r="AF34" s="48"/>
      <c r="AG34" s="48"/>
      <c r="AH34" s="49"/>
      <c r="AI34" s="48"/>
      <c r="AJ34" s="4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9"/>
      <c r="B35" s="192"/>
      <c r="C35" s="192"/>
      <c r="D35" s="192"/>
      <c r="E35" s="195"/>
      <c r="F35" s="192"/>
      <c r="G35" s="198"/>
      <c r="H35" s="183"/>
      <c r="I35" s="177"/>
      <c r="J35" s="180"/>
      <c r="K35" s="177">
        <f ca="1">IF(NOT(ISERROR(MATCH(J35,_xlfn.ANCHORARRAY(E46),0))),I48&amp;"Por favor no seleccionar los criterios de impacto",J35)</f>
        <v>0</v>
      </c>
      <c r="L35" s="183"/>
      <c r="M35" s="177"/>
      <c r="N35" s="186"/>
      <c r="O35" s="6">
        <v>2</v>
      </c>
      <c r="P35" s="40"/>
      <c r="Q35" s="41" t="str">
        <f t="shared" si="0"/>
        <v/>
      </c>
      <c r="R35" s="42"/>
      <c r="S35" s="42"/>
      <c r="T35" s="43" t="str">
        <f t="shared" si="1"/>
        <v/>
      </c>
      <c r="U35" s="42"/>
      <c r="V35" s="42"/>
      <c r="W35" s="42"/>
      <c r="X35" s="24" t="str">
        <f>IFERROR(IF(AND(Q34="Probabilidad",Q35="Probabilidad"),(Z34-(+Z34*T35)),IF(Q35="Probabilidad",(I34-(+I34*T35)),IF(Q35="Impacto",Z34,""))),"")</f>
        <v/>
      </c>
      <c r="Y35" s="44" t="str">
        <f t="shared" si="4"/>
        <v/>
      </c>
      <c r="Z35" s="45" t="str">
        <f t="shared" si="2"/>
        <v/>
      </c>
      <c r="AA35" s="44" t="str">
        <f t="shared" si="5"/>
        <v/>
      </c>
      <c r="AB35" s="45" t="str">
        <f>IFERROR(IF(AND(Q34="Impacto",Q35="Impacto"),(AB28-(+AB28*T35)),IF(Q35="Impacto",($M$34-(+$M$34*T35)),IF(Q35="Probabilidad",AB28,""))),"")</f>
        <v/>
      </c>
      <c r="AC35" s="46" t="str">
        <f t="shared" si="3"/>
        <v/>
      </c>
      <c r="AD35" s="47"/>
      <c r="AE35" s="48"/>
      <c r="AF35" s="38"/>
      <c r="AG35" s="49"/>
      <c r="AH35" s="49"/>
      <c r="AI35" s="48"/>
      <c r="AJ35" s="4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9"/>
      <c r="B36" s="192"/>
      <c r="C36" s="192"/>
      <c r="D36" s="192"/>
      <c r="E36" s="195"/>
      <c r="F36" s="192"/>
      <c r="G36" s="198"/>
      <c r="H36" s="183"/>
      <c r="I36" s="177"/>
      <c r="J36" s="180"/>
      <c r="K36" s="177">
        <f ca="1">IF(NOT(ISERROR(MATCH(J36,_xlfn.ANCHORARRAY(E47),0))),I49&amp;"Por favor no seleccionar los criterios de impacto",J36)</f>
        <v>0</v>
      </c>
      <c r="L36" s="183"/>
      <c r="M36" s="177"/>
      <c r="N36" s="186"/>
      <c r="O36" s="6">
        <v>3</v>
      </c>
      <c r="P36" s="39"/>
      <c r="Q36" s="41" t="str">
        <f t="shared" si="0"/>
        <v/>
      </c>
      <c r="R36" s="42"/>
      <c r="S36" s="42"/>
      <c r="T36" s="43" t="str">
        <f t="shared" si="1"/>
        <v/>
      </c>
      <c r="U36" s="42"/>
      <c r="V36" s="42"/>
      <c r="W36" s="42"/>
      <c r="X36" s="24" t="str">
        <f>IFERROR(IF(AND(Q35="Probabilidad",Q36="Probabilidad"),(Z35-(+Z35*T36)),IF(AND(Q35="Impacto",Q36="Probabilidad"),(Z34-(+Z34*T36)),IF(Q36="Impacto",Z35,""))),"")</f>
        <v/>
      </c>
      <c r="Y36" s="44" t="str">
        <f t="shared" si="4"/>
        <v/>
      </c>
      <c r="Z36" s="45" t="str">
        <f t="shared" si="2"/>
        <v/>
      </c>
      <c r="AA36" s="44" t="str">
        <f t="shared" si="5"/>
        <v/>
      </c>
      <c r="AB36" s="45" t="str">
        <f>IFERROR(IF(AND(Q35="Impacto",Q36="Impacto"),(AB35-(+AB35*T36)),IF(AND(Q35="Probabilidad",Q36="Impacto"),(AB34-(+AB34*T36)),IF(Q36="Probabilidad",AB35,""))),"")</f>
        <v/>
      </c>
      <c r="AC36" s="46" t="str">
        <f t="shared" si="3"/>
        <v/>
      </c>
      <c r="AD36" s="47"/>
      <c r="AE36" s="48"/>
      <c r="AF36" s="38"/>
      <c r="AG36" s="49"/>
      <c r="AH36" s="49"/>
      <c r="AI36" s="48"/>
      <c r="AJ36" s="4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9"/>
      <c r="B37" s="192"/>
      <c r="C37" s="192"/>
      <c r="D37" s="192"/>
      <c r="E37" s="195"/>
      <c r="F37" s="192"/>
      <c r="G37" s="198"/>
      <c r="H37" s="183"/>
      <c r="I37" s="177"/>
      <c r="J37" s="180"/>
      <c r="K37" s="177">
        <f ca="1">IF(NOT(ISERROR(MATCH(J37,_xlfn.ANCHORARRAY(E48),0))),I50&amp;"Por favor no seleccionar los criterios de impacto",J37)</f>
        <v>0</v>
      </c>
      <c r="L37" s="183"/>
      <c r="M37" s="177"/>
      <c r="N37" s="186"/>
      <c r="O37" s="6">
        <v>4</v>
      </c>
      <c r="P37" s="39"/>
      <c r="Q37" s="41" t="str">
        <f t="shared" si="0"/>
        <v/>
      </c>
      <c r="R37" s="42"/>
      <c r="S37" s="42"/>
      <c r="T37" s="43" t="str">
        <f t="shared" si="1"/>
        <v/>
      </c>
      <c r="U37" s="42"/>
      <c r="V37" s="42"/>
      <c r="W37" s="42"/>
      <c r="X37" s="24" t="str">
        <f>IFERROR(IF(AND(Q36="Probabilidad",Q37="Probabilidad"),(Z36-(+Z36*T37)),IF(AND(Q36="Impacto",Q37="Probabilidad"),(Z35-(+Z35*T37)),IF(Q37="Impacto",Z36,""))),"")</f>
        <v/>
      </c>
      <c r="Y37" s="44" t="str">
        <f t="shared" si="4"/>
        <v/>
      </c>
      <c r="Z37" s="45" t="str">
        <f t="shared" si="2"/>
        <v/>
      </c>
      <c r="AA37" s="44" t="str">
        <f t="shared" si="5"/>
        <v/>
      </c>
      <c r="AB37" s="45" t="str">
        <f>IFERROR(IF(AND(Q36="Impacto",Q37="Impacto"),(AB36-(+AB36*T37)),IF(AND(Q36="Probabilidad",Q37="Impacto"),(AB35-(+AB35*T37)),IF(Q37="Probabilidad",AB36,""))),"")</f>
        <v/>
      </c>
      <c r="AC37" s="46" t="str">
        <f t="shared" si="3"/>
        <v/>
      </c>
      <c r="AD37" s="47"/>
      <c r="AE37" s="48"/>
      <c r="AF37" s="38"/>
      <c r="AG37" s="49"/>
      <c r="AH37" s="49"/>
      <c r="AI37" s="48"/>
      <c r="AJ37" s="4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9"/>
      <c r="B38" s="192"/>
      <c r="C38" s="192"/>
      <c r="D38" s="192"/>
      <c r="E38" s="195"/>
      <c r="F38" s="192"/>
      <c r="G38" s="198"/>
      <c r="H38" s="183"/>
      <c r="I38" s="177"/>
      <c r="J38" s="180"/>
      <c r="K38" s="177">
        <f ca="1">IF(NOT(ISERROR(MATCH(J38,_xlfn.ANCHORARRAY(E49),0))),I51&amp;"Por favor no seleccionar los criterios de impacto",J38)</f>
        <v>0</v>
      </c>
      <c r="L38" s="183"/>
      <c r="M38" s="177"/>
      <c r="N38" s="186"/>
      <c r="O38" s="6">
        <v>5</v>
      </c>
      <c r="P38" s="39"/>
      <c r="Q38" s="41" t="str">
        <f t="shared" si="0"/>
        <v/>
      </c>
      <c r="R38" s="42"/>
      <c r="S38" s="42"/>
      <c r="T38" s="43" t="str">
        <f t="shared" si="1"/>
        <v/>
      </c>
      <c r="U38" s="42"/>
      <c r="V38" s="42"/>
      <c r="W38" s="42"/>
      <c r="X38" s="24" t="str">
        <f>IFERROR(IF(AND(Q37="Probabilidad",Q38="Probabilidad"),(Z37-(+Z37*T38)),IF(AND(Q37="Impacto",Q38="Probabilidad"),(Z36-(+Z36*T38)),IF(Q38="Impacto",Z37,""))),"")</f>
        <v/>
      </c>
      <c r="Y38" s="44" t="str">
        <f t="shared" si="4"/>
        <v/>
      </c>
      <c r="Z38" s="45" t="str">
        <f t="shared" si="2"/>
        <v/>
      </c>
      <c r="AA38" s="44" t="str">
        <f t="shared" si="5"/>
        <v/>
      </c>
      <c r="AB38" s="45" t="str">
        <f>IFERROR(IF(AND(Q37="Impacto",Q38="Impacto"),(AB37-(+AB37*T38)),IF(AND(Q37="Probabilidad",Q38="Impacto"),(AB36-(+AB36*T38)),IF(Q38="Probabilidad",AB37,""))),"")</f>
        <v/>
      </c>
      <c r="AC38" s="46" t="str">
        <f t="shared" si="3"/>
        <v/>
      </c>
      <c r="AD38" s="47"/>
      <c r="AE38" s="48"/>
      <c r="AF38" s="38"/>
      <c r="AG38" s="49"/>
      <c r="AH38" s="49"/>
      <c r="AI38" s="48"/>
      <c r="AJ38" s="4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90"/>
      <c r="B39" s="193"/>
      <c r="C39" s="193"/>
      <c r="D39" s="193"/>
      <c r="E39" s="196"/>
      <c r="F39" s="193"/>
      <c r="G39" s="199"/>
      <c r="H39" s="184"/>
      <c r="I39" s="178"/>
      <c r="J39" s="181"/>
      <c r="K39" s="178">
        <f ca="1">IF(NOT(ISERROR(MATCH(J39,_xlfn.ANCHORARRAY(E50),0))),I52&amp;"Por favor no seleccionar los criterios de impacto",J39)</f>
        <v>0</v>
      </c>
      <c r="L39" s="184"/>
      <c r="M39" s="178"/>
      <c r="N39" s="187"/>
      <c r="O39" s="6">
        <v>6</v>
      </c>
      <c r="P39" s="39"/>
      <c r="Q39" s="41" t="str">
        <f t="shared" si="0"/>
        <v/>
      </c>
      <c r="R39" s="42"/>
      <c r="S39" s="42"/>
      <c r="T39" s="43" t="str">
        <f t="shared" si="1"/>
        <v/>
      </c>
      <c r="U39" s="42"/>
      <c r="V39" s="42"/>
      <c r="W39" s="42"/>
      <c r="X39" s="24" t="str">
        <f>IFERROR(IF(AND(Q38="Probabilidad",Q39="Probabilidad"),(Z38-(+Z38*T39)),IF(AND(Q38="Impacto",Q39="Probabilidad"),(Z37-(+Z37*T39)),IF(Q39="Impacto",Z38,""))),"")</f>
        <v/>
      </c>
      <c r="Y39" s="44" t="str">
        <f t="shared" si="4"/>
        <v/>
      </c>
      <c r="Z39" s="45" t="str">
        <f t="shared" si="2"/>
        <v/>
      </c>
      <c r="AA39" s="44" t="str">
        <f t="shared" si="5"/>
        <v/>
      </c>
      <c r="AB39" s="45" t="str">
        <f>IFERROR(IF(AND(Q38="Impacto",Q39="Impacto"),(AB38-(+AB38*T39)),IF(AND(Q38="Probabilidad",Q39="Impacto"),(AB37-(+AB37*T39)),IF(Q39="Probabilidad",AB38,""))),"")</f>
        <v/>
      </c>
      <c r="AC39" s="46" t="str">
        <f t="shared" si="3"/>
        <v/>
      </c>
      <c r="AD39" s="47"/>
      <c r="AE39" s="48"/>
      <c r="AF39" s="38"/>
      <c r="AG39" s="49"/>
      <c r="AH39" s="49"/>
      <c r="AI39" s="48"/>
      <c r="AJ39" s="4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8">
        <v>6</v>
      </c>
      <c r="B40" s="191"/>
      <c r="C40" s="191"/>
      <c r="D40" s="191"/>
      <c r="E40" s="194"/>
      <c r="F40" s="191"/>
      <c r="G40" s="197"/>
      <c r="H40" s="182" t="str">
        <f>IF(G40&lt;=0,"",IF(G40&lt;=2,"Muy Baja",IF(G40&lt;=24,"Baja",IF(G40&lt;=500,"Media",IF(G40&lt;=5000,"Alta","Muy Alta")))))</f>
        <v/>
      </c>
      <c r="I40" s="176" t="str">
        <f>IF(H40="","",IF(H40="Muy Baja",0.2,IF(H40="Baja",0.4,IF(H40="Media",0.6,IF(H40="Alta",0.8,IF(H40="Muy Alta",1,))))))</f>
        <v/>
      </c>
      <c r="J40" s="179"/>
      <c r="K40" s="176">
        <f ca="1">IF(NOT(ISERROR(MATCH(J40,'Tabla Impacto'!$B$221:$B$223,0))),'Tabla Impacto'!$F$223&amp;"Por favor no seleccionar los criterios de impacto(Afectación Económica o presupuestal y Pérdida Reputacional)",J40)</f>
        <v>0</v>
      </c>
      <c r="L40" s="182" t="str">
        <f ca="1">IF(OR(K40='Tabla Impacto'!$C$11,K40='Tabla Impacto'!$D$11),"Leve",IF(OR(K40='Tabla Impacto'!$C$12,K40='Tabla Impacto'!$D$12),"Menor",IF(OR(K40='Tabla Impacto'!$C$13,K40='Tabla Impacto'!$D$13),"Moderado",IF(OR(K40='Tabla Impacto'!$C$14,K40='Tabla Impacto'!$D$14),"Mayor",IF(OR(K40='Tabla Impacto'!$C$15,K40='Tabla Impacto'!$D$15),"Catastrófico","")))))</f>
        <v/>
      </c>
      <c r="M40" s="176" t="str">
        <f ca="1">IF(L40="","",IF(L40="Leve",0.2,IF(L40="Menor",0.4,IF(L40="Moderado",0.6,IF(L40="Mayor",0.8,IF(L40="Catastrófico",1,))))))</f>
        <v/>
      </c>
      <c r="N40" s="185"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6">
        <v>1</v>
      </c>
      <c r="P40" s="126"/>
      <c r="Q40" s="41" t="str">
        <f t="shared" si="0"/>
        <v/>
      </c>
      <c r="R40" s="42"/>
      <c r="S40" s="42"/>
      <c r="T40" s="43" t="str">
        <f t="shared" si="1"/>
        <v/>
      </c>
      <c r="U40" s="42"/>
      <c r="V40" s="42"/>
      <c r="W40" s="42"/>
      <c r="X40" s="24" t="str">
        <f>IFERROR(IF(Q40="Probabilidad",(I40-(+I40*T40)),IF(Q40="Impacto",I40,"")),"")</f>
        <v/>
      </c>
      <c r="Y40" s="44" t="str">
        <f>IFERROR(IF(X40="","",IF(X40&lt;=0.2,"Muy Baja",IF(X40&lt;=0.4,"Baja",IF(X40&lt;=0.6,"Media",IF(X40&lt;=0.8,"Alta","Muy Alta"))))),"")</f>
        <v/>
      </c>
      <c r="Z40" s="45" t="str">
        <f t="shared" si="2"/>
        <v/>
      </c>
      <c r="AA40" s="44" t="str">
        <f>IFERROR(IF(AB40="","",IF(AB40&lt;=0.2,"Leve",IF(AB40&lt;=0.4,"Menor",IF(AB40&lt;=0.6,"Moderado",IF(AB40&lt;=0.8,"Mayor","Catastrófico"))))),"")</f>
        <v/>
      </c>
      <c r="AB40" s="45" t="str">
        <f>IFERROR(IF(Q40="Impacto",(M40-(+M40*T40)),IF(Q40="Probabilidad",M40,"")),"")</f>
        <v/>
      </c>
      <c r="AC40" s="46" t="str">
        <f t="shared" si="3"/>
        <v/>
      </c>
      <c r="AD40" s="47"/>
      <c r="AE40" s="48"/>
      <c r="AF40" s="48"/>
      <c r="AG40" s="48"/>
      <c r="AH40" s="49"/>
      <c r="AI40" s="48"/>
      <c r="AJ40" s="4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9"/>
      <c r="B41" s="192"/>
      <c r="C41" s="192"/>
      <c r="D41" s="192"/>
      <c r="E41" s="195"/>
      <c r="F41" s="192"/>
      <c r="G41" s="198"/>
      <c r="H41" s="183"/>
      <c r="I41" s="177"/>
      <c r="J41" s="180"/>
      <c r="K41" s="177">
        <f ca="1">IF(NOT(ISERROR(MATCH(J41,_xlfn.ANCHORARRAY(E52),0))),I54&amp;"Por favor no seleccionar los criterios de impacto",J41)</f>
        <v>0</v>
      </c>
      <c r="L41" s="183"/>
      <c r="M41" s="177"/>
      <c r="N41" s="186"/>
      <c r="O41" s="6">
        <v>2</v>
      </c>
      <c r="P41" s="127"/>
      <c r="Q41" s="41" t="str">
        <f t="shared" si="0"/>
        <v/>
      </c>
      <c r="R41" s="42"/>
      <c r="S41" s="42"/>
      <c r="T41" s="43" t="str">
        <f t="shared" si="1"/>
        <v/>
      </c>
      <c r="U41" s="42"/>
      <c r="V41" s="42"/>
      <c r="W41" s="42"/>
      <c r="X41" s="24" t="str">
        <f>IFERROR(IF(AND(Q40="Probabilidad",Q41="Probabilidad"),(Z40-(+Z40*T41)),IF(Q41="Probabilidad",(I40-(+I40*T41)),IF(Q41="Impacto",Z40,""))),"")</f>
        <v/>
      </c>
      <c r="Y41" s="44" t="str">
        <f t="shared" si="4"/>
        <v/>
      </c>
      <c r="Z41" s="45" t="str">
        <f t="shared" si="2"/>
        <v/>
      </c>
      <c r="AA41" s="44" t="str">
        <f t="shared" si="5"/>
        <v/>
      </c>
      <c r="AB41" s="45" t="str">
        <f>IFERROR(IF(AND(Q40="Impacto",Q41="Impacto"),(AB34-(+AB34*T41)),IF(Q41="Impacto",($M$40-(+$M$40*T41)),IF(Q41="Probabilidad",AB34,""))),"")</f>
        <v/>
      </c>
      <c r="AC41" s="46" t="str">
        <f t="shared" si="3"/>
        <v/>
      </c>
      <c r="AD41" s="47"/>
      <c r="AE41" s="48"/>
      <c r="AF41" s="48"/>
      <c r="AG41" s="48"/>
      <c r="AH41" s="49"/>
      <c r="AI41" s="48"/>
      <c r="AJ41" s="4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9"/>
      <c r="B42" s="192"/>
      <c r="C42" s="192"/>
      <c r="D42" s="192"/>
      <c r="E42" s="195"/>
      <c r="F42" s="192"/>
      <c r="G42" s="198"/>
      <c r="H42" s="183"/>
      <c r="I42" s="177"/>
      <c r="J42" s="180"/>
      <c r="K42" s="177">
        <f ca="1">IF(NOT(ISERROR(MATCH(J42,_xlfn.ANCHORARRAY(E53),0))),I55&amp;"Por favor no seleccionar los criterios de impacto",J42)</f>
        <v>0</v>
      </c>
      <c r="L42" s="183"/>
      <c r="M42" s="177"/>
      <c r="N42" s="186"/>
      <c r="O42" s="6">
        <v>3</v>
      </c>
      <c r="P42" s="127"/>
      <c r="Q42" s="41" t="str">
        <f t="shared" ref="Q42:Q69" si="6">IF(OR(R42="Preventivo",R42="Detectivo"),"Probabilidad",IF(R42="Correctivo","Impacto",""))</f>
        <v/>
      </c>
      <c r="R42" s="42"/>
      <c r="S42" s="42"/>
      <c r="T42" s="43" t="str">
        <f t="shared" ref="T42:T69" si="7">IF(AND(R42="Preventivo",S42="Automático"),"50%",IF(AND(R42="Preventivo",S42="Manual"),"40%",IF(AND(R42="Detectivo",S42="Automático"),"40%",IF(AND(R42="Detectivo",S42="Manual"),"30%",IF(AND(R42="Correctivo",S42="Automático"),"35%",IF(AND(R42="Correctivo",S42="Manual"),"25%",""))))))</f>
        <v/>
      </c>
      <c r="U42" s="42"/>
      <c r="V42" s="42"/>
      <c r="W42" s="42"/>
      <c r="X42" s="24" t="str">
        <f>IFERROR(IF(AND(Q41="Probabilidad",Q42="Probabilidad"),(Z41-(+Z41*T42)),IF(AND(Q41="Impacto",Q42="Probabilidad"),(Z40-(+Z40*T42)),IF(Q42="Impacto",Z41,""))),"")</f>
        <v/>
      </c>
      <c r="Y42" s="44" t="str">
        <f t="shared" si="4"/>
        <v/>
      </c>
      <c r="Z42" s="45" t="str">
        <f t="shared" ref="Z42:Z69" si="8">+X42</f>
        <v/>
      </c>
      <c r="AA42" s="44" t="str">
        <f t="shared" si="5"/>
        <v/>
      </c>
      <c r="AB42" s="45" t="str">
        <f>IFERROR(IF(AND(Q41="Impacto",Q42="Impacto"),(AB41-(+AB41*T42)),IF(AND(Q41="Probabilidad",Q42="Impacto"),(AB40-(+AB40*T42)),IF(Q42="Probabilidad",AB41,""))),"")</f>
        <v/>
      </c>
      <c r="AC42" s="46" t="str">
        <f t="shared" ref="AC42:AC69" si="9">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47"/>
      <c r="AE42" s="48"/>
      <c r="AF42" s="48"/>
      <c r="AG42" s="48"/>
      <c r="AH42" s="49"/>
      <c r="AI42" s="48"/>
      <c r="AJ42" s="4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9"/>
      <c r="B43" s="192"/>
      <c r="C43" s="192"/>
      <c r="D43" s="192"/>
      <c r="E43" s="195"/>
      <c r="F43" s="192"/>
      <c r="G43" s="198"/>
      <c r="H43" s="183"/>
      <c r="I43" s="177"/>
      <c r="J43" s="180"/>
      <c r="K43" s="177">
        <f ca="1">IF(NOT(ISERROR(MATCH(J43,_xlfn.ANCHORARRAY(E54),0))),I56&amp;"Por favor no seleccionar los criterios de impacto",J43)</f>
        <v>0</v>
      </c>
      <c r="L43" s="183"/>
      <c r="M43" s="177"/>
      <c r="N43" s="186"/>
      <c r="O43" s="6">
        <v>4</v>
      </c>
      <c r="P43" s="127"/>
      <c r="Q43" s="41" t="str">
        <f t="shared" si="6"/>
        <v/>
      </c>
      <c r="R43" s="42"/>
      <c r="S43" s="42"/>
      <c r="T43" s="43" t="str">
        <f t="shared" si="7"/>
        <v/>
      </c>
      <c r="U43" s="42"/>
      <c r="V43" s="42"/>
      <c r="W43" s="42"/>
      <c r="X43" s="24" t="str">
        <f>IFERROR(IF(AND(Q42="Probabilidad",Q43="Probabilidad"),(Z42-(+Z42*T43)),IF(AND(Q42="Impacto",Q43="Probabilidad"),(Z41-(+Z41*T43)),IF(Q43="Impacto",Z42,""))),"")</f>
        <v/>
      </c>
      <c r="Y43" s="44" t="str">
        <f t="shared" si="4"/>
        <v/>
      </c>
      <c r="Z43" s="45" t="str">
        <f t="shared" si="8"/>
        <v/>
      </c>
      <c r="AA43" s="44" t="str">
        <f t="shared" si="5"/>
        <v/>
      </c>
      <c r="AB43" s="45" t="str">
        <f>IFERROR(IF(AND(Q42="Impacto",Q43="Impacto"),(AB42-(+AB42*T43)),IF(AND(Q42="Probabilidad",Q43="Impacto"),(AB41-(+AB41*T43)),IF(Q43="Probabilidad",AB42,""))),"")</f>
        <v/>
      </c>
      <c r="AC43" s="46" t="str">
        <f t="shared" si="9"/>
        <v/>
      </c>
      <c r="AD43" s="47"/>
      <c r="AE43" s="48"/>
      <c r="AF43" s="48"/>
      <c r="AG43" s="49"/>
      <c r="AH43" s="49"/>
      <c r="AI43" s="48"/>
      <c r="AJ43" s="4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9"/>
      <c r="B44" s="192"/>
      <c r="C44" s="192"/>
      <c r="D44" s="192"/>
      <c r="E44" s="195"/>
      <c r="F44" s="192"/>
      <c r="G44" s="198"/>
      <c r="H44" s="183"/>
      <c r="I44" s="177"/>
      <c r="J44" s="180"/>
      <c r="K44" s="177">
        <f ca="1">IF(NOT(ISERROR(MATCH(J44,_xlfn.ANCHORARRAY(E55),0))),I57&amp;"Por favor no seleccionar los criterios de impacto",J44)</f>
        <v>0</v>
      </c>
      <c r="L44" s="183"/>
      <c r="M44" s="177"/>
      <c r="N44" s="186"/>
      <c r="O44" s="6">
        <v>5</v>
      </c>
      <c r="P44" s="39"/>
      <c r="Q44" s="41" t="str">
        <f t="shared" si="6"/>
        <v/>
      </c>
      <c r="R44" s="42"/>
      <c r="S44" s="42"/>
      <c r="T44" s="43" t="str">
        <f t="shared" si="7"/>
        <v/>
      </c>
      <c r="U44" s="42"/>
      <c r="V44" s="42"/>
      <c r="W44" s="42"/>
      <c r="X44" s="24" t="str">
        <f>IFERROR(IF(AND(Q43="Probabilidad",Q44="Probabilidad"),(Z43-(+Z43*T44)),IF(AND(Q43="Impacto",Q44="Probabilidad"),(Z42-(+Z42*T44)),IF(Q44="Impacto",Z43,""))),"")</f>
        <v/>
      </c>
      <c r="Y44" s="44" t="str">
        <f t="shared" si="4"/>
        <v/>
      </c>
      <c r="Z44" s="45" t="str">
        <f t="shared" si="8"/>
        <v/>
      </c>
      <c r="AA44" s="44" t="str">
        <f t="shared" si="5"/>
        <v/>
      </c>
      <c r="AB44" s="45" t="str">
        <f>IFERROR(IF(AND(Q43="Impacto",Q44="Impacto"),(AB43-(+AB43*T44)),IF(AND(Q43="Probabilidad",Q44="Impacto"),(AB42-(+AB42*T44)),IF(Q44="Probabilidad",AB43,""))),"")</f>
        <v/>
      </c>
      <c r="AC44" s="46" t="str">
        <f t="shared" si="9"/>
        <v/>
      </c>
      <c r="AD44" s="47"/>
      <c r="AE44" s="48"/>
      <c r="AF44" s="38"/>
      <c r="AG44" s="49"/>
      <c r="AH44" s="49"/>
      <c r="AI44" s="48"/>
      <c r="AJ44" s="4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90"/>
      <c r="B45" s="193"/>
      <c r="C45" s="193"/>
      <c r="D45" s="193"/>
      <c r="E45" s="196"/>
      <c r="F45" s="193"/>
      <c r="G45" s="199"/>
      <c r="H45" s="184"/>
      <c r="I45" s="178"/>
      <c r="J45" s="181"/>
      <c r="K45" s="178">
        <f ca="1">IF(NOT(ISERROR(MATCH(J45,_xlfn.ANCHORARRAY(E56),0))),I58&amp;"Por favor no seleccionar los criterios de impacto",J45)</f>
        <v>0</v>
      </c>
      <c r="L45" s="184"/>
      <c r="M45" s="178"/>
      <c r="N45" s="187"/>
      <c r="O45" s="6">
        <v>6</v>
      </c>
      <c r="P45" s="39"/>
      <c r="Q45" s="41" t="str">
        <f t="shared" si="6"/>
        <v/>
      </c>
      <c r="R45" s="42"/>
      <c r="S45" s="42"/>
      <c r="T45" s="43" t="str">
        <f t="shared" si="7"/>
        <v/>
      </c>
      <c r="U45" s="42"/>
      <c r="V45" s="42"/>
      <c r="W45" s="42"/>
      <c r="X45" s="24" t="str">
        <f>IFERROR(IF(AND(Q44="Probabilidad",Q45="Probabilidad"),(Z44-(+Z44*T45)),IF(AND(Q44="Impacto",Q45="Probabilidad"),(Z43-(+Z43*T45)),IF(Q45="Impacto",Z44,""))),"")</f>
        <v/>
      </c>
      <c r="Y45" s="44" t="str">
        <f t="shared" si="4"/>
        <v/>
      </c>
      <c r="Z45" s="45" t="str">
        <f t="shared" si="8"/>
        <v/>
      </c>
      <c r="AA45" s="44" t="str">
        <f>IFERROR(IF(AB45="","",IF(AB45&lt;=0.2,"Leve",IF(AB45&lt;=0.4,"Menor",IF(AB45&lt;=0.6,"Moderado",IF(AB45&lt;=0.8,"Mayor","Catastrófico"))))),"")</f>
        <v/>
      </c>
      <c r="AB45" s="45" t="str">
        <f>IFERROR(IF(AND(Q44="Impacto",Q45="Impacto"),(AB44-(+AB44*T45)),IF(AND(Q44="Probabilidad",Q45="Impacto"),(AB43-(+AB43*T45)),IF(Q45="Probabilidad",AB44,""))),"")</f>
        <v/>
      </c>
      <c r="AC45" s="46" t="str">
        <f t="shared" si="9"/>
        <v/>
      </c>
      <c r="AD45" s="47"/>
      <c r="AE45" s="48"/>
      <c r="AF45" s="38"/>
      <c r="AG45" s="49"/>
      <c r="AH45" s="49"/>
      <c r="AI45" s="48"/>
      <c r="AJ45" s="4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8">
        <v>7</v>
      </c>
      <c r="B46" s="191"/>
      <c r="C46" s="191"/>
      <c r="D46" s="191"/>
      <c r="E46" s="194"/>
      <c r="F46" s="191"/>
      <c r="G46" s="197"/>
      <c r="H46" s="182" t="str">
        <f>IF(G46&lt;=0,"",IF(G46&lt;=2,"Muy Baja",IF(G46&lt;=24,"Baja",IF(G46&lt;=500,"Media",IF(G46&lt;=5000,"Alta","Muy Alta")))))</f>
        <v/>
      </c>
      <c r="I46" s="176" t="str">
        <f>IF(H46="","",IF(H46="Muy Baja",0.2,IF(H46="Baja",0.4,IF(H46="Media",0.6,IF(H46="Alta",0.8,IF(H46="Muy Alta",1,))))))</f>
        <v/>
      </c>
      <c r="J46" s="179"/>
      <c r="K46" s="176">
        <f ca="1">IF(NOT(ISERROR(MATCH(J46,'Tabla Impacto'!$B$221:$B$223,0))),'Tabla Impacto'!$F$223&amp;"Por favor no seleccionar los criterios de impacto(Afectación Económica o presupuestal y Pérdida Reputacional)",J46)</f>
        <v>0</v>
      </c>
      <c r="L46" s="182" t="str">
        <f ca="1">IF(OR(K46='Tabla Impacto'!$C$11,K46='Tabla Impacto'!$D$11),"Leve",IF(OR(K46='Tabla Impacto'!$C$12,K46='Tabla Impacto'!$D$12),"Menor",IF(OR(K46='Tabla Impacto'!$C$13,K46='Tabla Impacto'!$D$13),"Moderado",IF(OR(K46='Tabla Impacto'!$C$14,K46='Tabla Impacto'!$D$14),"Mayor",IF(OR(K46='Tabla Impacto'!$C$15,K46='Tabla Impacto'!$D$15),"Catastrófico","")))))</f>
        <v/>
      </c>
      <c r="M46" s="176" t="str">
        <f ca="1">IF(L46="","",IF(L46="Leve",0.2,IF(L46="Menor",0.4,IF(L46="Moderado",0.6,IF(L46="Mayor",0.8,IF(L46="Catastrófico",1,))))))</f>
        <v/>
      </c>
      <c r="N46" s="185"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6">
        <v>1</v>
      </c>
      <c r="P46" s="128"/>
      <c r="Q46" s="41" t="str">
        <f t="shared" si="6"/>
        <v/>
      </c>
      <c r="R46" s="42"/>
      <c r="S46" s="42"/>
      <c r="T46" s="43" t="str">
        <f t="shared" si="7"/>
        <v/>
      </c>
      <c r="U46" s="42"/>
      <c r="V46" s="42"/>
      <c r="W46" s="42"/>
      <c r="X46" s="24" t="str">
        <f>IFERROR(IF(Q46="Probabilidad",(I46-(+I46*T46)),IF(Q46="Impacto",I46,"")),"")</f>
        <v/>
      </c>
      <c r="Y46" s="44" t="str">
        <f>IFERROR(IF(X46="","",IF(X46&lt;=0.2,"Muy Baja",IF(X46&lt;=0.4,"Baja",IF(X46&lt;=0.6,"Media",IF(X46&lt;=0.8,"Alta","Muy Alta"))))),"")</f>
        <v/>
      </c>
      <c r="Z46" s="45" t="str">
        <f t="shared" si="8"/>
        <v/>
      </c>
      <c r="AA46" s="44" t="str">
        <f>IFERROR(IF(AB46="","",IF(AB46&lt;=0.2,"Leve",IF(AB46&lt;=0.4,"Menor",IF(AB46&lt;=0.6,"Moderado",IF(AB46&lt;=0.8,"Mayor","Catastrófico"))))),"")</f>
        <v/>
      </c>
      <c r="AB46" s="45" t="str">
        <f>IFERROR(IF(Q46="Impacto",(M46-(+M46*T46)),IF(Q46="Probabilidad",M46,"")),"")</f>
        <v/>
      </c>
      <c r="AC46" s="46" t="str">
        <f t="shared" si="9"/>
        <v/>
      </c>
      <c r="AD46" s="47"/>
      <c r="AE46" s="128"/>
      <c r="AF46" s="38"/>
      <c r="AG46" s="49"/>
      <c r="AH46" s="49"/>
      <c r="AI46" s="48"/>
      <c r="AJ46" s="4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9"/>
      <c r="B47" s="192"/>
      <c r="C47" s="192"/>
      <c r="D47" s="192"/>
      <c r="E47" s="195"/>
      <c r="F47" s="192"/>
      <c r="G47" s="198"/>
      <c r="H47" s="183"/>
      <c r="I47" s="177"/>
      <c r="J47" s="180"/>
      <c r="K47" s="177">
        <f ca="1">IF(NOT(ISERROR(MATCH(J47,_xlfn.ANCHORARRAY(E58),0))),I60&amp;"Por favor no seleccionar los criterios de impacto",J47)</f>
        <v>0</v>
      </c>
      <c r="L47" s="183"/>
      <c r="M47" s="177"/>
      <c r="N47" s="186"/>
      <c r="O47" s="6">
        <v>2</v>
      </c>
      <c r="P47" s="128"/>
      <c r="Q47" s="41" t="str">
        <f t="shared" si="6"/>
        <v/>
      </c>
      <c r="R47" s="42"/>
      <c r="S47" s="42"/>
      <c r="T47" s="43" t="str">
        <f t="shared" si="7"/>
        <v/>
      </c>
      <c r="U47" s="42"/>
      <c r="V47" s="42"/>
      <c r="W47" s="42"/>
      <c r="X47" s="24" t="str">
        <f>IFERROR(IF(AND(Q46="Probabilidad",Q47="Probabilidad"),(Z46-(+Z46*T47)),IF(Q47="Probabilidad",(I46-(+I46*T47)),IF(Q47="Impacto",Z46,""))),"")</f>
        <v/>
      </c>
      <c r="Y47" s="44" t="str">
        <f t="shared" si="4"/>
        <v/>
      </c>
      <c r="Z47" s="45" t="str">
        <f t="shared" si="8"/>
        <v/>
      </c>
      <c r="AA47" s="44" t="str">
        <f t="shared" si="5"/>
        <v/>
      </c>
      <c r="AB47" s="45" t="str">
        <f>IFERROR(IF(AND(Q46="Impacto",Q47="Impacto"),(AB40-(+AB40*T47)),IF(Q47="Impacto",($M$46-(+$M$46*T47)),IF(Q47="Probabilidad",AB40,""))),"")</f>
        <v/>
      </c>
      <c r="AC47" s="46" t="str">
        <f t="shared" si="9"/>
        <v/>
      </c>
      <c r="AD47" s="47"/>
      <c r="AE47" s="128"/>
      <c r="AF47" s="38"/>
      <c r="AG47" s="49"/>
      <c r="AH47" s="49"/>
      <c r="AI47" s="48" t="s">
        <v>212</v>
      </c>
      <c r="AJ47" s="4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9"/>
      <c r="B48" s="192"/>
      <c r="C48" s="192"/>
      <c r="D48" s="192"/>
      <c r="E48" s="195"/>
      <c r="F48" s="192"/>
      <c r="G48" s="198"/>
      <c r="H48" s="183"/>
      <c r="I48" s="177"/>
      <c r="J48" s="180"/>
      <c r="K48" s="177">
        <f ca="1">IF(NOT(ISERROR(MATCH(J48,_xlfn.ANCHORARRAY(E59),0))),I61&amp;"Por favor no seleccionar los criterios de impacto",J48)</f>
        <v>0</v>
      </c>
      <c r="L48" s="183"/>
      <c r="M48" s="177"/>
      <c r="N48" s="186"/>
      <c r="O48" s="6">
        <v>3</v>
      </c>
      <c r="P48" s="128"/>
      <c r="Q48" s="41" t="str">
        <f t="shared" si="6"/>
        <v/>
      </c>
      <c r="R48" s="42"/>
      <c r="S48" s="42"/>
      <c r="T48" s="43" t="str">
        <f t="shared" si="7"/>
        <v/>
      </c>
      <c r="U48" s="42"/>
      <c r="V48" s="42"/>
      <c r="W48" s="42"/>
      <c r="X48" s="24" t="str">
        <f>IFERROR(IF(AND(Q47="Probabilidad",Q48="Probabilidad"),(Z47-(+Z47*T48)),IF(AND(Q47="Impacto",Q48="Probabilidad"),(Z46-(+Z46*T48)),IF(Q48="Impacto",Z47,""))),"")</f>
        <v/>
      </c>
      <c r="Y48" s="44" t="str">
        <f t="shared" si="4"/>
        <v/>
      </c>
      <c r="Z48" s="45" t="str">
        <f t="shared" si="8"/>
        <v/>
      </c>
      <c r="AA48" s="44" t="str">
        <f t="shared" si="5"/>
        <v/>
      </c>
      <c r="AB48" s="45" t="str">
        <f>IFERROR(IF(AND(Q47="Impacto",Q48="Impacto"),(AB47-(+AB47*T48)),IF(AND(Q47="Probabilidad",Q48="Impacto"),(AB46-(+AB46*T48)),IF(Q48="Probabilidad",AB47,""))),"")</f>
        <v/>
      </c>
      <c r="AC48" s="46" t="str">
        <f t="shared" si="9"/>
        <v/>
      </c>
      <c r="AD48" s="47"/>
      <c r="AE48" s="128"/>
      <c r="AF48" s="38"/>
      <c r="AG48" s="49"/>
      <c r="AH48" s="49"/>
      <c r="AI48" s="48"/>
      <c r="AJ48" s="4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9"/>
      <c r="B49" s="192"/>
      <c r="C49" s="192"/>
      <c r="D49" s="192"/>
      <c r="E49" s="195"/>
      <c r="F49" s="192"/>
      <c r="G49" s="198"/>
      <c r="H49" s="183"/>
      <c r="I49" s="177"/>
      <c r="J49" s="180"/>
      <c r="K49" s="177">
        <f ca="1">IF(NOT(ISERROR(MATCH(J49,_xlfn.ANCHORARRAY(E60),0))),I62&amp;"Por favor no seleccionar los criterios de impacto",J49)</f>
        <v>0</v>
      </c>
      <c r="L49" s="183"/>
      <c r="M49" s="177"/>
      <c r="N49" s="186"/>
      <c r="O49" s="6">
        <v>4</v>
      </c>
      <c r="P49" s="128"/>
      <c r="Q49" s="41" t="str">
        <f t="shared" si="6"/>
        <v/>
      </c>
      <c r="R49" s="42"/>
      <c r="S49" s="42"/>
      <c r="T49" s="43" t="str">
        <f t="shared" si="7"/>
        <v/>
      </c>
      <c r="U49" s="42"/>
      <c r="V49" s="42"/>
      <c r="W49" s="42"/>
      <c r="X49" s="24" t="str">
        <f>IFERROR(IF(AND(Q48="Probabilidad",Q49="Probabilidad"),(Z48-(+Z48*T49)),IF(AND(Q48="Impacto",Q49="Probabilidad"),(Z47-(+Z47*T49)),IF(Q49="Impacto",Z48,""))),"")</f>
        <v/>
      </c>
      <c r="Y49" s="44" t="str">
        <f t="shared" si="4"/>
        <v/>
      </c>
      <c r="Z49" s="45" t="str">
        <f t="shared" si="8"/>
        <v/>
      </c>
      <c r="AA49" s="44" t="str">
        <f t="shared" si="5"/>
        <v/>
      </c>
      <c r="AB49" s="45" t="str">
        <f>IFERROR(IF(AND(Q48="Impacto",Q49="Impacto"),(AB48-(+AB48*T49)),IF(AND(Q48="Probabilidad",Q49="Impacto"),(AB47-(+AB47*T49)),IF(Q49="Probabilidad",AB48,""))),"")</f>
        <v/>
      </c>
      <c r="AC49" s="46" t="str">
        <f t="shared" si="9"/>
        <v/>
      </c>
      <c r="AD49" s="47"/>
      <c r="AE49" s="128"/>
      <c r="AF49" s="38"/>
      <c r="AG49" s="49"/>
      <c r="AH49" s="49"/>
      <c r="AI49" s="48"/>
      <c r="AJ49" s="4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9"/>
      <c r="B50" s="192"/>
      <c r="C50" s="192"/>
      <c r="D50" s="192"/>
      <c r="E50" s="195"/>
      <c r="F50" s="192"/>
      <c r="G50" s="198"/>
      <c r="H50" s="183"/>
      <c r="I50" s="177"/>
      <c r="J50" s="180"/>
      <c r="K50" s="177">
        <f ca="1">IF(NOT(ISERROR(MATCH(J50,_xlfn.ANCHORARRAY(E61),0))),I63&amp;"Por favor no seleccionar los criterios de impacto",J50)</f>
        <v>0</v>
      </c>
      <c r="L50" s="183"/>
      <c r="M50" s="177"/>
      <c r="N50" s="186"/>
      <c r="O50" s="6">
        <v>5</v>
      </c>
      <c r="P50" s="39"/>
      <c r="Q50" s="41" t="str">
        <f t="shared" si="6"/>
        <v/>
      </c>
      <c r="R50" s="42"/>
      <c r="S50" s="42"/>
      <c r="T50" s="43" t="str">
        <f t="shared" si="7"/>
        <v/>
      </c>
      <c r="U50" s="42"/>
      <c r="V50" s="42"/>
      <c r="W50" s="42"/>
      <c r="X50" s="24" t="str">
        <f>IFERROR(IF(AND(Q49="Probabilidad",Q50="Probabilidad"),(Z49-(+Z49*T50)),IF(AND(Q49="Impacto",Q50="Probabilidad"),(Z48-(+Z48*T50)),IF(Q50="Impacto",Z49,""))),"")</f>
        <v/>
      </c>
      <c r="Y50" s="44" t="str">
        <f t="shared" si="4"/>
        <v/>
      </c>
      <c r="Z50" s="45" t="str">
        <f t="shared" si="8"/>
        <v/>
      </c>
      <c r="AA50" s="44" t="str">
        <f t="shared" si="5"/>
        <v/>
      </c>
      <c r="AB50" s="45" t="str">
        <f>IFERROR(IF(AND(Q49="Impacto",Q50="Impacto"),(AB49-(+AB49*T50)),IF(AND(Q49="Probabilidad",Q50="Impacto"),(AB48-(+AB48*T50)),IF(Q50="Probabilidad",AB49,""))),"")</f>
        <v/>
      </c>
      <c r="AC50" s="46" t="str">
        <f t="shared" si="9"/>
        <v/>
      </c>
      <c r="AD50" s="47"/>
      <c r="AE50" s="48"/>
      <c r="AF50" s="38"/>
      <c r="AG50" s="49"/>
      <c r="AH50" s="49"/>
      <c r="AI50" s="48"/>
      <c r="AJ50" s="4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90"/>
      <c r="B51" s="193"/>
      <c r="C51" s="193"/>
      <c r="D51" s="193"/>
      <c r="E51" s="196"/>
      <c r="F51" s="193"/>
      <c r="G51" s="199"/>
      <c r="H51" s="184"/>
      <c r="I51" s="178"/>
      <c r="J51" s="181"/>
      <c r="K51" s="178">
        <f ca="1">IF(NOT(ISERROR(MATCH(J51,_xlfn.ANCHORARRAY(E62),0))),I64&amp;"Por favor no seleccionar los criterios de impacto",J51)</f>
        <v>0</v>
      </c>
      <c r="L51" s="184"/>
      <c r="M51" s="178"/>
      <c r="N51" s="187"/>
      <c r="O51" s="6">
        <v>6</v>
      </c>
      <c r="P51" s="39"/>
      <c r="Q51" s="41" t="str">
        <f t="shared" si="6"/>
        <v/>
      </c>
      <c r="R51" s="42"/>
      <c r="S51" s="42"/>
      <c r="T51" s="43" t="str">
        <f t="shared" si="7"/>
        <v/>
      </c>
      <c r="U51" s="42"/>
      <c r="V51" s="42"/>
      <c r="W51" s="42"/>
      <c r="X51" s="24" t="str">
        <f>IFERROR(IF(AND(Q50="Probabilidad",Q51="Probabilidad"),(Z50-(+Z50*T51)),IF(AND(Q50="Impacto",Q51="Probabilidad"),(Z49-(+Z49*T51)),IF(Q51="Impacto",Z50,""))),"")</f>
        <v/>
      </c>
      <c r="Y51" s="44" t="str">
        <f t="shared" si="4"/>
        <v/>
      </c>
      <c r="Z51" s="45" t="str">
        <f t="shared" si="8"/>
        <v/>
      </c>
      <c r="AA51" s="44" t="str">
        <f t="shared" si="5"/>
        <v/>
      </c>
      <c r="AB51" s="45" t="str">
        <f>IFERROR(IF(AND(Q50="Impacto",Q51="Impacto"),(AB50-(+AB50*T51)),IF(AND(Q50="Probabilidad",Q51="Impacto"),(AB49-(+AB49*T51)),IF(Q51="Probabilidad",AB50,""))),"")</f>
        <v/>
      </c>
      <c r="AC51" s="46" t="str">
        <f t="shared" si="9"/>
        <v/>
      </c>
      <c r="AD51" s="47"/>
      <c r="AE51" s="48"/>
      <c r="AF51" s="38"/>
      <c r="AG51" s="49"/>
      <c r="AH51" s="49"/>
      <c r="AI51" s="48"/>
      <c r="AJ51" s="4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8">
        <v>8</v>
      </c>
      <c r="B52" s="191"/>
      <c r="C52" s="191"/>
      <c r="D52" s="191"/>
      <c r="E52" s="194"/>
      <c r="F52" s="191"/>
      <c r="G52" s="197"/>
      <c r="H52" s="182" t="str">
        <f>IF(G52&lt;=0,"",IF(G52&lt;=2,"Muy Baja",IF(G52&lt;=24,"Baja",IF(G52&lt;=500,"Media",IF(G52&lt;=5000,"Alta","Muy Alta")))))</f>
        <v/>
      </c>
      <c r="I52" s="176" t="str">
        <f>IF(H52="","",IF(H52="Muy Baja",0.2,IF(H52="Baja",0.4,IF(H52="Media",0.6,IF(H52="Alta",0.8,IF(H52="Muy Alta",1,))))))</f>
        <v/>
      </c>
      <c r="J52" s="179"/>
      <c r="K52" s="176">
        <f ca="1">IF(NOT(ISERROR(MATCH(J52,'Tabla Impacto'!$B$221:$B$223,0))),'Tabla Impacto'!$F$223&amp;"Por favor no seleccionar los criterios de impacto(Afectación Económica o presupuestal y Pérdida Reputacional)",J52)</f>
        <v>0</v>
      </c>
      <c r="L52" s="182" t="str">
        <f ca="1">IF(OR(K52='Tabla Impacto'!$C$11,K52='Tabla Impacto'!$D$11),"Leve",IF(OR(K52='Tabla Impacto'!$C$12,K52='Tabla Impacto'!$D$12),"Menor",IF(OR(K52='Tabla Impacto'!$C$13,K52='Tabla Impacto'!$D$13),"Moderado",IF(OR(K52='Tabla Impacto'!$C$14,K52='Tabla Impacto'!$D$14),"Mayor",IF(OR(K52='Tabla Impacto'!$C$15,K52='Tabla Impacto'!$D$15),"Catastrófico","")))))</f>
        <v/>
      </c>
      <c r="M52" s="176" t="str">
        <f ca="1">IF(L52="","",IF(L52="Leve",0.2,IF(L52="Menor",0.4,IF(L52="Moderado",0.6,IF(L52="Mayor",0.8,IF(L52="Catastrófico",1,))))))</f>
        <v/>
      </c>
      <c r="N52" s="185"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6">
        <v>1</v>
      </c>
      <c r="P52" s="128"/>
      <c r="Q52" s="41" t="str">
        <f t="shared" si="6"/>
        <v/>
      </c>
      <c r="R52" s="42"/>
      <c r="S52" s="42"/>
      <c r="T52" s="43" t="str">
        <f t="shared" si="7"/>
        <v/>
      </c>
      <c r="U52" s="42"/>
      <c r="V52" s="42"/>
      <c r="W52" s="42"/>
      <c r="X52" s="24" t="str">
        <f>IFERROR(IF(Q52="Probabilidad",(I52-(+I52*T52)),IF(Q52="Impacto",I52,"")),"")</f>
        <v/>
      </c>
      <c r="Y52" s="44" t="str">
        <f>IFERROR(IF(X52="","",IF(X52&lt;=0.2,"Muy Baja",IF(X52&lt;=0.4,"Baja",IF(X52&lt;=0.6,"Media",IF(X52&lt;=0.8,"Alta","Muy Alta"))))),"")</f>
        <v/>
      </c>
      <c r="Z52" s="45" t="str">
        <f t="shared" si="8"/>
        <v/>
      </c>
      <c r="AA52" s="44" t="str">
        <f>IFERROR(IF(AB52="","",IF(AB52&lt;=0.2,"Leve",IF(AB52&lt;=0.4,"Menor",IF(AB52&lt;=0.6,"Moderado",IF(AB52&lt;=0.8,"Mayor","Catastrófico"))))),"")</f>
        <v/>
      </c>
      <c r="AB52" s="45" t="str">
        <f>IFERROR(IF(Q52="Impacto",(M52-(+M52*T52)),IF(Q52="Probabilidad",M52,"")),"")</f>
        <v/>
      </c>
      <c r="AC52" s="46" t="str">
        <f t="shared" si="9"/>
        <v/>
      </c>
      <c r="AD52" s="47"/>
      <c r="AE52" s="48"/>
      <c r="AF52" s="38"/>
      <c r="AG52" s="49"/>
      <c r="AH52" s="49"/>
      <c r="AI52" s="48"/>
      <c r="AJ52" s="4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9"/>
      <c r="B53" s="192"/>
      <c r="C53" s="192"/>
      <c r="D53" s="192"/>
      <c r="E53" s="195"/>
      <c r="F53" s="192"/>
      <c r="G53" s="198"/>
      <c r="H53" s="183"/>
      <c r="I53" s="177"/>
      <c r="J53" s="180"/>
      <c r="K53" s="177">
        <f ca="1">IF(NOT(ISERROR(MATCH(J53,_xlfn.ANCHORARRAY(E64),0))),I66&amp;"Por favor no seleccionar los criterios de impacto",J53)</f>
        <v>0</v>
      </c>
      <c r="L53" s="183"/>
      <c r="M53" s="177"/>
      <c r="N53" s="186"/>
      <c r="O53" s="6">
        <v>2</v>
      </c>
      <c r="P53" s="128"/>
      <c r="Q53" s="41" t="str">
        <f t="shared" si="6"/>
        <v/>
      </c>
      <c r="R53" s="42"/>
      <c r="S53" s="42"/>
      <c r="T53" s="43" t="str">
        <f t="shared" si="7"/>
        <v/>
      </c>
      <c r="U53" s="42"/>
      <c r="V53" s="42"/>
      <c r="W53" s="42"/>
      <c r="X53" s="24" t="str">
        <f>IFERROR(IF(AND(Q52="Probabilidad",Q53="Probabilidad"),(Z52-(+Z52*T53)),IF(Q53="Probabilidad",(I52-(+I52*T53)),IF(Q53="Impacto",Z52,""))),"")</f>
        <v/>
      </c>
      <c r="Y53" s="44" t="str">
        <f t="shared" si="4"/>
        <v/>
      </c>
      <c r="Z53" s="45" t="str">
        <f t="shared" si="8"/>
        <v/>
      </c>
      <c r="AA53" s="44" t="str">
        <f t="shared" si="5"/>
        <v/>
      </c>
      <c r="AB53" s="45" t="str">
        <f>IFERROR(IF(AND(Q52="Impacto",Q53="Impacto"),(AB46-(+AB46*T53)),IF(Q53="Impacto",($M$52-(+$M$52*T53)),IF(Q53="Probabilidad",AB46,""))),"")</f>
        <v/>
      </c>
      <c r="AC53" s="46" t="str">
        <f t="shared" si="9"/>
        <v/>
      </c>
      <c r="AD53" s="47"/>
      <c r="AE53" s="48"/>
      <c r="AF53" s="38"/>
      <c r="AG53" s="49"/>
      <c r="AH53" s="49"/>
      <c r="AI53" s="48"/>
      <c r="AJ53" s="4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9"/>
      <c r="B54" s="192"/>
      <c r="C54" s="192"/>
      <c r="D54" s="192"/>
      <c r="E54" s="195"/>
      <c r="F54" s="192"/>
      <c r="G54" s="198"/>
      <c r="H54" s="183"/>
      <c r="I54" s="177"/>
      <c r="J54" s="180"/>
      <c r="K54" s="177">
        <f ca="1">IF(NOT(ISERROR(MATCH(J54,_xlfn.ANCHORARRAY(E65),0))),I67&amp;"Por favor no seleccionar los criterios de impacto",J54)</f>
        <v>0</v>
      </c>
      <c r="L54" s="183"/>
      <c r="M54" s="177"/>
      <c r="N54" s="186"/>
      <c r="O54" s="6">
        <v>3</v>
      </c>
      <c r="P54" s="128"/>
      <c r="Q54" s="41" t="str">
        <f t="shared" si="6"/>
        <v/>
      </c>
      <c r="R54" s="42"/>
      <c r="S54" s="42"/>
      <c r="T54" s="43" t="str">
        <f t="shared" si="7"/>
        <v/>
      </c>
      <c r="U54" s="42"/>
      <c r="V54" s="42"/>
      <c r="W54" s="42"/>
      <c r="X54" s="24" t="str">
        <f>IFERROR(IF(AND(Q53="Probabilidad",Q54="Probabilidad"),(Z53-(+Z53*T54)),IF(AND(Q53="Impacto",Q54="Probabilidad"),(Z52-(+Z52*T54)),IF(Q54="Impacto",Z53,""))),"")</f>
        <v/>
      </c>
      <c r="Y54" s="44" t="str">
        <f t="shared" si="4"/>
        <v/>
      </c>
      <c r="Z54" s="45" t="str">
        <f t="shared" si="8"/>
        <v/>
      </c>
      <c r="AA54" s="44" t="str">
        <f t="shared" si="5"/>
        <v/>
      </c>
      <c r="AB54" s="45" t="str">
        <f>IFERROR(IF(AND(Q53="Impacto",Q54="Impacto"),(AB53-(+AB53*T54)),IF(AND(Q53="Probabilidad",Q54="Impacto"),(AB52-(+AB52*T54)),IF(Q54="Probabilidad",AB53,""))),"")</f>
        <v/>
      </c>
      <c r="AC54" s="46" t="str">
        <f t="shared" si="9"/>
        <v/>
      </c>
      <c r="AD54" s="47"/>
      <c r="AE54" s="48"/>
      <c r="AF54" s="38"/>
      <c r="AG54" s="49"/>
      <c r="AH54" s="49"/>
      <c r="AI54" s="48"/>
      <c r="AJ54" s="4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9"/>
      <c r="B55" s="192"/>
      <c r="C55" s="192"/>
      <c r="D55" s="192"/>
      <c r="E55" s="195"/>
      <c r="F55" s="192"/>
      <c r="G55" s="198"/>
      <c r="H55" s="183"/>
      <c r="I55" s="177"/>
      <c r="J55" s="180"/>
      <c r="K55" s="177">
        <f ca="1">IF(NOT(ISERROR(MATCH(J55,_xlfn.ANCHORARRAY(E66),0))),I68&amp;"Por favor no seleccionar los criterios de impacto",J55)</f>
        <v>0</v>
      </c>
      <c r="L55" s="183"/>
      <c r="M55" s="177"/>
      <c r="N55" s="186"/>
      <c r="O55" s="6">
        <v>4</v>
      </c>
      <c r="P55" s="39"/>
      <c r="Q55" s="41" t="str">
        <f t="shared" si="6"/>
        <v/>
      </c>
      <c r="R55" s="42"/>
      <c r="S55" s="42"/>
      <c r="T55" s="43" t="str">
        <f t="shared" si="7"/>
        <v/>
      </c>
      <c r="U55" s="42"/>
      <c r="V55" s="42"/>
      <c r="W55" s="42"/>
      <c r="X55" s="24" t="str">
        <f>IFERROR(IF(AND(Q54="Probabilidad",Q55="Probabilidad"),(Z54-(+Z54*T55)),IF(AND(Q54="Impacto",Q55="Probabilidad"),(Z53-(+Z53*T55)),IF(Q55="Impacto",Z54,""))),"")</f>
        <v/>
      </c>
      <c r="Y55" s="44" t="str">
        <f t="shared" si="4"/>
        <v/>
      </c>
      <c r="Z55" s="45" t="str">
        <f t="shared" si="8"/>
        <v/>
      </c>
      <c r="AA55" s="44" t="str">
        <f t="shared" si="5"/>
        <v/>
      </c>
      <c r="AB55" s="45" t="str">
        <f>IFERROR(IF(AND(Q54="Impacto",Q55="Impacto"),(AB54-(+AB54*T55)),IF(AND(Q54="Probabilidad",Q55="Impacto"),(AB53-(+AB53*T55)),IF(Q55="Probabilidad",AB54,""))),"")</f>
        <v/>
      </c>
      <c r="AC55" s="46" t="str">
        <f t="shared" si="9"/>
        <v/>
      </c>
      <c r="AD55" s="47"/>
      <c r="AE55" s="48"/>
      <c r="AF55" s="38"/>
      <c r="AG55" s="49"/>
      <c r="AH55" s="49"/>
      <c r="AI55" s="48"/>
      <c r="AJ55" s="4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9"/>
      <c r="B56" s="192"/>
      <c r="C56" s="192"/>
      <c r="D56" s="192"/>
      <c r="E56" s="195"/>
      <c r="F56" s="192"/>
      <c r="G56" s="198"/>
      <c r="H56" s="183"/>
      <c r="I56" s="177"/>
      <c r="J56" s="180"/>
      <c r="K56" s="177">
        <f ca="1">IF(NOT(ISERROR(MATCH(J56,_xlfn.ANCHORARRAY(E67),0))),I69&amp;"Por favor no seleccionar los criterios de impacto",J56)</f>
        <v>0</v>
      </c>
      <c r="L56" s="183"/>
      <c r="M56" s="177"/>
      <c r="N56" s="186"/>
      <c r="O56" s="6">
        <v>5</v>
      </c>
      <c r="P56" s="39"/>
      <c r="Q56" s="41" t="str">
        <f t="shared" si="6"/>
        <v/>
      </c>
      <c r="R56" s="42"/>
      <c r="S56" s="42"/>
      <c r="T56" s="43" t="str">
        <f t="shared" si="7"/>
        <v/>
      </c>
      <c r="U56" s="42"/>
      <c r="V56" s="42"/>
      <c r="W56" s="42"/>
      <c r="X56" s="24" t="str">
        <f>IFERROR(IF(AND(Q55="Probabilidad",Q56="Probabilidad"),(Z55-(+Z55*T56)),IF(AND(Q55="Impacto",Q56="Probabilidad"),(Z54-(+Z54*T56)),IF(Q56="Impacto",Z55,""))),"")</f>
        <v/>
      </c>
      <c r="Y56" s="44" t="str">
        <f t="shared" si="4"/>
        <v/>
      </c>
      <c r="Z56" s="45" t="str">
        <f t="shared" si="8"/>
        <v/>
      </c>
      <c r="AA56" s="44" t="str">
        <f t="shared" si="5"/>
        <v/>
      </c>
      <c r="AB56" s="45" t="str">
        <f>IFERROR(IF(AND(Q55="Impacto",Q56="Impacto"),(AB55-(+AB55*T56)),IF(AND(Q55="Probabilidad",Q56="Impacto"),(AB54-(+AB54*T56)),IF(Q56="Probabilidad",AB55,""))),"")</f>
        <v/>
      </c>
      <c r="AC56" s="46" t="str">
        <f t="shared" si="9"/>
        <v/>
      </c>
      <c r="AD56" s="47"/>
      <c r="AE56" s="48"/>
      <c r="AF56" s="38"/>
      <c r="AG56" s="49"/>
      <c r="AH56" s="49"/>
      <c r="AI56" s="48"/>
      <c r="AJ56" s="4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90"/>
      <c r="B57" s="193"/>
      <c r="C57" s="193"/>
      <c r="D57" s="193"/>
      <c r="E57" s="196"/>
      <c r="F57" s="193"/>
      <c r="G57" s="199"/>
      <c r="H57" s="184"/>
      <c r="I57" s="178"/>
      <c r="J57" s="181"/>
      <c r="K57" s="178">
        <f ca="1">IF(NOT(ISERROR(MATCH(J57,_xlfn.ANCHORARRAY(E68),0))),I70&amp;"Por favor no seleccionar los criterios de impacto",J57)</f>
        <v>0</v>
      </c>
      <c r="L57" s="184"/>
      <c r="M57" s="178"/>
      <c r="N57" s="187"/>
      <c r="O57" s="6">
        <v>6</v>
      </c>
      <c r="P57" s="39"/>
      <c r="Q57" s="41" t="str">
        <f t="shared" si="6"/>
        <v/>
      </c>
      <c r="R57" s="42"/>
      <c r="S57" s="42"/>
      <c r="T57" s="43" t="str">
        <f t="shared" si="7"/>
        <v/>
      </c>
      <c r="U57" s="42"/>
      <c r="V57" s="42"/>
      <c r="W57" s="42"/>
      <c r="X57" s="24" t="str">
        <f>IFERROR(IF(AND(Q56="Probabilidad",Q57="Probabilidad"),(Z56-(+Z56*T57)),IF(AND(Q56="Impacto",Q57="Probabilidad"),(Z55-(+Z55*T57)),IF(Q57="Impacto",Z56,""))),"")</f>
        <v/>
      </c>
      <c r="Y57" s="44" t="str">
        <f t="shared" si="4"/>
        <v/>
      </c>
      <c r="Z57" s="45" t="str">
        <f t="shared" si="8"/>
        <v/>
      </c>
      <c r="AA57" s="44" t="str">
        <f t="shared" si="5"/>
        <v/>
      </c>
      <c r="AB57" s="45" t="str">
        <f>IFERROR(IF(AND(Q56="Impacto",Q57="Impacto"),(AB56-(+AB56*T57)),IF(AND(Q56="Probabilidad",Q57="Impacto"),(AB55-(+AB55*T57)),IF(Q57="Probabilidad",AB56,""))),"")</f>
        <v/>
      </c>
      <c r="AC57" s="46" t="str">
        <f t="shared" si="9"/>
        <v/>
      </c>
      <c r="AD57" s="47"/>
      <c r="AE57" s="48"/>
      <c r="AF57" s="38"/>
      <c r="AG57" s="49"/>
      <c r="AH57" s="49"/>
      <c r="AI57" s="48"/>
      <c r="AJ57" s="4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8">
        <v>9</v>
      </c>
      <c r="B58" s="191"/>
      <c r="C58" s="191"/>
      <c r="D58" s="191"/>
      <c r="E58" s="194"/>
      <c r="F58" s="191"/>
      <c r="G58" s="197"/>
      <c r="H58" s="182" t="str">
        <f>IF(G58&lt;=0,"",IF(G58&lt;=2,"Muy Baja",IF(G58&lt;=24,"Baja",IF(G58&lt;=500,"Media",IF(G58&lt;=5000,"Alta","Muy Alta")))))</f>
        <v/>
      </c>
      <c r="I58" s="176" t="str">
        <f>IF(H58="","",IF(H58="Muy Baja",0.2,IF(H58="Baja",0.4,IF(H58="Media",0.6,IF(H58="Alta",0.8,IF(H58="Muy Alta",1,))))))</f>
        <v/>
      </c>
      <c r="J58" s="179"/>
      <c r="K58" s="176">
        <f ca="1">IF(NOT(ISERROR(MATCH(J58,'Tabla Impacto'!$B$221:$B$223,0))),'Tabla Impacto'!$F$223&amp;"Por favor no seleccionar los criterios de impacto(Afectación Económica o presupuestal y Pérdida Reputacional)",J58)</f>
        <v>0</v>
      </c>
      <c r="L58" s="182" t="str">
        <f ca="1">IF(OR(K58='Tabla Impacto'!$C$11,K58='Tabla Impacto'!$D$11),"Leve",IF(OR(K58='Tabla Impacto'!$C$12,K58='Tabla Impacto'!$D$12),"Menor",IF(OR(K58='Tabla Impacto'!$C$13,K58='Tabla Impacto'!$D$13),"Moderado",IF(OR(K58='Tabla Impacto'!$C$14,K58='Tabla Impacto'!$D$14),"Mayor",IF(OR(K58='Tabla Impacto'!$C$15,K58='Tabla Impacto'!$D$15),"Catastrófico","")))))</f>
        <v/>
      </c>
      <c r="M58" s="176" t="str">
        <f ca="1">IF(L58="","",IF(L58="Leve",0.2,IF(L58="Menor",0.4,IF(L58="Moderado",0.6,IF(L58="Mayor",0.8,IF(L58="Catastrófico",1,))))))</f>
        <v/>
      </c>
      <c r="N58" s="185"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6">
        <v>1</v>
      </c>
      <c r="P58" s="128"/>
      <c r="Q58" s="41" t="str">
        <f t="shared" si="6"/>
        <v/>
      </c>
      <c r="R58" s="42"/>
      <c r="S58" s="42"/>
      <c r="T58" s="43" t="str">
        <f t="shared" si="7"/>
        <v/>
      </c>
      <c r="U58" s="42"/>
      <c r="V58" s="42"/>
      <c r="W58" s="42"/>
      <c r="X58" s="24" t="str">
        <f>IFERROR(IF(Q58="Probabilidad",(I58-(+I58*T58)),IF(Q58="Impacto",I58,"")),"")</f>
        <v/>
      </c>
      <c r="Y58" s="44" t="str">
        <f>IFERROR(IF(X58="","",IF(X58&lt;=0.2,"Muy Baja",IF(X58&lt;=0.4,"Baja",IF(X58&lt;=0.6,"Media",IF(X58&lt;=0.8,"Alta","Muy Alta"))))),"")</f>
        <v/>
      </c>
      <c r="Z58" s="45" t="str">
        <f t="shared" si="8"/>
        <v/>
      </c>
      <c r="AA58" s="44" t="str">
        <f>IFERROR(IF(AB58="","",IF(AB58&lt;=0.2,"Leve",IF(AB58&lt;=0.4,"Menor",IF(AB58&lt;=0.6,"Moderado",IF(AB58&lt;=0.8,"Mayor","Catastrófico"))))),"")</f>
        <v/>
      </c>
      <c r="AB58" s="45" t="str">
        <f>IFERROR(IF(Q58="Impacto",(M58-(+M58*T58)),IF(Q58="Probabilidad",M58,"")),"")</f>
        <v/>
      </c>
      <c r="AC58" s="46" t="str">
        <f t="shared" si="9"/>
        <v/>
      </c>
      <c r="AD58" s="47"/>
      <c r="AE58" s="48"/>
      <c r="AF58" s="38"/>
      <c r="AG58" s="49"/>
      <c r="AH58" s="49"/>
      <c r="AI58" s="48"/>
      <c r="AJ58" s="4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9"/>
      <c r="B59" s="192"/>
      <c r="C59" s="192"/>
      <c r="D59" s="192"/>
      <c r="E59" s="195"/>
      <c r="F59" s="192"/>
      <c r="G59" s="198"/>
      <c r="H59" s="183"/>
      <c r="I59" s="177"/>
      <c r="J59" s="180"/>
      <c r="K59" s="177">
        <f ca="1">IF(NOT(ISERROR(MATCH(J59,_xlfn.ANCHORARRAY(E70),0))),I72&amp;"Por favor no seleccionar los criterios de impacto",J59)</f>
        <v>0</v>
      </c>
      <c r="L59" s="183"/>
      <c r="M59" s="177"/>
      <c r="N59" s="186"/>
      <c r="O59" s="6">
        <v>2</v>
      </c>
      <c r="P59" s="128"/>
      <c r="Q59" s="41" t="str">
        <f t="shared" si="6"/>
        <v/>
      </c>
      <c r="R59" s="42"/>
      <c r="S59" s="42"/>
      <c r="T59" s="43" t="str">
        <f t="shared" si="7"/>
        <v/>
      </c>
      <c r="U59" s="42"/>
      <c r="V59" s="42"/>
      <c r="W59" s="42"/>
      <c r="X59" s="24" t="str">
        <f>IFERROR(IF(AND(Q58="Probabilidad",Q59="Probabilidad"),(Z58-(+Z58*T59)),IF(Q59="Probabilidad",(I58-(+I58*T59)),IF(Q59="Impacto",Z58,""))),"")</f>
        <v/>
      </c>
      <c r="Y59" s="44" t="str">
        <f t="shared" si="4"/>
        <v/>
      </c>
      <c r="Z59" s="45" t="str">
        <f t="shared" si="8"/>
        <v/>
      </c>
      <c r="AA59" s="44" t="str">
        <f t="shared" si="5"/>
        <v/>
      </c>
      <c r="AB59" s="45" t="str">
        <f>IFERROR(IF(AND(Q58="Impacto",Q59="Impacto"),(AB52-(+AB52*T59)),IF(Q59="Impacto",($M$58-(+$M$58*T59)),IF(Q59="Probabilidad",AB52,""))),"")</f>
        <v/>
      </c>
      <c r="AC59" s="46" t="str">
        <f t="shared" si="9"/>
        <v/>
      </c>
      <c r="AD59" s="47"/>
      <c r="AE59" s="48"/>
      <c r="AF59" s="38"/>
      <c r="AG59" s="49"/>
      <c r="AH59" s="49"/>
      <c r="AI59" s="48"/>
      <c r="AJ59" s="4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9"/>
      <c r="B60" s="192"/>
      <c r="C60" s="192"/>
      <c r="D60" s="192"/>
      <c r="E60" s="195"/>
      <c r="F60" s="192"/>
      <c r="G60" s="198"/>
      <c r="H60" s="183"/>
      <c r="I60" s="177"/>
      <c r="J60" s="180"/>
      <c r="K60" s="177">
        <f ca="1">IF(NOT(ISERROR(MATCH(J60,_xlfn.ANCHORARRAY(E71),0))),I73&amp;"Por favor no seleccionar los criterios de impacto",J60)</f>
        <v>0</v>
      </c>
      <c r="L60" s="183"/>
      <c r="M60" s="177"/>
      <c r="N60" s="186"/>
      <c r="O60" s="6">
        <v>3</v>
      </c>
      <c r="P60" s="40"/>
      <c r="Q60" s="41" t="str">
        <f t="shared" si="6"/>
        <v/>
      </c>
      <c r="R60" s="42"/>
      <c r="S60" s="42"/>
      <c r="T60" s="43" t="str">
        <f t="shared" si="7"/>
        <v/>
      </c>
      <c r="U60" s="42"/>
      <c r="V60" s="42"/>
      <c r="W60" s="42"/>
      <c r="X60" s="24" t="str">
        <f>IFERROR(IF(AND(Q59="Probabilidad",Q60="Probabilidad"),(Z59-(+Z59*T60)),IF(AND(Q59="Impacto",Q60="Probabilidad"),(Z58-(+Z58*T60)),IF(Q60="Impacto",Z59,""))),"")</f>
        <v/>
      </c>
      <c r="Y60" s="44" t="str">
        <f t="shared" si="4"/>
        <v/>
      </c>
      <c r="Z60" s="45" t="str">
        <f t="shared" si="8"/>
        <v/>
      </c>
      <c r="AA60" s="44" t="str">
        <f t="shared" si="5"/>
        <v/>
      </c>
      <c r="AB60" s="45" t="str">
        <f>IFERROR(IF(AND(Q59="Impacto",Q60="Impacto"),(AB59-(+AB59*T60)),IF(AND(Q59="Probabilidad",Q60="Impacto"),(AB58-(+AB58*T60)),IF(Q60="Probabilidad",AB59,""))),"")</f>
        <v/>
      </c>
      <c r="AC60" s="46" t="str">
        <f t="shared" si="9"/>
        <v/>
      </c>
      <c r="AD60" s="47"/>
      <c r="AE60" s="48"/>
      <c r="AF60" s="38"/>
      <c r="AG60" s="49"/>
      <c r="AH60" s="49"/>
      <c r="AI60" s="48"/>
      <c r="AJ60" s="4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9"/>
      <c r="B61" s="192"/>
      <c r="C61" s="192"/>
      <c r="D61" s="192"/>
      <c r="E61" s="195"/>
      <c r="F61" s="192"/>
      <c r="G61" s="198"/>
      <c r="H61" s="183"/>
      <c r="I61" s="177"/>
      <c r="J61" s="180"/>
      <c r="K61" s="177">
        <f ca="1">IF(NOT(ISERROR(MATCH(J61,_xlfn.ANCHORARRAY(E72),0))),I74&amp;"Por favor no seleccionar los criterios de impacto",J61)</f>
        <v>0</v>
      </c>
      <c r="L61" s="183"/>
      <c r="M61" s="177"/>
      <c r="N61" s="186"/>
      <c r="O61" s="6">
        <v>4</v>
      </c>
      <c r="P61" s="39"/>
      <c r="Q61" s="41" t="str">
        <f t="shared" si="6"/>
        <v/>
      </c>
      <c r="R61" s="42"/>
      <c r="S61" s="42"/>
      <c r="T61" s="43" t="str">
        <f t="shared" si="7"/>
        <v/>
      </c>
      <c r="U61" s="42"/>
      <c r="V61" s="42"/>
      <c r="W61" s="42"/>
      <c r="X61" s="24" t="str">
        <f>IFERROR(IF(AND(Q60="Probabilidad",Q61="Probabilidad"),(Z60-(+Z60*T61)),IF(AND(Q60="Impacto",Q61="Probabilidad"),(Z59-(+Z59*T61)),IF(Q61="Impacto",Z60,""))),"")</f>
        <v/>
      </c>
      <c r="Y61" s="44" t="str">
        <f t="shared" si="4"/>
        <v/>
      </c>
      <c r="Z61" s="45" t="str">
        <f t="shared" si="8"/>
        <v/>
      </c>
      <c r="AA61" s="44" t="str">
        <f t="shared" si="5"/>
        <v/>
      </c>
      <c r="AB61" s="45" t="str">
        <f>IFERROR(IF(AND(Q60="Impacto",Q61="Impacto"),(AB60-(+AB60*T61)),IF(AND(Q60="Probabilidad",Q61="Impacto"),(AB59-(+AB59*T61)),IF(Q61="Probabilidad",AB60,""))),"")</f>
        <v/>
      </c>
      <c r="AC61" s="46" t="str">
        <f t="shared" si="9"/>
        <v/>
      </c>
      <c r="AD61" s="47"/>
      <c r="AE61" s="48"/>
      <c r="AF61" s="38"/>
      <c r="AG61" s="49"/>
      <c r="AH61" s="49"/>
      <c r="AI61" s="48"/>
      <c r="AJ61" s="4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9"/>
      <c r="B62" s="192"/>
      <c r="C62" s="192"/>
      <c r="D62" s="192"/>
      <c r="E62" s="195"/>
      <c r="F62" s="192"/>
      <c r="G62" s="198"/>
      <c r="H62" s="183"/>
      <c r="I62" s="177"/>
      <c r="J62" s="180"/>
      <c r="K62" s="177">
        <f ca="1">IF(NOT(ISERROR(MATCH(J62,_xlfn.ANCHORARRAY(E73),0))),I75&amp;"Por favor no seleccionar los criterios de impacto",J62)</f>
        <v>0</v>
      </c>
      <c r="L62" s="183"/>
      <c r="M62" s="177"/>
      <c r="N62" s="186"/>
      <c r="O62" s="6">
        <v>5</v>
      </c>
      <c r="P62" s="39"/>
      <c r="Q62" s="41" t="str">
        <f t="shared" si="6"/>
        <v/>
      </c>
      <c r="R62" s="42"/>
      <c r="S62" s="42"/>
      <c r="T62" s="43" t="str">
        <f t="shared" si="7"/>
        <v/>
      </c>
      <c r="U62" s="42"/>
      <c r="V62" s="42"/>
      <c r="W62" s="42"/>
      <c r="X62" s="24" t="str">
        <f>IFERROR(IF(AND(Q61="Probabilidad",Q62="Probabilidad"),(Z61-(+Z61*T62)),IF(AND(Q61="Impacto",Q62="Probabilidad"),(Z60-(+Z60*T62)),IF(Q62="Impacto",Z61,""))),"")</f>
        <v/>
      </c>
      <c r="Y62" s="44" t="str">
        <f t="shared" si="4"/>
        <v/>
      </c>
      <c r="Z62" s="45" t="str">
        <f t="shared" si="8"/>
        <v/>
      </c>
      <c r="AA62" s="44" t="str">
        <f t="shared" si="5"/>
        <v/>
      </c>
      <c r="AB62" s="45" t="str">
        <f>IFERROR(IF(AND(Q61="Impacto",Q62="Impacto"),(AB61-(+AB61*T62)),IF(AND(Q61="Probabilidad",Q62="Impacto"),(AB60-(+AB60*T62)),IF(Q62="Probabilidad",AB61,""))),"")</f>
        <v/>
      </c>
      <c r="AC62" s="46" t="str">
        <f t="shared" si="9"/>
        <v/>
      </c>
      <c r="AD62" s="47"/>
      <c r="AE62" s="48"/>
      <c r="AF62" s="38"/>
      <c r="AG62" s="49"/>
      <c r="AH62" s="49"/>
      <c r="AI62" s="48"/>
      <c r="AJ62" s="4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90"/>
      <c r="B63" s="193"/>
      <c r="C63" s="193"/>
      <c r="D63" s="193"/>
      <c r="E63" s="196"/>
      <c r="F63" s="193"/>
      <c r="G63" s="199"/>
      <c r="H63" s="184"/>
      <c r="I63" s="178"/>
      <c r="J63" s="181"/>
      <c r="K63" s="178">
        <f ca="1">IF(NOT(ISERROR(MATCH(J63,_xlfn.ANCHORARRAY(E74),0))),I76&amp;"Por favor no seleccionar los criterios de impacto",J63)</f>
        <v>0</v>
      </c>
      <c r="L63" s="184"/>
      <c r="M63" s="178"/>
      <c r="N63" s="187"/>
      <c r="O63" s="6">
        <v>6</v>
      </c>
      <c r="P63" s="39"/>
      <c r="Q63" s="41" t="str">
        <f t="shared" si="6"/>
        <v/>
      </c>
      <c r="R63" s="42"/>
      <c r="S63" s="42"/>
      <c r="T63" s="43" t="str">
        <f t="shared" si="7"/>
        <v/>
      </c>
      <c r="U63" s="42"/>
      <c r="V63" s="42"/>
      <c r="W63" s="42"/>
      <c r="X63" s="24" t="str">
        <f>IFERROR(IF(AND(Q62="Probabilidad",Q63="Probabilidad"),(Z62-(+Z62*T63)),IF(AND(Q62="Impacto",Q63="Probabilidad"),(Z61-(+Z61*T63)),IF(Q63="Impacto",Z62,""))),"")</f>
        <v/>
      </c>
      <c r="Y63" s="44" t="str">
        <f t="shared" si="4"/>
        <v/>
      </c>
      <c r="Z63" s="45" t="str">
        <f t="shared" si="8"/>
        <v/>
      </c>
      <c r="AA63" s="44" t="str">
        <f t="shared" si="5"/>
        <v/>
      </c>
      <c r="AB63" s="45" t="str">
        <f>IFERROR(IF(AND(Q62="Impacto",Q63="Impacto"),(AB62-(+AB62*T63)),IF(AND(Q62="Probabilidad",Q63="Impacto"),(AB61-(+AB61*T63)),IF(Q63="Probabilidad",AB62,""))),"")</f>
        <v/>
      </c>
      <c r="AC63" s="46" t="str">
        <f t="shared" si="9"/>
        <v/>
      </c>
      <c r="AD63" s="47"/>
      <c r="AE63" s="48"/>
      <c r="AF63" s="38"/>
      <c r="AG63" s="49"/>
      <c r="AH63" s="49"/>
      <c r="AI63" s="48"/>
      <c r="AJ63" s="4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8">
        <v>10</v>
      </c>
      <c r="B64" s="191"/>
      <c r="C64" s="191"/>
      <c r="D64" s="191"/>
      <c r="E64" s="194"/>
      <c r="F64" s="191"/>
      <c r="G64" s="197"/>
      <c r="H64" s="182" t="str">
        <f>IF(G64&lt;=0,"",IF(G64&lt;=2,"Muy Baja",IF(G64&lt;=24,"Baja",IF(G64&lt;=500,"Media",IF(G64&lt;=5000,"Alta","Muy Alta")))))</f>
        <v/>
      </c>
      <c r="I64" s="176" t="str">
        <f>IF(H64="","",IF(H64="Muy Baja",0.2,IF(H64="Baja",0.4,IF(H64="Media",0.6,IF(H64="Alta",0.8,IF(H64="Muy Alta",1,))))))</f>
        <v/>
      </c>
      <c r="J64" s="179"/>
      <c r="K64" s="176">
        <f ca="1">IF(NOT(ISERROR(MATCH(J64,'Tabla Impacto'!$B$221:$B$223,0))),'Tabla Impacto'!$F$223&amp;"Por favor no seleccionar los criterios de impacto(Afectación Económica o presupuestal y Pérdida Reputacional)",J64)</f>
        <v>0</v>
      </c>
      <c r="L64" s="182" t="str">
        <f ca="1">IF(OR(K64='Tabla Impacto'!$C$11,K64='Tabla Impacto'!$D$11),"Leve",IF(OR(K64='Tabla Impacto'!$C$12,K64='Tabla Impacto'!$D$12),"Menor",IF(OR(K64='Tabla Impacto'!$C$13,K64='Tabla Impacto'!$D$13),"Moderado",IF(OR(K64='Tabla Impacto'!$C$14,K64='Tabla Impacto'!$D$14),"Mayor",IF(OR(K64='Tabla Impacto'!$C$15,K64='Tabla Impacto'!$D$15),"Catastrófico","")))))</f>
        <v/>
      </c>
      <c r="M64" s="176" t="str">
        <f ca="1">IF(L64="","",IF(L64="Leve",0.2,IF(L64="Menor",0.4,IF(L64="Moderado",0.6,IF(L64="Mayor",0.8,IF(L64="Catastrófico",1,))))))</f>
        <v/>
      </c>
      <c r="N64" s="185"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6">
        <v>1</v>
      </c>
      <c r="P64" s="128"/>
      <c r="Q64" s="41" t="str">
        <f t="shared" si="6"/>
        <v/>
      </c>
      <c r="R64" s="42"/>
      <c r="S64" s="42"/>
      <c r="T64" s="43" t="str">
        <f t="shared" si="7"/>
        <v/>
      </c>
      <c r="U64" s="42"/>
      <c r="V64" s="42"/>
      <c r="W64" s="42"/>
      <c r="X64" s="24" t="str">
        <f>IFERROR(IF(Q64="Probabilidad",(I64-(+I64*T64)),IF(Q64="Impacto",I64,"")),"")</f>
        <v/>
      </c>
      <c r="Y64" s="44" t="str">
        <f>IFERROR(IF(X64="","",IF(X64&lt;=0.2,"Muy Baja",IF(X64&lt;=0.4,"Baja",IF(X64&lt;=0.6,"Media",IF(X64&lt;=0.8,"Alta","Muy Alta"))))),"")</f>
        <v/>
      </c>
      <c r="Z64" s="45" t="str">
        <f t="shared" si="8"/>
        <v/>
      </c>
      <c r="AA64" s="44" t="str">
        <f>IFERROR(IF(AB64="","",IF(AB64&lt;=0.2,"Leve",IF(AB64&lt;=0.4,"Menor",IF(AB64&lt;=0.6,"Moderado",IF(AB64&lt;=0.8,"Mayor","Catastrófico"))))),"")</f>
        <v/>
      </c>
      <c r="AB64" s="45" t="str">
        <f>IFERROR(IF(Q64="Impacto",(M64-(+M64*T64)),IF(Q64="Probabilidad",M64,"")),"")</f>
        <v/>
      </c>
      <c r="AC64" s="46" t="str">
        <f t="shared" si="9"/>
        <v/>
      </c>
      <c r="AD64" s="47"/>
      <c r="AE64" s="48"/>
      <c r="AF64" s="38"/>
      <c r="AG64" s="49"/>
      <c r="AH64" s="49"/>
      <c r="AI64" s="48"/>
      <c r="AJ64" s="4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9"/>
      <c r="B65" s="192"/>
      <c r="C65" s="192"/>
      <c r="D65" s="192"/>
      <c r="E65" s="195"/>
      <c r="F65" s="192"/>
      <c r="G65" s="198"/>
      <c r="H65" s="183"/>
      <c r="I65" s="177"/>
      <c r="J65" s="180"/>
      <c r="K65" s="177">
        <f ca="1">IF(NOT(ISERROR(MATCH(J65,_xlfn.ANCHORARRAY(E76),0))),I78&amp;"Por favor no seleccionar los criterios de impacto",J65)</f>
        <v>0</v>
      </c>
      <c r="L65" s="183"/>
      <c r="M65" s="177"/>
      <c r="N65" s="186"/>
      <c r="O65" s="6">
        <v>2</v>
      </c>
      <c r="P65" s="128"/>
      <c r="Q65" s="41" t="str">
        <f t="shared" si="6"/>
        <v/>
      </c>
      <c r="R65" s="42"/>
      <c r="S65" s="42"/>
      <c r="T65" s="43" t="str">
        <f t="shared" si="7"/>
        <v/>
      </c>
      <c r="U65" s="42"/>
      <c r="V65" s="42"/>
      <c r="W65" s="42"/>
      <c r="X65" s="24" t="str">
        <f>IFERROR(IF(AND(Q64="Probabilidad",Q65="Probabilidad"),(Z64-(+Z64*T65)),IF(Q65="Probabilidad",(I64-(+I64*T65)),IF(Q65="Impacto",Z64,""))),"")</f>
        <v/>
      </c>
      <c r="Y65" s="44" t="str">
        <f t="shared" si="4"/>
        <v/>
      </c>
      <c r="Z65" s="45" t="str">
        <f t="shared" si="8"/>
        <v/>
      </c>
      <c r="AA65" s="44" t="str">
        <f t="shared" si="5"/>
        <v/>
      </c>
      <c r="AB65" s="45" t="str">
        <f>IFERROR(IF(AND(Q64="Impacto",Q65="Impacto"),(AB58-(+AB58*T65)),IF(Q65="Impacto",($M$64-(+$M$64*T65)),IF(Q65="Probabilidad",AB58,""))),"")</f>
        <v/>
      </c>
      <c r="AC65" s="46" t="str">
        <f t="shared" si="9"/>
        <v/>
      </c>
      <c r="AD65" s="47"/>
      <c r="AE65" s="48"/>
      <c r="AF65" s="38"/>
      <c r="AG65" s="49"/>
      <c r="AH65" s="49"/>
      <c r="AI65" s="48"/>
      <c r="AJ65" s="48"/>
    </row>
    <row r="66" spans="1:36" ht="151.5" customHeight="1" x14ac:dyDescent="0.3">
      <c r="A66" s="189"/>
      <c r="B66" s="192"/>
      <c r="C66" s="192"/>
      <c r="D66" s="192"/>
      <c r="E66" s="195"/>
      <c r="F66" s="192"/>
      <c r="G66" s="198"/>
      <c r="H66" s="183"/>
      <c r="I66" s="177"/>
      <c r="J66" s="180"/>
      <c r="K66" s="177">
        <f ca="1">IF(NOT(ISERROR(MATCH(J66,_xlfn.ANCHORARRAY(E77),0))),I79&amp;"Por favor no seleccionar los criterios de impacto",J66)</f>
        <v>0</v>
      </c>
      <c r="L66" s="183"/>
      <c r="M66" s="177"/>
      <c r="N66" s="186"/>
      <c r="O66" s="6">
        <v>3</v>
      </c>
      <c r="P66" s="128"/>
      <c r="Q66" s="41" t="str">
        <f t="shared" si="6"/>
        <v/>
      </c>
      <c r="R66" s="42"/>
      <c r="S66" s="42"/>
      <c r="T66" s="43" t="str">
        <f t="shared" si="7"/>
        <v/>
      </c>
      <c r="U66" s="42"/>
      <c r="V66" s="42"/>
      <c r="W66" s="42"/>
      <c r="X66" s="24" t="str">
        <f>IFERROR(IF(AND(Q65="Probabilidad",Q66="Probabilidad"),(Z65-(+Z65*T66)),IF(AND(Q65="Impacto",Q66="Probabilidad"),(Z64-(+Z64*T66)),IF(Q66="Impacto",Z65,""))),"")</f>
        <v/>
      </c>
      <c r="Y66" s="44" t="str">
        <f t="shared" si="4"/>
        <v/>
      </c>
      <c r="Z66" s="45" t="str">
        <f t="shared" si="8"/>
        <v/>
      </c>
      <c r="AA66" s="44" t="str">
        <f t="shared" si="5"/>
        <v/>
      </c>
      <c r="AB66" s="45" t="str">
        <f>IFERROR(IF(AND(Q65="Impacto",Q66="Impacto"),(AB65-(+AB65*T66)),IF(AND(Q65="Probabilidad",Q66="Impacto"),(AB64-(+AB64*T66)),IF(Q66="Probabilidad",AB65,""))),"")</f>
        <v/>
      </c>
      <c r="AC66" s="46" t="str">
        <f t="shared" si="9"/>
        <v/>
      </c>
      <c r="AD66" s="47"/>
      <c r="AE66" s="48"/>
      <c r="AF66" s="38"/>
      <c r="AG66" s="49"/>
      <c r="AH66" s="49"/>
      <c r="AI66" s="48"/>
      <c r="AJ66" s="48"/>
    </row>
    <row r="67" spans="1:36" ht="151.5" customHeight="1" x14ac:dyDescent="0.3">
      <c r="A67" s="189"/>
      <c r="B67" s="192"/>
      <c r="C67" s="192"/>
      <c r="D67" s="192"/>
      <c r="E67" s="195"/>
      <c r="F67" s="192"/>
      <c r="G67" s="198"/>
      <c r="H67" s="183"/>
      <c r="I67" s="177"/>
      <c r="J67" s="180"/>
      <c r="K67" s="177">
        <f ca="1">IF(NOT(ISERROR(MATCH(J67,_xlfn.ANCHORARRAY(E78),0))),I80&amp;"Por favor no seleccionar los criterios de impacto",J67)</f>
        <v>0</v>
      </c>
      <c r="L67" s="183"/>
      <c r="M67" s="177"/>
      <c r="N67" s="186"/>
      <c r="O67" s="6">
        <v>4</v>
      </c>
      <c r="P67" s="128"/>
      <c r="Q67" s="41" t="str">
        <f t="shared" si="6"/>
        <v/>
      </c>
      <c r="R67" s="42"/>
      <c r="S67" s="42"/>
      <c r="T67" s="43" t="str">
        <f t="shared" si="7"/>
        <v/>
      </c>
      <c r="U67" s="42"/>
      <c r="V67" s="42"/>
      <c r="W67" s="42"/>
      <c r="X67" s="24" t="str">
        <f>IFERROR(IF(AND(Q66="Probabilidad",Q67="Probabilidad"),(Z66-(+Z66*T67)),IF(AND(Q66="Impacto",Q67="Probabilidad"),(Z65-(+Z65*T67)),IF(Q67="Impacto",Z66,""))),"")</f>
        <v/>
      </c>
      <c r="Y67" s="44" t="str">
        <f t="shared" si="4"/>
        <v/>
      </c>
      <c r="Z67" s="45" t="str">
        <f t="shared" si="8"/>
        <v/>
      </c>
      <c r="AA67" s="44" t="str">
        <f t="shared" si="5"/>
        <v/>
      </c>
      <c r="AB67" s="45" t="str">
        <f>IFERROR(IF(AND(Q66="Impacto",Q67="Impacto"),(AB66-(+AB66*T67)),IF(AND(Q66="Probabilidad",Q67="Impacto"),(AB65-(+AB65*T67)),IF(Q67="Probabilidad",AB66,""))),"")</f>
        <v/>
      </c>
      <c r="AC67" s="46" t="str">
        <f t="shared" si="9"/>
        <v/>
      </c>
      <c r="AD67" s="47"/>
      <c r="AE67" s="48"/>
      <c r="AF67" s="38"/>
      <c r="AG67" s="49"/>
      <c r="AH67" s="49"/>
      <c r="AI67" s="48"/>
      <c r="AJ67" s="48"/>
    </row>
    <row r="68" spans="1:36" ht="151.5" customHeight="1" x14ac:dyDescent="0.3">
      <c r="A68" s="189"/>
      <c r="B68" s="192"/>
      <c r="C68" s="192"/>
      <c r="D68" s="192"/>
      <c r="E68" s="195"/>
      <c r="F68" s="192"/>
      <c r="G68" s="198"/>
      <c r="H68" s="183"/>
      <c r="I68" s="177"/>
      <c r="J68" s="180"/>
      <c r="K68" s="177">
        <f ca="1">IF(NOT(ISERROR(MATCH(J68,_xlfn.ANCHORARRAY(E79),0))),I81&amp;"Por favor no seleccionar los criterios de impacto",J68)</f>
        <v>0</v>
      </c>
      <c r="L68" s="183"/>
      <c r="M68" s="177"/>
      <c r="N68" s="186"/>
      <c r="O68" s="6">
        <v>5</v>
      </c>
      <c r="P68" s="39"/>
      <c r="Q68" s="41" t="str">
        <f t="shared" si="6"/>
        <v/>
      </c>
      <c r="R68" s="42"/>
      <c r="S68" s="42"/>
      <c r="T68" s="43" t="str">
        <f t="shared" si="7"/>
        <v/>
      </c>
      <c r="U68" s="42"/>
      <c r="V68" s="42"/>
      <c r="W68" s="42"/>
      <c r="X68" s="24" t="str">
        <f>IFERROR(IF(AND(Q67="Probabilidad",Q68="Probabilidad"),(Z67-(+Z67*T68)),IF(AND(Q67="Impacto",Q68="Probabilidad"),(Z66-(+Z66*T68)),IF(Q68="Impacto",Z67,""))),"")</f>
        <v/>
      </c>
      <c r="Y68" s="44" t="str">
        <f t="shared" si="4"/>
        <v/>
      </c>
      <c r="Z68" s="45" t="str">
        <f t="shared" si="8"/>
        <v/>
      </c>
      <c r="AA68" s="44" t="str">
        <f t="shared" si="5"/>
        <v/>
      </c>
      <c r="AB68" s="45" t="str">
        <f>IFERROR(IF(AND(Q67="Impacto",Q68="Impacto"),(AB67-(+AB67*T68)),IF(AND(Q67="Probabilidad",Q68="Impacto"),(AB66-(+AB66*T68)),IF(Q68="Probabilidad",AB67,""))),"")</f>
        <v/>
      </c>
      <c r="AC68" s="46" t="str">
        <f t="shared" si="9"/>
        <v/>
      </c>
      <c r="AD68" s="47"/>
      <c r="AE68" s="48"/>
      <c r="AF68" s="38"/>
      <c r="AG68" s="49"/>
      <c r="AH68" s="49"/>
      <c r="AI68" s="48"/>
      <c r="AJ68" s="48"/>
    </row>
    <row r="69" spans="1:36" ht="151.5" customHeight="1" x14ac:dyDescent="0.3">
      <c r="A69" s="190"/>
      <c r="B69" s="193"/>
      <c r="C69" s="193"/>
      <c r="D69" s="193"/>
      <c r="E69" s="196"/>
      <c r="F69" s="193"/>
      <c r="G69" s="199"/>
      <c r="H69" s="184"/>
      <c r="I69" s="178"/>
      <c r="J69" s="181"/>
      <c r="K69" s="178">
        <f ca="1">IF(NOT(ISERROR(MATCH(J69,_xlfn.ANCHORARRAY(E80),0))),I82&amp;"Por favor no seleccionar los criterios de impacto",J69)</f>
        <v>0</v>
      </c>
      <c r="L69" s="184"/>
      <c r="M69" s="178"/>
      <c r="N69" s="187"/>
      <c r="O69" s="6">
        <v>6</v>
      </c>
      <c r="P69" s="39"/>
      <c r="Q69" s="41" t="str">
        <f t="shared" si="6"/>
        <v/>
      </c>
      <c r="R69" s="42"/>
      <c r="S69" s="42"/>
      <c r="T69" s="43" t="str">
        <f t="shared" si="7"/>
        <v/>
      </c>
      <c r="U69" s="42"/>
      <c r="V69" s="42"/>
      <c r="W69" s="42"/>
      <c r="X69" s="24" t="str">
        <f>IFERROR(IF(AND(Q68="Probabilidad",Q69="Probabilidad"),(Z68-(+Z68*T69)),IF(AND(Q68="Impacto",Q69="Probabilidad"),(Z67-(+Z67*T69)),IF(Q69="Impacto",Z68,""))),"")</f>
        <v/>
      </c>
      <c r="Y69" s="44" t="str">
        <f t="shared" si="4"/>
        <v/>
      </c>
      <c r="Z69" s="45" t="str">
        <f t="shared" si="8"/>
        <v/>
      </c>
      <c r="AA69" s="44" t="str">
        <f t="shared" si="5"/>
        <v/>
      </c>
      <c r="AB69" s="45" t="str">
        <f>IFERROR(IF(AND(Q68="Impacto",Q69="Impacto"),(AB68-(+AB68*T69)),IF(AND(Q68="Probabilidad",Q69="Impacto"),(AB67-(+AB67*T69)),IF(Q69="Probabilidad",AB68,""))),"")</f>
        <v/>
      </c>
      <c r="AC69" s="46" t="str">
        <f t="shared" si="9"/>
        <v/>
      </c>
      <c r="AD69" s="47"/>
      <c r="AE69" s="48"/>
      <c r="AF69" s="38"/>
      <c r="AG69" s="49"/>
      <c r="AH69" s="49"/>
      <c r="AI69" s="48"/>
      <c r="AJ69" s="48"/>
    </row>
    <row r="70" spans="1:36" ht="49.5" customHeight="1" x14ac:dyDescent="0.3">
      <c r="A70" s="6"/>
      <c r="B70" s="173" t="s">
        <v>111</v>
      </c>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row>
    <row r="72" spans="1:36" x14ac:dyDescent="0.3">
      <c r="A72" s="1"/>
      <c r="B72" s="25" t="s">
        <v>112</v>
      </c>
      <c r="C72" s="1"/>
      <c r="D72" s="1"/>
      <c r="F72" s="1"/>
    </row>
  </sheetData>
  <dataConsolidate/>
  <mergeCells count="185">
    <mergeCell ref="AJ8:AJ9"/>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AE8:AE9"/>
    <mergeCell ref="AI8:AI9"/>
    <mergeCell ref="AH8:AH9"/>
    <mergeCell ref="AG8:AG9"/>
    <mergeCell ref="AF8:AF9"/>
    <mergeCell ref="K16:K21"/>
    <mergeCell ref="L16:L21"/>
    <mergeCell ref="M16:M21"/>
    <mergeCell ref="N16:N21"/>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C4:N4"/>
    <mergeCell ref="O4:Q4"/>
    <mergeCell ref="N8:N9"/>
    <mergeCell ref="J8:J9"/>
    <mergeCell ref="K8:K9"/>
    <mergeCell ref="Q8:Q9"/>
    <mergeCell ref="R8:W8"/>
    <mergeCell ref="F16:F21"/>
    <mergeCell ref="G16:G21"/>
    <mergeCell ref="H16:H21"/>
    <mergeCell ref="I16:I21"/>
    <mergeCell ref="J16:J21"/>
    <mergeCell ref="A16:A21"/>
    <mergeCell ref="B16:B21"/>
    <mergeCell ref="C16:C21"/>
    <mergeCell ref="A22:A27"/>
    <mergeCell ref="B22:B27"/>
    <mergeCell ref="C22:C27"/>
    <mergeCell ref="D22:D27"/>
    <mergeCell ref="E22:E27"/>
    <mergeCell ref="F22:F27"/>
    <mergeCell ref="G22:G27"/>
    <mergeCell ref="H22:H27"/>
    <mergeCell ref="I22:I27"/>
    <mergeCell ref="D16:D21"/>
    <mergeCell ref="E16:E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J22:J27"/>
    <mergeCell ref="K22:K27"/>
    <mergeCell ref="L22:L27"/>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K58:K63"/>
    <mergeCell ref="L58:L63"/>
    <mergeCell ref="A58:A63"/>
    <mergeCell ref="B58:B63"/>
    <mergeCell ref="C58:C63"/>
    <mergeCell ref="D58:D63"/>
    <mergeCell ref="E58:E63"/>
    <mergeCell ref="F58:F63"/>
    <mergeCell ref="G58:G63"/>
    <mergeCell ref="H58:H63"/>
    <mergeCell ref="I58:I63"/>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s>
  <phoneticPr fontId="55" type="noConversion"/>
  <conditionalFormatting sqref="H10 H16">
    <cfRule type="cellIs" dxfId="465" priority="319" operator="equal">
      <formula>"Muy Alta"</formula>
    </cfRule>
    <cfRule type="cellIs" dxfId="464" priority="320" operator="equal">
      <formula>"Alta"</formula>
    </cfRule>
    <cfRule type="cellIs" dxfId="463" priority="321" operator="equal">
      <formula>"Media"</formula>
    </cfRule>
    <cfRule type="cellIs" dxfId="462" priority="322" operator="equal">
      <formula>"Baja"</formula>
    </cfRule>
    <cfRule type="cellIs" dxfId="461" priority="323" operator="equal">
      <formula>"Muy Baja"</formula>
    </cfRule>
  </conditionalFormatting>
  <conditionalFormatting sqref="L10 L16 L22 L28 L34 L40 L46 L52 L58 L64">
    <cfRule type="cellIs" dxfId="460" priority="314" operator="equal">
      <formula>"Catastrófico"</formula>
    </cfRule>
    <cfRule type="cellIs" dxfId="459" priority="315" operator="equal">
      <formula>"Mayor"</formula>
    </cfRule>
    <cfRule type="cellIs" dxfId="458" priority="316" operator="equal">
      <formula>"Moderado"</formula>
    </cfRule>
    <cfRule type="cellIs" dxfId="457" priority="317" operator="equal">
      <formula>"Menor"</formula>
    </cfRule>
    <cfRule type="cellIs" dxfId="456" priority="318" operator="equal">
      <formula>"Leve"</formula>
    </cfRule>
  </conditionalFormatting>
  <conditionalFormatting sqref="N10">
    <cfRule type="cellIs" dxfId="455" priority="310" operator="equal">
      <formula>"Extremo"</formula>
    </cfRule>
    <cfRule type="cellIs" dxfId="454" priority="311" operator="equal">
      <formula>"Alto"</formula>
    </cfRule>
    <cfRule type="cellIs" dxfId="453" priority="312" operator="equal">
      <formula>"Moderado"</formula>
    </cfRule>
    <cfRule type="cellIs" dxfId="452" priority="313" operator="equal">
      <formula>"Bajo"</formula>
    </cfRule>
  </conditionalFormatting>
  <conditionalFormatting sqref="Y10:Y15">
    <cfRule type="cellIs" dxfId="451" priority="305" operator="equal">
      <formula>"Muy Alta"</formula>
    </cfRule>
    <cfRule type="cellIs" dxfId="450" priority="306" operator="equal">
      <formula>"Alta"</formula>
    </cfRule>
    <cfRule type="cellIs" dxfId="449" priority="307" operator="equal">
      <formula>"Media"</formula>
    </cfRule>
    <cfRule type="cellIs" dxfId="448" priority="308" operator="equal">
      <formula>"Baja"</formula>
    </cfRule>
    <cfRule type="cellIs" dxfId="447" priority="309" operator="equal">
      <formula>"Muy Baja"</formula>
    </cfRule>
  </conditionalFormatting>
  <conditionalFormatting sqref="AA10:AA15">
    <cfRule type="cellIs" dxfId="446" priority="300" operator="equal">
      <formula>"Catastrófico"</formula>
    </cfRule>
    <cfRule type="cellIs" dxfId="445" priority="301" operator="equal">
      <formula>"Mayor"</formula>
    </cfRule>
    <cfRule type="cellIs" dxfId="444" priority="302" operator="equal">
      <formula>"Moderado"</formula>
    </cfRule>
    <cfRule type="cellIs" dxfId="443" priority="303" operator="equal">
      <formula>"Menor"</formula>
    </cfRule>
    <cfRule type="cellIs" dxfId="442" priority="304" operator="equal">
      <formula>"Leve"</formula>
    </cfRule>
  </conditionalFormatting>
  <conditionalFormatting sqref="AC10:AC15">
    <cfRule type="cellIs" dxfId="441" priority="296" operator="equal">
      <formula>"Extremo"</formula>
    </cfRule>
    <cfRule type="cellIs" dxfId="440" priority="297" operator="equal">
      <formula>"Alto"</formula>
    </cfRule>
    <cfRule type="cellIs" dxfId="439" priority="298" operator="equal">
      <formula>"Moderado"</formula>
    </cfRule>
    <cfRule type="cellIs" dxfId="438" priority="299" operator="equal">
      <formula>"Bajo"</formula>
    </cfRule>
  </conditionalFormatting>
  <conditionalFormatting sqref="H58">
    <cfRule type="cellIs" dxfId="437" priority="53" operator="equal">
      <formula>"Muy Alta"</formula>
    </cfRule>
    <cfRule type="cellIs" dxfId="436" priority="54" operator="equal">
      <formula>"Alta"</formula>
    </cfRule>
    <cfRule type="cellIs" dxfId="435" priority="55" operator="equal">
      <formula>"Media"</formula>
    </cfRule>
    <cfRule type="cellIs" dxfId="434" priority="56" operator="equal">
      <formula>"Baja"</formula>
    </cfRule>
    <cfRule type="cellIs" dxfId="433" priority="57" operator="equal">
      <formula>"Muy Baja"</formula>
    </cfRule>
  </conditionalFormatting>
  <conditionalFormatting sqref="N16">
    <cfRule type="cellIs" dxfId="432" priority="240" operator="equal">
      <formula>"Extremo"</formula>
    </cfRule>
    <cfRule type="cellIs" dxfId="431" priority="241" operator="equal">
      <formula>"Alto"</formula>
    </cfRule>
    <cfRule type="cellIs" dxfId="430" priority="242" operator="equal">
      <formula>"Moderado"</formula>
    </cfRule>
    <cfRule type="cellIs" dxfId="429" priority="243" operator="equal">
      <formula>"Bajo"</formula>
    </cfRule>
  </conditionalFormatting>
  <conditionalFormatting sqref="Y16:Y21">
    <cfRule type="cellIs" dxfId="428" priority="235" operator="equal">
      <formula>"Muy Alta"</formula>
    </cfRule>
    <cfRule type="cellIs" dxfId="427" priority="236" operator="equal">
      <formula>"Alta"</formula>
    </cfRule>
    <cfRule type="cellIs" dxfId="426" priority="237" operator="equal">
      <formula>"Media"</formula>
    </cfRule>
    <cfRule type="cellIs" dxfId="425" priority="238" operator="equal">
      <formula>"Baja"</formula>
    </cfRule>
    <cfRule type="cellIs" dxfId="424" priority="239" operator="equal">
      <formula>"Muy Baja"</formula>
    </cfRule>
  </conditionalFormatting>
  <conditionalFormatting sqref="AA16:AA21">
    <cfRule type="cellIs" dxfId="423" priority="230" operator="equal">
      <formula>"Catastrófico"</formula>
    </cfRule>
    <cfRule type="cellIs" dxfId="422" priority="231" operator="equal">
      <formula>"Mayor"</formula>
    </cfRule>
    <cfRule type="cellIs" dxfId="421" priority="232" operator="equal">
      <formula>"Moderado"</formula>
    </cfRule>
    <cfRule type="cellIs" dxfId="420" priority="233" operator="equal">
      <formula>"Menor"</formula>
    </cfRule>
    <cfRule type="cellIs" dxfId="419" priority="234" operator="equal">
      <formula>"Leve"</formula>
    </cfRule>
  </conditionalFormatting>
  <conditionalFormatting sqref="AC16:AC21">
    <cfRule type="cellIs" dxfId="418" priority="226" operator="equal">
      <formula>"Extremo"</formula>
    </cfRule>
    <cfRule type="cellIs" dxfId="417" priority="227" operator="equal">
      <formula>"Alto"</formula>
    </cfRule>
    <cfRule type="cellIs" dxfId="416" priority="228" operator="equal">
      <formula>"Moderado"</formula>
    </cfRule>
    <cfRule type="cellIs" dxfId="415" priority="229" operator="equal">
      <formula>"Bajo"</formula>
    </cfRule>
  </conditionalFormatting>
  <conditionalFormatting sqref="H22">
    <cfRule type="cellIs" dxfId="414" priority="221" operator="equal">
      <formula>"Muy Alta"</formula>
    </cfRule>
    <cfRule type="cellIs" dxfId="413" priority="222" operator="equal">
      <formula>"Alta"</formula>
    </cfRule>
    <cfRule type="cellIs" dxfId="412" priority="223" operator="equal">
      <formula>"Media"</formula>
    </cfRule>
    <cfRule type="cellIs" dxfId="411" priority="224" operator="equal">
      <formula>"Baja"</formula>
    </cfRule>
    <cfRule type="cellIs" dxfId="410" priority="225" operator="equal">
      <formula>"Muy Baja"</formula>
    </cfRule>
  </conditionalFormatting>
  <conditionalFormatting sqref="N22">
    <cfRule type="cellIs" dxfId="409" priority="212" operator="equal">
      <formula>"Extremo"</formula>
    </cfRule>
    <cfRule type="cellIs" dxfId="408" priority="213" operator="equal">
      <formula>"Alto"</formula>
    </cfRule>
    <cfRule type="cellIs" dxfId="407" priority="214" operator="equal">
      <formula>"Moderado"</formula>
    </cfRule>
    <cfRule type="cellIs" dxfId="406" priority="215" operator="equal">
      <formula>"Bajo"</formula>
    </cfRule>
  </conditionalFormatting>
  <conditionalFormatting sqref="Y22:Y27">
    <cfRule type="cellIs" dxfId="405" priority="207" operator="equal">
      <formula>"Muy Alta"</formula>
    </cfRule>
    <cfRule type="cellIs" dxfId="404" priority="208" operator="equal">
      <formula>"Alta"</formula>
    </cfRule>
    <cfRule type="cellIs" dxfId="403" priority="209" operator="equal">
      <formula>"Media"</formula>
    </cfRule>
    <cfRule type="cellIs" dxfId="402" priority="210" operator="equal">
      <formula>"Baja"</formula>
    </cfRule>
    <cfRule type="cellIs" dxfId="401" priority="211" operator="equal">
      <formula>"Muy Baja"</formula>
    </cfRule>
  </conditionalFormatting>
  <conditionalFormatting sqref="AA22:AA27">
    <cfRule type="cellIs" dxfId="400" priority="202" operator="equal">
      <formula>"Catastrófico"</formula>
    </cfRule>
    <cfRule type="cellIs" dxfId="399" priority="203" operator="equal">
      <formula>"Mayor"</formula>
    </cfRule>
    <cfRule type="cellIs" dxfId="398" priority="204" operator="equal">
      <formula>"Moderado"</formula>
    </cfRule>
    <cfRule type="cellIs" dxfId="397" priority="205" operator="equal">
      <formula>"Menor"</formula>
    </cfRule>
    <cfRule type="cellIs" dxfId="396" priority="206" operator="equal">
      <formula>"Leve"</formula>
    </cfRule>
  </conditionalFormatting>
  <conditionalFormatting sqref="AC22:AC27">
    <cfRule type="cellIs" dxfId="395" priority="198" operator="equal">
      <formula>"Extremo"</formula>
    </cfRule>
    <cfRule type="cellIs" dxfId="394" priority="199" operator="equal">
      <formula>"Alto"</formula>
    </cfRule>
    <cfRule type="cellIs" dxfId="393" priority="200" operator="equal">
      <formula>"Moderado"</formula>
    </cfRule>
    <cfRule type="cellIs" dxfId="392" priority="201" operator="equal">
      <formula>"Bajo"</formula>
    </cfRule>
  </conditionalFormatting>
  <conditionalFormatting sqref="H28">
    <cfRule type="cellIs" dxfId="391" priority="193" operator="equal">
      <formula>"Muy Alta"</formula>
    </cfRule>
    <cfRule type="cellIs" dxfId="390" priority="194" operator="equal">
      <formula>"Alta"</formula>
    </cfRule>
    <cfRule type="cellIs" dxfId="389" priority="195" operator="equal">
      <formula>"Media"</formula>
    </cfRule>
    <cfRule type="cellIs" dxfId="388" priority="196" operator="equal">
      <formula>"Baja"</formula>
    </cfRule>
    <cfRule type="cellIs" dxfId="387" priority="197" operator="equal">
      <formula>"Muy Baja"</formula>
    </cfRule>
  </conditionalFormatting>
  <conditionalFormatting sqref="N28">
    <cfRule type="cellIs" dxfId="386" priority="184" operator="equal">
      <formula>"Extremo"</formula>
    </cfRule>
    <cfRule type="cellIs" dxfId="385" priority="185" operator="equal">
      <formula>"Alto"</formula>
    </cfRule>
    <cfRule type="cellIs" dxfId="384" priority="186" operator="equal">
      <formula>"Moderado"</formula>
    </cfRule>
    <cfRule type="cellIs" dxfId="383" priority="187" operator="equal">
      <formula>"Bajo"</formula>
    </cfRule>
  </conditionalFormatting>
  <conditionalFormatting sqref="Y28:Y33">
    <cfRule type="cellIs" dxfId="382" priority="179" operator="equal">
      <formula>"Muy Alta"</formula>
    </cfRule>
    <cfRule type="cellIs" dxfId="381" priority="180" operator="equal">
      <formula>"Alta"</formula>
    </cfRule>
    <cfRule type="cellIs" dxfId="380" priority="181" operator="equal">
      <formula>"Media"</formula>
    </cfRule>
    <cfRule type="cellIs" dxfId="379" priority="182" operator="equal">
      <formula>"Baja"</formula>
    </cfRule>
    <cfRule type="cellIs" dxfId="378" priority="183" operator="equal">
      <formula>"Muy Baja"</formula>
    </cfRule>
  </conditionalFormatting>
  <conditionalFormatting sqref="AA28:AA33">
    <cfRule type="cellIs" dxfId="377" priority="174" operator="equal">
      <formula>"Catastrófico"</formula>
    </cfRule>
    <cfRule type="cellIs" dxfId="376" priority="175" operator="equal">
      <formula>"Mayor"</formula>
    </cfRule>
    <cfRule type="cellIs" dxfId="375" priority="176" operator="equal">
      <formula>"Moderado"</formula>
    </cfRule>
    <cfRule type="cellIs" dxfId="374" priority="177" operator="equal">
      <formula>"Menor"</formula>
    </cfRule>
    <cfRule type="cellIs" dxfId="373" priority="178" operator="equal">
      <formula>"Leve"</formula>
    </cfRule>
  </conditionalFormatting>
  <conditionalFormatting sqref="AC28:AC33">
    <cfRule type="cellIs" dxfId="372" priority="170" operator="equal">
      <formula>"Extremo"</formula>
    </cfRule>
    <cfRule type="cellIs" dxfId="371" priority="171" operator="equal">
      <formula>"Alto"</formula>
    </cfRule>
    <cfRule type="cellIs" dxfId="370" priority="172" operator="equal">
      <formula>"Moderado"</formula>
    </cfRule>
    <cfRule type="cellIs" dxfId="369" priority="173" operator="equal">
      <formula>"Bajo"</formula>
    </cfRule>
  </conditionalFormatting>
  <conditionalFormatting sqref="H34">
    <cfRule type="cellIs" dxfId="368" priority="165" operator="equal">
      <formula>"Muy Alta"</formula>
    </cfRule>
    <cfRule type="cellIs" dxfId="367" priority="166" operator="equal">
      <formula>"Alta"</formula>
    </cfRule>
    <cfRule type="cellIs" dxfId="366" priority="167" operator="equal">
      <formula>"Media"</formula>
    </cfRule>
    <cfRule type="cellIs" dxfId="365" priority="168" operator="equal">
      <formula>"Baja"</formula>
    </cfRule>
    <cfRule type="cellIs" dxfId="364" priority="169" operator="equal">
      <formula>"Muy Baja"</formula>
    </cfRule>
  </conditionalFormatting>
  <conditionalFormatting sqref="N34">
    <cfRule type="cellIs" dxfId="363" priority="156" operator="equal">
      <formula>"Extremo"</formula>
    </cfRule>
    <cfRule type="cellIs" dxfId="362" priority="157" operator="equal">
      <formula>"Alto"</formula>
    </cfRule>
    <cfRule type="cellIs" dxfId="361" priority="158" operator="equal">
      <formula>"Moderado"</formula>
    </cfRule>
    <cfRule type="cellIs" dxfId="360" priority="159" operator="equal">
      <formula>"Bajo"</formula>
    </cfRule>
  </conditionalFormatting>
  <conditionalFormatting sqref="Y34:Y39">
    <cfRule type="cellIs" dxfId="359" priority="151" operator="equal">
      <formula>"Muy Alta"</formula>
    </cfRule>
    <cfRule type="cellIs" dxfId="358" priority="152" operator="equal">
      <formula>"Alta"</formula>
    </cfRule>
    <cfRule type="cellIs" dxfId="357" priority="153" operator="equal">
      <formula>"Media"</formula>
    </cfRule>
    <cfRule type="cellIs" dxfId="356" priority="154" operator="equal">
      <formula>"Baja"</formula>
    </cfRule>
    <cfRule type="cellIs" dxfId="355" priority="155" operator="equal">
      <formula>"Muy Baja"</formula>
    </cfRule>
  </conditionalFormatting>
  <conditionalFormatting sqref="AA34:AA39">
    <cfRule type="cellIs" dxfId="354" priority="146" operator="equal">
      <formula>"Catastrófico"</formula>
    </cfRule>
    <cfRule type="cellIs" dxfId="353" priority="147" operator="equal">
      <formula>"Mayor"</formula>
    </cfRule>
    <cfRule type="cellIs" dxfId="352" priority="148" operator="equal">
      <formula>"Moderado"</formula>
    </cfRule>
    <cfRule type="cellIs" dxfId="351" priority="149" operator="equal">
      <formula>"Menor"</formula>
    </cfRule>
    <cfRule type="cellIs" dxfId="350" priority="150" operator="equal">
      <formula>"Leve"</formula>
    </cfRule>
  </conditionalFormatting>
  <conditionalFormatting sqref="AC34:AC39">
    <cfRule type="cellIs" dxfId="349" priority="142" operator="equal">
      <formula>"Extremo"</formula>
    </cfRule>
    <cfRule type="cellIs" dxfId="348" priority="143" operator="equal">
      <formula>"Alto"</formula>
    </cfRule>
    <cfRule type="cellIs" dxfId="347" priority="144" operator="equal">
      <formula>"Moderado"</formula>
    </cfRule>
    <cfRule type="cellIs" dxfId="346" priority="145" operator="equal">
      <formula>"Bajo"</formula>
    </cfRule>
  </conditionalFormatting>
  <conditionalFormatting sqref="H40">
    <cfRule type="cellIs" dxfId="345" priority="137" operator="equal">
      <formula>"Muy Alta"</formula>
    </cfRule>
    <cfRule type="cellIs" dxfId="344" priority="138" operator="equal">
      <formula>"Alta"</formula>
    </cfRule>
    <cfRule type="cellIs" dxfId="343" priority="139" operator="equal">
      <formula>"Media"</formula>
    </cfRule>
    <cfRule type="cellIs" dxfId="342" priority="140" operator="equal">
      <formula>"Baja"</formula>
    </cfRule>
    <cfRule type="cellIs" dxfId="341" priority="141" operator="equal">
      <formula>"Muy Baja"</formula>
    </cfRule>
  </conditionalFormatting>
  <conditionalFormatting sqref="N40">
    <cfRule type="cellIs" dxfId="340" priority="128" operator="equal">
      <formula>"Extremo"</formula>
    </cfRule>
    <cfRule type="cellIs" dxfId="339" priority="129" operator="equal">
      <formula>"Alto"</formula>
    </cfRule>
    <cfRule type="cellIs" dxfId="338" priority="130" operator="equal">
      <formula>"Moderado"</formula>
    </cfRule>
    <cfRule type="cellIs" dxfId="337" priority="131" operator="equal">
      <formula>"Bajo"</formula>
    </cfRule>
  </conditionalFormatting>
  <conditionalFormatting sqref="Y40:Y45">
    <cfRule type="cellIs" dxfId="336" priority="123" operator="equal">
      <formula>"Muy Alta"</formula>
    </cfRule>
    <cfRule type="cellIs" dxfId="335" priority="124" operator="equal">
      <formula>"Alta"</formula>
    </cfRule>
    <cfRule type="cellIs" dxfId="334" priority="125" operator="equal">
      <formula>"Media"</formula>
    </cfRule>
    <cfRule type="cellIs" dxfId="333" priority="126" operator="equal">
      <formula>"Baja"</formula>
    </cfRule>
    <cfRule type="cellIs" dxfId="332" priority="127" operator="equal">
      <formula>"Muy Baja"</formula>
    </cfRule>
  </conditionalFormatting>
  <conditionalFormatting sqref="AA40:AA45">
    <cfRule type="cellIs" dxfId="331" priority="118" operator="equal">
      <formula>"Catastrófico"</formula>
    </cfRule>
    <cfRule type="cellIs" dxfId="330" priority="119" operator="equal">
      <formula>"Mayor"</formula>
    </cfRule>
    <cfRule type="cellIs" dxfId="329" priority="120" operator="equal">
      <formula>"Moderado"</formula>
    </cfRule>
    <cfRule type="cellIs" dxfId="328" priority="121" operator="equal">
      <formula>"Menor"</formula>
    </cfRule>
    <cfRule type="cellIs" dxfId="327" priority="122" operator="equal">
      <formula>"Leve"</formula>
    </cfRule>
  </conditionalFormatting>
  <conditionalFormatting sqref="AC40:AC45">
    <cfRule type="cellIs" dxfId="326" priority="114" operator="equal">
      <formula>"Extremo"</formula>
    </cfRule>
    <cfRule type="cellIs" dxfId="325" priority="115" operator="equal">
      <formula>"Alto"</formula>
    </cfRule>
    <cfRule type="cellIs" dxfId="324" priority="116" operator="equal">
      <formula>"Moderado"</formula>
    </cfRule>
    <cfRule type="cellIs" dxfId="323" priority="117" operator="equal">
      <formula>"Bajo"</formula>
    </cfRule>
  </conditionalFormatting>
  <conditionalFormatting sqref="H46">
    <cfRule type="cellIs" dxfId="322" priority="109" operator="equal">
      <formula>"Muy Alta"</formula>
    </cfRule>
    <cfRule type="cellIs" dxfId="321" priority="110" operator="equal">
      <formula>"Alta"</formula>
    </cfRule>
    <cfRule type="cellIs" dxfId="320" priority="111" operator="equal">
      <formula>"Media"</formula>
    </cfRule>
    <cfRule type="cellIs" dxfId="319" priority="112" operator="equal">
      <formula>"Baja"</formula>
    </cfRule>
    <cfRule type="cellIs" dxfId="318" priority="113" operator="equal">
      <formula>"Muy Baja"</formula>
    </cfRule>
  </conditionalFormatting>
  <conditionalFormatting sqref="N46">
    <cfRule type="cellIs" dxfId="317" priority="100" operator="equal">
      <formula>"Extremo"</formula>
    </cfRule>
    <cfRule type="cellIs" dxfId="316" priority="101" operator="equal">
      <formula>"Alto"</formula>
    </cfRule>
    <cfRule type="cellIs" dxfId="315" priority="102" operator="equal">
      <formula>"Moderado"</formula>
    </cfRule>
    <cfRule type="cellIs" dxfId="314" priority="103" operator="equal">
      <formula>"Bajo"</formula>
    </cfRule>
  </conditionalFormatting>
  <conditionalFormatting sqref="Y46:Y51">
    <cfRule type="cellIs" dxfId="313" priority="95" operator="equal">
      <formula>"Muy Alta"</formula>
    </cfRule>
    <cfRule type="cellIs" dxfId="312" priority="96" operator="equal">
      <formula>"Alta"</formula>
    </cfRule>
    <cfRule type="cellIs" dxfId="311" priority="97" operator="equal">
      <formula>"Media"</formula>
    </cfRule>
    <cfRule type="cellIs" dxfId="310" priority="98" operator="equal">
      <formula>"Baja"</formula>
    </cfRule>
    <cfRule type="cellIs" dxfId="309" priority="99" operator="equal">
      <formula>"Muy Baja"</formula>
    </cfRule>
  </conditionalFormatting>
  <conditionalFormatting sqref="AA46:AA51">
    <cfRule type="cellIs" dxfId="308" priority="90" operator="equal">
      <formula>"Catastrófico"</formula>
    </cfRule>
    <cfRule type="cellIs" dxfId="307" priority="91" operator="equal">
      <formula>"Mayor"</formula>
    </cfRule>
    <cfRule type="cellIs" dxfId="306" priority="92" operator="equal">
      <formula>"Moderado"</formula>
    </cfRule>
    <cfRule type="cellIs" dxfId="305" priority="93" operator="equal">
      <formula>"Menor"</formula>
    </cfRule>
    <cfRule type="cellIs" dxfId="304" priority="94" operator="equal">
      <formula>"Leve"</formula>
    </cfRule>
  </conditionalFormatting>
  <conditionalFormatting sqref="AC46:AC51">
    <cfRule type="cellIs" dxfId="303" priority="86" operator="equal">
      <formula>"Extremo"</formula>
    </cfRule>
    <cfRule type="cellIs" dxfId="302" priority="87" operator="equal">
      <formula>"Alto"</formula>
    </cfRule>
    <cfRule type="cellIs" dxfId="301" priority="88" operator="equal">
      <formula>"Moderado"</formula>
    </cfRule>
    <cfRule type="cellIs" dxfId="300" priority="89" operator="equal">
      <formula>"Bajo"</formula>
    </cfRule>
  </conditionalFormatting>
  <conditionalFormatting sqref="H52">
    <cfRule type="cellIs" dxfId="299" priority="81" operator="equal">
      <formula>"Muy Alta"</formula>
    </cfRule>
    <cfRule type="cellIs" dxfId="298" priority="82" operator="equal">
      <formula>"Alta"</formula>
    </cfRule>
    <cfRule type="cellIs" dxfId="297" priority="83" operator="equal">
      <formula>"Media"</formula>
    </cfRule>
    <cfRule type="cellIs" dxfId="296" priority="84" operator="equal">
      <formula>"Baja"</formula>
    </cfRule>
    <cfRule type="cellIs" dxfId="295" priority="85" operator="equal">
      <formula>"Muy Baja"</formula>
    </cfRule>
  </conditionalFormatting>
  <conditionalFormatting sqref="N52">
    <cfRule type="cellIs" dxfId="294" priority="72" operator="equal">
      <formula>"Extremo"</formula>
    </cfRule>
    <cfRule type="cellIs" dxfId="293" priority="73" operator="equal">
      <formula>"Alto"</formula>
    </cfRule>
    <cfRule type="cellIs" dxfId="292" priority="74" operator="equal">
      <formula>"Moderado"</formula>
    </cfRule>
    <cfRule type="cellIs" dxfId="291" priority="75" operator="equal">
      <formula>"Bajo"</formula>
    </cfRule>
  </conditionalFormatting>
  <conditionalFormatting sqref="Y52:Y57">
    <cfRule type="cellIs" dxfId="290" priority="67" operator="equal">
      <formula>"Muy Alta"</formula>
    </cfRule>
    <cfRule type="cellIs" dxfId="289" priority="68" operator="equal">
      <formula>"Alta"</formula>
    </cfRule>
    <cfRule type="cellIs" dxfId="288" priority="69" operator="equal">
      <formula>"Media"</formula>
    </cfRule>
    <cfRule type="cellIs" dxfId="287" priority="70" operator="equal">
      <formula>"Baja"</formula>
    </cfRule>
    <cfRule type="cellIs" dxfId="286" priority="71" operator="equal">
      <formula>"Muy Baja"</formula>
    </cfRule>
  </conditionalFormatting>
  <conditionalFormatting sqref="AA52:AA57">
    <cfRule type="cellIs" dxfId="285" priority="62" operator="equal">
      <formula>"Catastrófico"</formula>
    </cfRule>
    <cfRule type="cellIs" dxfId="284" priority="63" operator="equal">
      <formula>"Mayor"</formula>
    </cfRule>
    <cfRule type="cellIs" dxfId="283" priority="64" operator="equal">
      <formula>"Moderado"</formula>
    </cfRule>
    <cfRule type="cellIs" dxfId="282" priority="65" operator="equal">
      <formula>"Menor"</formula>
    </cfRule>
    <cfRule type="cellIs" dxfId="281" priority="66" operator="equal">
      <formula>"Leve"</formula>
    </cfRule>
  </conditionalFormatting>
  <conditionalFormatting sqref="AC52:AC57">
    <cfRule type="cellIs" dxfId="280" priority="58" operator="equal">
      <formula>"Extremo"</formula>
    </cfRule>
    <cfRule type="cellIs" dxfId="279" priority="59" operator="equal">
      <formula>"Alto"</formula>
    </cfRule>
    <cfRule type="cellIs" dxfId="278" priority="60" operator="equal">
      <formula>"Moderado"</formula>
    </cfRule>
    <cfRule type="cellIs" dxfId="277" priority="61" operator="equal">
      <formula>"Bajo"</formula>
    </cfRule>
  </conditionalFormatting>
  <conditionalFormatting sqref="N58">
    <cfRule type="cellIs" dxfId="276" priority="44" operator="equal">
      <formula>"Extremo"</formula>
    </cfRule>
    <cfRule type="cellIs" dxfId="275" priority="45" operator="equal">
      <formula>"Alto"</formula>
    </cfRule>
    <cfRule type="cellIs" dxfId="274" priority="46" operator="equal">
      <formula>"Moderado"</formula>
    </cfRule>
    <cfRule type="cellIs" dxfId="273" priority="47" operator="equal">
      <formula>"Bajo"</formula>
    </cfRule>
  </conditionalFormatting>
  <conditionalFormatting sqref="Y58:Y63">
    <cfRule type="cellIs" dxfId="272" priority="39" operator="equal">
      <formula>"Muy Alta"</formula>
    </cfRule>
    <cfRule type="cellIs" dxfId="271" priority="40" operator="equal">
      <formula>"Alta"</formula>
    </cfRule>
    <cfRule type="cellIs" dxfId="270" priority="41" operator="equal">
      <formula>"Media"</formula>
    </cfRule>
    <cfRule type="cellIs" dxfId="269" priority="42" operator="equal">
      <formula>"Baja"</formula>
    </cfRule>
    <cfRule type="cellIs" dxfId="268" priority="43" operator="equal">
      <formula>"Muy Baja"</formula>
    </cfRule>
  </conditionalFormatting>
  <conditionalFormatting sqref="AA58:AA63">
    <cfRule type="cellIs" dxfId="267" priority="34" operator="equal">
      <formula>"Catastrófico"</formula>
    </cfRule>
    <cfRule type="cellIs" dxfId="266" priority="35" operator="equal">
      <formula>"Mayor"</formula>
    </cfRule>
    <cfRule type="cellIs" dxfId="265" priority="36" operator="equal">
      <formula>"Moderado"</formula>
    </cfRule>
    <cfRule type="cellIs" dxfId="264" priority="37" operator="equal">
      <formula>"Menor"</formula>
    </cfRule>
    <cfRule type="cellIs" dxfId="263" priority="38" operator="equal">
      <formula>"Leve"</formula>
    </cfRule>
  </conditionalFormatting>
  <conditionalFormatting sqref="AC58:AC63">
    <cfRule type="cellIs" dxfId="262" priority="30" operator="equal">
      <formula>"Extremo"</formula>
    </cfRule>
    <cfRule type="cellIs" dxfId="261" priority="31" operator="equal">
      <formula>"Alto"</formula>
    </cfRule>
    <cfRule type="cellIs" dxfId="260" priority="32" operator="equal">
      <formula>"Moderado"</formula>
    </cfRule>
    <cfRule type="cellIs" dxfId="259" priority="33" operator="equal">
      <formula>"Bajo"</formula>
    </cfRule>
  </conditionalFormatting>
  <conditionalFormatting sqref="H64">
    <cfRule type="cellIs" dxfId="258" priority="25" operator="equal">
      <formula>"Muy Alta"</formula>
    </cfRule>
    <cfRule type="cellIs" dxfId="257" priority="26" operator="equal">
      <formula>"Alta"</formula>
    </cfRule>
    <cfRule type="cellIs" dxfId="256" priority="27" operator="equal">
      <formula>"Media"</formula>
    </cfRule>
    <cfRule type="cellIs" dxfId="255" priority="28" operator="equal">
      <formula>"Baja"</formula>
    </cfRule>
    <cfRule type="cellIs" dxfId="254" priority="29" operator="equal">
      <formula>"Muy Baja"</formula>
    </cfRule>
  </conditionalFormatting>
  <conditionalFormatting sqref="N64">
    <cfRule type="cellIs" dxfId="253" priority="16" operator="equal">
      <formula>"Extremo"</formula>
    </cfRule>
    <cfRule type="cellIs" dxfId="252" priority="17" operator="equal">
      <formula>"Alto"</formula>
    </cfRule>
    <cfRule type="cellIs" dxfId="251" priority="18" operator="equal">
      <formula>"Moderado"</formula>
    </cfRule>
    <cfRule type="cellIs" dxfId="250" priority="19" operator="equal">
      <formula>"Bajo"</formula>
    </cfRule>
  </conditionalFormatting>
  <conditionalFormatting sqref="Y64:Y69">
    <cfRule type="cellIs" dxfId="249" priority="11" operator="equal">
      <formula>"Muy Alta"</formula>
    </cfRule>
    <cfRule type="cellIs" dxfId="248" priority="12" operator="equal">
      <formula>"Alta"</formula>
    </cfRule>
    <cfRule type="cellIs" dxfId="247" priority="13" operator="equal">
      <formula>"Media"</formula>
    </cfRule>
    <cfRule type="cellIs" dxfId="246" priority="14" operator="equal">
      <formula>"Baja"</formula>
    </cfRule>
    <cfRule type="cellIs" dxfId="245" priority="15" operator="equal">
      <formula>"Muy Baja"</formula>
    </cfRule>
  </conditionalFormatting>
  <conditionalFormatting sqref="AA64:AA69">
    <cfRule type="cellIs" dxfId="244" priority="6" operator="equal">
      <formula>"Catastrófico"</formula>
    </cfRule>
    <cfRule type="cellIs" dxfId="243" priority="7" operator="equal">
      <formula>"Mayor"</formula>
    </cfRule>
    <cfRule type="cellIs" dxfId="242" priority="8" operator="equal">
      <formula>"Moderado"</formula>
    </cfRule>
    <cfRule type="cellIs" dxfId="241" priority="9" operator="equal">
      <formula>"Menor"</formula>
    </cfRule>
    <cfRule type="cellIs" dxfId="240" priority="10" operator="equal">
      <formula>"Leve"</formula>
    </cfRule>
  </conditionalFormatting>
  <conditionalFormatting sqref="AC64:AC69">
    <cfRule type="cellIs" dxfId="239" priority="2" operator="equal">
      <formula>"Extremo"</formula>
    </cfRule>
    <cfRule type="cellIs" dxfId="238" priority="3" operator="equal">
      <formula>"Alto"</formula>
    </cfRule>
    <cfRule type="cellIs" dxfId="237" priority="4" operator="equal">
      <formula>"Moderado"</formula>
    </cfRule>
    <cfRule type="cellIs" dxfId="236" priority="5" operator="equal">
      <formula>"Bajo"</formula>
    </cfRule>
  </conditionalFormatting>
  <conditionalFormatting sqref="K10:K69">
    <cfRule type="containsText" dxfId="235"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D00-000000000000}">
          <x14:formula1>
            <xm:f>'Tabla Valoración controles'!$D$4:$D$6</xm:f>
          </x14:formula1>
          <xm:sqref>R10:R69</xm:sqref>
        </x14:dataValidation>
        <x14:dataValidation type="list" allowBlank="1" showInputMessage="1" showErrorMessage="1" xr:uid="{00000000-0002-0000-0D00-000001000000}">
          <x14:formula1>
            <xm:f>'Tabla Valoración controles'!$D$7:$D$8</xm:f>
          </x14:formula1>
          <xm:sqref>S10:S69</xm:sqref>
        </x14:dataValidation>
        <x14:dataValidation type="list" allowBlank="1" showInputMessage="1" showErrorMessage="1" xr:uid="{00000000-0002-0000-0D00-000002000000}">
          <x14:formula1>
            <xm:f>'Tabla Valoración controles'!$D$9:$D$10</xm:f>
          </x14:formula1>
          <xm:sqref>U10:U69</xm:sqref>
        </x14:dataValidation>
        <x14:dataValidation type="list" allowBlank="1" showInputMessage="1" showErrorMessage="1" xr:uid="{00000000-0002-0000-0D00-000003000000}">
          <x14:formula1>
            <xm:f>'Tabla Valoración controles'!$D$11:$D$12</xm:f>
          </x14:formula1>
          <xm:sqref>V10:V69</xm:sqref>
        </x14:dataValidation>
        <x14:dataValidation type="list" allowBlank="1" showInputMessage="1" showErrorMessage="1" xr:uid="{00000000-0002-0000-0D00-000004000000}">
          <x14:formula1>
            <xm:f>'Tabla Valoración controles'!$D$13:$D$14</xm:f>
          </x14:formula1>
          <xm:sqref>W10:W69</xm:sqref>
        </x14:dataValidation>
        <x14:dataValidation type="list" allowBlank="1" showInputMessage="1" showErrorMessage="1" xr:uid="{00000000-0002-0000-0D00-000005000000}">
          <x14:formula1>
            <xm:f>'Opciones Tratamiento'!$B$13:$B$19</xm:f>
          </x14:formula1>
          <xm:sqref>F10:F69</xm:sqref>
        </x14:dataValidation>
        <x14:dataValidation type="list" allowBlank="1" showInputMessage="1" showErrorMessage="1" xr:uid="{00000000-0002-0000-0D00-000006000000}">
          <x14:formula1>
            <xm:f>'Opciones Tratamiento'!$E$2:$E$4</xm:f>
          </x14:formula1>
          <xm:sqref>B10:B69</xm:sqref>
        </x14:dataValidation>
        <x14:dataValidation type="list" allowBlank="1" showInputMessage="1" showErrorMessage="1" xr:uid="{00000000-0002-0000-0D00-000007000000}">
          <x14:formula1>
            <xm:f>'Opciones Tratamiento'!$B$2:$B$5</xm:f>
          </x14:formula1>
          <xm:sqref>AD10:AD69</xm:sqref>
        </x14:dataValidation>
        <x14:dataValidation type="list" allowBlank="1" showInputMessage="1" showErrorMessage="1" xr:uid="{00000000-0002-0000-0D00-000008000000}">
          <x14:formula1>
            <xm:f>'Tabla Impacto'!$F$210:$F$221</xm:f>
          </x14:formula1>
          <xm:sqref>J10:J69</xm:sqref>
        </x14:dataValidation>
        <x14:dataValidation type="custom" allowBlank="1" showInputMessage="1" showErrorMessage="1" error="Recuerde que las acciones se generan bajo la medida de mitigar el riesgo" xr:uid="{00000000-0002-0000-0D00-000009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D00-00000A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D00-00000B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D00-00000C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D00-00000D000000}">
          <x14:formula1>
            <xm:f>IF(OR(AD10='Opciones Tratamiento'!$B$2,AD10='Opciones Tratamiento'!$B$3,AD10='Opciones Tratamiento'!$B$4),ISBLANK(AD10),ISTEXT(AD10))</xm:f>
          </x14:formula1>
          <xm:sqref>AI10:AJ69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rgb="FF002060"/>
  </sheetPr>
  <dimension ref="A1:BP72"/>
  <sheetViews>
    <sheetView zoomScale="60" zoomScaleNormal="60" workbookViewId="0">
      <pane xSplit="16" ySplit="2" topLeftCell="Q3" activePane="bottomRight" state="frozen"/>
      <selection pane="topRight" activeCell="Q1" sqref="Q1"/>
      <selection pane="bottomLeft" activeCell="A3" sqref="A3"/>
      <selection pane="bottomRight" activeCell="A3" sqref="A1:AK1048576"/>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140625" style="1" bestFit="1" customWidth="1"/>
    <col min="10" max="10" width="27.140625" style="1" bestFit="1" customWidth="1"/>
    <col min="11" max="11" width="30.5703125" style="1" customWidth="1"/>
    <col min="12" max="12" width="17.5703125" style="1" customWidth="1"/>
    <col min="13" max="13" width="6.140625" style="1" bestFit="1" customWidth="1"/>
    <col min="14" max="14" width="16" style="1" customWidth="1"/>
    <col min="15" max="15" width="5.85546875" style="1" customWidth="1"/>
    <col min="16" max="16" width="64.85546875"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85546875" style="1" customWidth="1"/>
    <col min="23" max="23" width="7.5703125" style="1" customWidth="1"/>
    <col min="24" max="24" width="38.140625" style="1" customWidth="1"/>
    <col min="25" max="25" width="8.85546875" style="1" customWidth="1"/>
    <col min="26" max="26" width="10.42578125" style="1" customWidth="1"/>
    <col min="27" max="28" width="9.140625" style="1" customWidth="1"/>
    <col min="29" max="29" width="8.42578125" style="1" customWidth="1"/>
    <col min="30" max="30" width="7.140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244" t="s">
        <v>60</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6"/>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47"/>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9"/>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9"/>
      <c r="B3" s="30"/>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39" t="s">
        <v>61</v>
      </c>
      <c r="B4" s="240"/>
      <c r="C4" s="241" t="s">
        <v>241</v>
      </c>
      <c r="D4" s="251"/>
      <c r="E4" s="251"/>
      <c r="F4" s="251"/>
      <c r="G4" s="251"/>
      <c r="H4" s="251"/>
      <c r="I4" s="251"/>
      <c r="J4" s="251"/>
      <c r="K4" s="251"/>
      <c r="L4" s="251"/>
      <c r="M4" s="251"/>
      <c r="N4" s="252"/>
      <c r="O4" s="253"/>
      <c r="P4" s="253"/>
      <c r="Q4" s="253"/>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39" t="s">
        <v>62</v>
      </c>
      <c r="B5" s="240"/>
      <c r="C5" s="241" t="s">
        <v>242</v>
      </c>
      <c r="D5" s="251"/>
      <c r="E5" s="251"/>
      <c r="F5" s="251"/>
      <c r="G5" s="251"/>
      <c r="H5" s="251"/>
      <c r="I5" s="251"/>
      <c r="J5" s="251"/>
      <c r="K5" s="251"/>
      <c r="L5" s="251"/>
      <c r="M5" s="251"/>
      <c r="N5" s="252"/>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39" t="s">
        <v>63</v>
      </c>
      <c r="B6" s="240"/>
      <c r="C6" s="241" t="s">
        <v>243</v>
      </c>
      <c r="D6" s="242"/>
      <c r="E6" s="242"/>
      <c r="F6" s="242"/>
      <c r="G6" s="242"/>
      <c r="H6" s="242"/>
      <c r="I6" s="242"/>
      <c r="J6" s="242"/>
      <c r="K6" s="242"/>
      <c r="L6" s="242"/>
      <c r="M6" s="242"/>
      <c r="N6" s="243"/>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1" t="s">
        <v>64</v>
      </c>
      <c r="B7" s="232"/>
      <c r="C7" s="232"/>
      <c r="D7" s="232"/>
      <c r="E7" s="232"/>
      <c r="F7" s="232"/>
      <c r="G7" s="233"/>
      <c r="H7" s="231" t="s">
        <v>65</v>
      </c>
      <c r="I7" s="232"/>
      <c r="J7" s="232"/>
      <c r="K7" s="232"/>
      <c r="L7" s="232"/>
      <c r="M7" s="232"/>
      <c r="N7" s="233"/>
      <c r="O7" s="231" t="s">
        <v>66</v>
      </c>
      <c r="P7" s="232"/>
      <c r="Q7" s="232"/>
      <c r="R7" s="232"/>
      <c r="S7" s="232"/>
      <c r="T7" s="232"/>
      <c r="U7" s="232"/>
      <c r="V7" s="232"/>
      <c r="W7" s="233"/>
      <c r="X7" s="231" t="s">
        <v>67</v>
      </c>
      <c r="Y7" s="232"/>
      <c r="Z7" s="232"/>
      <c r="AA7" s="232"/>
      <c r="AB7" s="232"/>
      <c r="AC7" s="232"/>
      <c r="AD7" s="233"/>
      <c r="AE7" s="231" t="s">
        <v>68</v>
      </c>
      <c r="AF7" s="232"/>
      <c r="AG7" s="232"/>
      <c r="AH7" s="232"/>
      <c r="AI7" s="232"/>
      <c r="AJ7" s="233"/>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34" t="s">
        <v>69</v>
      </c>
      <c r="B8" s="236" t="s">
        <v>15</v>
      </c>
      <c r="C8" s="224" t="s">
        <v>17</v>
      </c>
      <c r="D8" s="224" t="s">
        <v>19</v>
      </c>
      <c r="E8" s="237" t="s">
        <v>21</v>
      </c>
      <c r="F8" s="223" t="s">
        <v>23</v>
      </c>
      <c r="G8" s="224" t="s">
        <v>70</v>
      </c>
      <c r="H8" s="238" t="s">
        <v>71</v>
      </c>
      <c r="I8" s="228" t="s">
        <v>72</v>
      </c>
      <c r="J8" s="223" t="s">
        <v>73</v>
      </c>
      <c r="K8" s="223" t="s">
        <v>74</v>
      </c>
      <c r="L8" s="226" t="s">
        <v>75</v>
      </c>
      <c r="M8" s="228" t="s">
        <v>72</v>
      </c>
      <c r="N8" s="224" t="s">
        <v>29</v>
      </c>
      <c r="O8" s="229" t="s">
        <v>76</v>
      </c>
      <c r="P8" s="225" t="s">
        <v>31</v>
      </c>
      <c r="Q8" s="223" t="s">
        <v>33</v>
      </c>
      <c r="R8" s="225" t="s">
        <v>77</v>
      </c>
      <c r="S8" s="225"/>
      <c r="T8" s="225"/>
      <c r="U8" s="225"/>
      <c r="V8" s="225"/>
      <c r="W8" s="225"/>
      <c r="X8" s="221" t="s">
        <v>78</v>
      </c>
      <c r="Y8" s="221" t="s">
        <v>79</v>
      </c>
      <c r="Z8" s="221" t="s">
        <v>72</v>
      </c>
      <c r="AA8" s="221" t="s">
        <v>80</v>
      </c>
      <c r="AB8" s="221" t="s">
        <v>72</v>
      </c>
      <c r="AC8" s="221" t="s">
        <v>81</v>
      </c>
      <c r="AD8" s="229" t="s">
        <v>49</v>
      </c>
      <c r="AE8" s="222" t="s">
        <v>68</v>
      </c>
      <c r="AF8" s="225" t="s">
        <v>82</v>
      </c>
      <c r="AG8" s="222" t="s">
        <v>327</v>
      </c>
      <c r="AH8" s="222" t="s">
        <v>328</v>
      </c>
      <c r="AI8" s="222" t="s">
        <v>325</v>
      </c>
      <c r="AJ8" s="222" t="s">
        <v>326</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35"/>
      <c r="B9" s="236"/>
      <c r="C9" s="225"/>
      <c r="D9" s="225"/>
      <c r="E9" s="236"/>
      <c r="F9" s="224"/>
      <c r="G9" s="225"/>
      <c r="H9" s="224"/>
      <c r="I9" s="227"/>
      <c r="J9" s="224"/>
      <c r="K9" s="224"/>
      <c r="L9" s="227"/>
      <c r="M9" s="227"/>
      <c r="N9" s="225"/>
      <c r="O9" s="230"/>
      <c r="P9" s="225"/>
      <c r="Q9" s="224"/>
      <c r="R9" s="142" t="s">
        <v>83</v>
      </c>
      <c r="S9" s="142" t="s">
        <v>84</v>
      </c>
      <c r="T9" s="142" t="s">
        <v>85</v>
      </c>
      <c r="U9" s="142" t="s">
        <v>86</v>
      </c>
      <c r="V9" s="142" t="s">
        <v>87</v>
      </c>
      <c r="W9" s="142" t="s">
        <v>88</v>
      </c>
      <c r="X9" s="221"/>
      <c r="Y9" s="221"/>
      <c r="Z9" s="221"/>
      <c r="AA9" s="221"/>
      <c r="AB9" s="221"/>
      <c r="AC9" s="221"/>
      <c r="AD9" s="230"/>
      <c r="AE9" s="222"/>
      <c r="AF9" s="225"/>
      <c r="AG9" s="222"/>
      <c r="AH9" s="222"/>
      <c r="AI9" s="222"/>
      <c r="AJ9" s="222"/>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25">
      <c r="A10" s="254">
        <v>1</v>
      </c>
      <c r="B10" s="215" t="s">
        <v>89</v>
      </c>
      <c r="C10" s="215" t="s">
        <v>244</v>
      </c>
      <c r="D10" s="215" t="s">
        <v>245</v>
      </c>
      <c r="E10" s="218" t="s">
        <v>246</v>
      </c>
      <c r="F10" s="215" t="s">
        <v>90</v>
      </c>
      <c r="G10" s="206">
        <v>12</v>
      </c>
      <c r="H10" s="209" t="str">
        <f>IF(G10&lt;=0,"",IF(G10&lt;=2,"Muy Baja",IF(G10&lt;=24,"Baja",IF(G10&lt;=500,"Media",IF(G10&lt;=5000,"Alta","Muy Alta")))))</f>
        <v>Baja</v>
      </c>
      <c r="I10" s="200">
        <f>IF(H10="","",IF(H10="Muy Baja",0.2,IF(H10="Baja",0.4,IF(H10="Media",0.6,IF(H10="Alta",0.8,IF(H10="Muy Alta",1,))))))</f>
        <v>0.4</v>
      </c>
      <c r="J10" s="212" t="s">
        <v>167</v>
      </c>
      <c r="K10" s="200" t="str">
        <f>IF(NOT(ISERROR(MATCH(J10,'[14]Tabla Impacto'!$B$221:$B$223,0))),'[14]Tabla Impacto'!$F$223&amp;"Por favor no seleccionar los criterios de impacto(Afectación Económica o presupuestal y Pérdida Reputacional)",J10)</f>
        <v xml:space="preserve">     El riesgo afecta la imagen de la entidad internamente, de conocimiento general, nivel interno, de junta dircetiva y accionistas y/o de provedores</v>
      </c>
      <c r="L10" s="209" t="str">
        <f>IF(OR(K10='[14]Tabla Impacto'!$C$11,K10='[14]Tabla Impacto'!$D$11),"Leve",IF(OR(K10='[14]Tabla Impacto'!$C$12,K10='[14]Tabla Impacto'!$D$12),"Menor",IF(OR(K10='[14]Tabla Impacto'!$C$13,K10='[14]Tabla Impacto'!$D$13),"Moderado",IF(OR(K10='[14]Tabla Impacto'!$C$14,K10='[14]Tabla Impacto'!$D$14),"Mayor",IF(OR(K10='[14]Tabla Impacto'!$C$15,K10='[14]Tabla Impacto'!$D$15),"Catastrófico","")))))</f>
        <v>Menor</v>
      </c>
      <c r="M10" s="200">
        <f>IF(L10="","",IF(L10="Leve",0.2,IF(L10="Menor",0.4,IF(L10="Moderado",0.6,IF(L10="Mayor",0.8,IF(L10="Catastrófico",1,))))))</f>
        <v>0.4</v>
      </c>
      <c r="N10" s="203"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56">
        <v>1</v>
      </c>
      <c r="P10" s="126" t="s">
        <v>247</v>
      </c>
      <c r="Q10" s="144" t="str">
        <f t="shared" ref="Q10:Q69" si="0">IF(OR(R10="Preventivo",R10="Detectivo"),"Probabilidad",IF(R10="Correctivo","Impacto",""))</f>
        <v>Probabilidad</v>
      </c>
      <c r="R10" s="145" t="s">
        <v>98</v>
      </c>
      <c r="S10" s="145" t="s">
        <v>93</v>
      </c>
      <c r="T10" s="146" t="str">
        <f t="shared" ref="T10:T69" si="1">IF(AND(R10="Preventivo",S10="Automático"),"50%",IF(AND(R10="Preventivo",S10="Manual"),"40%",IF(AND(R10="Detectivo",S10="Automático"),"40%",IF(AND(R10="Detectivo",S10="Manual"),"30%",IF(AND(R10="Correctivo",S10="Automático"),"35%",IF(AND(R10="Correctivo",S10="Manual"),"25%",""))))))</f>
        <v>30%</v>
      </c>
      <c r="U10" s="145" t="s">
        <v>94</v>
      </c>
      <c r="V10" s="145" t="s">
        <v>95</v>
      </c>
      <c r="W10" s="145" t="s">
        <v>96</v>
      </c>
      <c r="X10" s="147">
        <f>IFERROR(IF(Q10="Probabilidad",(I10-(+I10*T10)),IF(Q10="Impacto",I10,"")),"")</f>
        <v>0.28000000000000003</v>
      </c>
      <c r="Y10" s="148" t="str">
        <f>IFERROR(IF(X10="","",IF(X10&lt;=0.2,"Muy Baja",IF(X10&lt;=0.4,"Baja",IF(X10&lt;=0.6,"Media",IF(X10&lt;=0.8,"Alta","Muy Alta"))))),"")</f>
        <v>Baja</v>
      </c>
      <c r="Z10" s="149">
        <f t="shared" ref="Z10:Z69" si="2">+X10</f>
        <v>0.28000000000000003</v>
      </c>
      <c r="AA10" s="148" t="str">
        <f>IFERROR(IF(AB10="","",IF(AB10&lt;=0.2,"Leve",IF(AB10&lt;=0.4,"Menor",IF(AB10&lt;=0.6,"Moderado",IF(AB10&lt;=0.8,"Mayor","Catastrófico"))))),"")</f>
        <v>Menor</v>
      </c>
      <c r="AB10" s="149">
        <f>IFERROR(IF(Q10="Impacto",(M10-(+M10*T10)),IF(Q10="Probabilidad",M10,"")),"")</f>
        <v>0.4</v>
      </c>
      <c r="AC10" s="150" t="str">
        <f t="shared" ref="AC10:AC69" si="3">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51" t="s">
        <v>97</v>
      </c>
      <c r="AE10" s="157" t="s">
        <v>333</v>
      </c>
      <c r="AF10" s="152" t="s">
        <v>362</v>
      </c>
      <c r="AG10" s="152" t="s">
        <v>360</v>
      </c>
      <c r="AH10" s="152" t="s">
        <v>333</v>
      </c>
      <c r="AI10" s="153" t="s">
        <v>363</v>
      </c>
      <c r="AJ10" s="152" t="s">
        <v>333</v>
      </c>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3">
      <c r="A11" s="255"/>
      <c r="B11" s="216"/>
      <c r="C11" s="216"/>
      <c r="D11" s="216"/>
      <c r="E11" s="219"/>
      <c r="F11" s="216"/>
      <c r="G11" s="207"/>
      <c r="H11" s="210"/>
      <c r="I11" s="201"/>
      <c r="J11" s="213"/>
      <c r="K11" s="201">
        <f ca="1">IF(NOT(ISERROR(MATCH(J11,_xlfn.ANCHORARRAY(E22),0))),I24&amp;"Por favor no seleccionar los criterios de impacto",J11)</f>
        <v>0</v>
      </c>
      <c r="L11" s="210"/>
      <c r="M11" s="201"/>
      <c r="N11" s="204"/>
      <c r="O11" s="156">
        <v>2</v>
      </c>
      <c r="P11" s="127" t="s">
        <v>248</v>
      </c>
      <c r="Q11" s="144" t="str">
        <f t="shared" si="0"/>
        <v>Probabilidad</v>
      </c>
      <c r="R11" s="145" t="s">
        <v>92</v>
      </c>
      <c r="S11" s="145" t="s">
        <v>93</v>
      </c>
      <c r="T11" s="146" t="str">
        <f t="shared" si="1"/>
        <v>40%</v>
      </c>
      <c r="U11" s="145" t="s">
        <v>94</v>
      </c>
      <c r="V11" s="145" t="s">
        <v>95</v>
      </c>
      <c r="W11" s="145" t="s">
        <v>96</v>
      </c>
      <c r="X11" s="147">
        <f>IFERROR(IF(AND(Q10="Probabilidad",Q11="Probabilidad"),(Z10-(+Z10*T11)),IF(Q11="Probabilidad",(I10-(+I10*T11)),IF(Q11="Impacto",Z10,""))),"")</f>
        <v>0.16800000000000001</v>
      </c>
      <c r="Y11" s="148" t="str">
        <f t="shared" ref="Y11:Y69" si="4">IFERROR(IF(X11="","",IF(X11&lt;=0.2,"Muy Baja",IF(X11&lt;=0.4,"Baja",IF(X11&lt;=0.6,"Media",IF(X11&lt;=0.8,"Alta","Muy Alta"))))),"")</f>
        <v>Muy Baja</v>
      </c>
      <c r="Z11" s="149">
        <f t="shared" si="2"/>
        <v>0.16800000000000001</v>
      </c>
      <c r="AA11" s="148" t="str">
        <f t="shared" ref="AA11:AA69" si="5">IFERROR(IF(AB11="","",IF(AB11&lt;=0.2,"Leve",IF(AB11&lt;=0.4,"Menor",IF(AB11&lt;=0.6,"Moderado",IF(AB11&lt;=0.8,"Mayor","Catastrófico"))))),"")</f>
        <v>Menor</v>
      </c>
      <c r="AB11" s="149">
        <f>IFERROR(IF(AND(Q10="Impacto",Q11="Impacto"),(AB10-(+AB10*T11)),IF(Q11="Impacto",($M$10-(+$M$10*T11)),IF(Q11="Probabilidad",AB10,""))),"")</f>
        <v>0.4</v>
      </c>
      <c r="AC11" s="150" t="str">
        <f t="shared" si="3"/>
        <v>Bajo</v>
      </c>
      <c r="AD11" s="151" t="s">
        <v>97</v>
      </c>
      <c r="AE11" s="157" t="s">
        <v>333</v>
      </c>
      <c r="AF11" s="152" t="s">
        <v>362</v>
      </c>
      <c r="AG11" s="152" t="s">
        <v>360</v>
      </c>
      <c r="AH11" s="152" t="s">
        <v>333</v>
      </c>
      <c r="AI11" s="152" t="s">
        <v>462</v>
      </c>
      <c r="AJ11" s="152" t="s">
        <v>333</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55"/>
      <c r="B12" s="216"/>
      <c r="C12" s="216"/>
      <c r="D12" s="216"/>
      <c r="E12" s="219"/>
      <c r="F12" s="216"/>
      <c r="G12" s="207"/>
      <c r="H12" s="210"/>
      <c r="I12" s="201"/>
      <c r="J12" s="213"/>
      <c r="K12" s="201">
        <f ca="1">IF(NOT(ISERROR(MATCH(J12,_xlfn.ANCHORARRAY(E23),0))),I25&amp;"Por favor no seleccionar los criterios de impacto",J12)</f>
        <v>0</v>
      </c>
      <c r="L12" s="210"/>
      <c r="M12" s="201"/>
      <c r="N12" s="204"/>
      <c r="O12" s="156">
        <v>3</v>
      </c>
      <c r="P12" s="143"/>
      <c r="Q12" s="144" t="str">
        <f t="shared" si="0"/>
        <v/>
      </c>
      <c r="R12" s="145"/>
      <c r="S12" s="145"/>
      <c r="T12" s="146" t="str">
        <f t="shared" si="1"/>
        <v/>
      </c>
      <c r="U12" s="145"/>
      <c r="V12" s="145"/>
      <c r="W12" s="145"/>
      <c r="X12" s="147" t="str">
        <f>IFERROR(IF(AND(Q11="Probabilidad",Q12="Probabilidad"),(Z11-(+Z11*T12)),IF(AND(Q11="Impacto",Q12="Probabilidad"),(Z10-(+Z10*T12)),IF(Q12="Impacto",Z11,""))),"")</f>
        <v/>
      </c>
      <c r="Y12" s="148" t="str">
        <f t="shared" si="4"/>
        <v/>
      </c>
      <c r="Z12" s="149" t="str">
        <f t="shared" si="2"/>
        <v/>
      </c>
      <c r="AA12" s="148" t="str">
        <f t="shared" si="5"/>
        <v/>
      </c>
      <c r="AB12" s="149" t="str">
        <f>IFERROR(IF(AND(Q11="Impacto",Q12="Impacto"),(AB11-(+AB11*T12)),IF(AND(Q11="Probabilidad",Q12="Impacto"),(AB10-(+AB10*T12)),IF(Q12="Probabilidad",AB11,""))),"")</f>
        <v/>
      </c>
      <c r="AC12" s="150" t="str">
        <f t="shared" si="3"/>
        <v/>
      </c>
      <c r="AD12" s="151"/>
      <c r="AE12" s="143"/>
      <c r="AF12" s="152"/>
      <c r="AG12" s="152"/>
      <c r="AH12" s="154"/>
      <c r="AI12" s="152"/>
      <c r="AJ12" s="157"/>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55"/>
      <c r="B13" s="216"/>
      <c r="C13" s="216"/>
      <c r="D13" s="216"/>
      <c r="E13" s="219"/>
      <c r="F13" s="216"/>
      <c r="G13" s="207"/>
      <c r="H13" s="210"/>
      <c r="I13" s="201"/>
      <c r="J13" s="213"/>
      <c r="K13" s="201">
        <f ca="1">IF(NOT(ISERROR(MATCH(J13,_xlfn.ANCHORARRAY(E24),0))),I26&amp;"Por favor no seleccionar los criterios de impacto",J13)</f>
        <v>0</v>
      </c>
      <c r="L13" s="210"/>
      <c r="M13" s="201"/>
      <c r="N13" s="204"/>
      <c r="O13" s="156">
        <v>4</v>
      </c>
      <c r="P13" s="158"/>
      <c r="Q13" s="144" t="str">
        <f t="shared" si="0"/>
        <v/>
      </c>
      <c r="R13" s="145"/>
      <c r="S13" s="145"/>
      <c r="T13" s="146" t="str">
        <f t="shared" si="1"/>
        <v/>
      </c>
      <c r="U13" s="145"/>
      <c r="V13" s="145"/>
      <c r="W13" s="145"/>
      <c r="X13" s="147" t="str">
        <f>IFERROR(IF(AND(Q12="Probabilidad",Q13="Probabilidad"),(Z12-(+Z12*T13)),IF(AND(Q12="Impacto",Q13="Probabilidad"),(Z11-(+Z11*T13)),IF(Q13="Impacto",Z12,""))),"")</f>
        <v/>
      </c>
      <c r="Y13" s="148" t="str">
        <f t="shared" si="4"/>
        <v/>
      </c>
      <c r="Z13" s="149" t="str">
        <f t="shared" si="2"/>
        <v/>
      </c>
      <c r="AA13" s="148" t="str">
        <f t="shared" si="5"/>
        <v/>
      </c>
      <c r="AB13" s="149" t="str">
        <f>IFERROR(IF(AND(Q12="Impacto",Q13="Impacto"),(AB12-(+AB12*T13)),IF(AND(Q12="Probabilidad",Q13="Impacto"),(AB11-(+AB11*T13)),IF(Q13="Probabilidad",AB12,""))),"")</f>
        <v/>
      </c>
      <c r="AC13" s="150" t="str">
        <f t="shared" si="3"/>
        <v/>
      </c>
      <c r="AD13" s="151"/>
      <c r="AE13" s="158"/>
      <c r="AF13" s="157"/>
      <c r="AG13" s="154"/>
      <c r="AH13" s="154"/>
      <c r="AI13" s="152"/>
      <c r="AJ13" s="157"/>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55"/>
      <c r="B14" s="216"/>
      <c r="C14" s="216"/>
      <c r="D14" s="216"/>
      <c r="E14" s="219"/>
      <c r="F14" s="216"/>
      <c r="G14" s="207"/>
      <c r="H14" s="210"/>
      <c r="I14" s="201"/>
      <c r="J14" s="213"/>
      <c r="K14" s="201">
        <f ca="1">IF(NOT(ISERROR(MATCH(J14,_xlfn.ANCHORARRAY(E25),0))),I27&amp;"Por favor no seleccionar los criterios de impacto",J14)</f>
        <v>0</v>
      </c>
      <c r="L14" s="210"/>
      <c r="M14" s="201"/>
      <c r="N14" s="204"/>
      <c r="O14" s="156">
        <v>5</v>
      </c>
      <c r="P14" s="158"/>
      <c r="Q14" s="144" t="str">
        <f t="shared" si="0"/>
        <v/>
      </c>
      <c r="R14" s="145"/>
      <c r="S14" s="145"/>
      <c r="T14" s="146" t="str">
        <f t="shared" si="1"/>
        <v/>
      </c>
      <c r="U14" s="145"/>
      <c r="V14" s="145"/>
      <c r="W14" s="145"/>
      <c r="X14" s="147" t="str">
        <f>IFERROR(IF(AND(Q13="Probabilidad",Q14="Probabilidad"),(Z13-(+Z13*T14)),IF(AND(Q13="Impacto",Q14="Probabilidad"),(Z12-(+Z12*T14)),IF(Q14="Impacto",Z13,""))),"")</f>
        <v/>
      </c>
      <c r="Y14" s="148" t="str">
        <f t="shared" si="4"/>
        <v/>
      </c>
      <c r="Z14" s="149" t="str">
        <f t="shared" si="2"/>
        <v/>
      </c>
      <c r="AA14" s="148" t="str">
        <f t="shared" si="5"/>
        <v/>
      </c>
      <c r="AB14" s="149" t="str">
        <f>IFERROR(IF(AND(Q13="Impacto",Q14="Impacto"),(AB13-(+AB13*T14)),IF(AND(Q13="Probabilidad",Q14="Impacto"),(AB12-(+AB12*T14)),IF(Q14="Probabilidad",AB13,""))),"")</f>
        <v/>
      </c>
      <c r="AC14" s="150" t="str">
        <f t="shared" si="3"/>
        <v/>
      </c>
      <c r="AD14" s="151"/>
      <c r="AE14" s="152"/>
      <c r="AF14" s="157"/>
      <c r="AG14" s="154"/>
      <c r="AH14" s="154"/>
      <c r="AI14" s="152"/>
      <c r="AJ14" s="157"/>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56"/>
      <c r="B15" s="217"/>
      <c r="C15" s="217"/>
      <c r="D15" s="217"/>
      <c r="E15" s="220"/>
      <c r="F15" s="217"/>
      <c r="G15" s="208"/>
      <c r="H15" s="211"/>
      <c r="I15" s="202"/>
      <c r="J15" s="214"/>
      <c r="K15" s="202">
        <f ca="1">IF(NOT(ISERROR(MATCH(J15,_xlfn.ANCHORARRAY(E26),0))),I28&amp;"Por favor no seleccionar los criterios de impacto",J15)</f>
        <v>0</v>
      </c>
      <c r="L15" s="211"/>
      <c r="M15" s="202"/>
      <c r="N15" s="205"/>
      <c r="O15" s="156">
        <v>6</v>
      </c>
      <c r="P15" s="158"/>
      <c r="Q15" s="144" t="str">
        <f t="shared" si="0"/>
        <v/>
      </c>
      <c r="R15" s="145"/>
      <c r="S15" s="145"/>
      <c r="T15" s="146" t="str">
        <f t="shared" si="1"/>
        <v/>
      </c>
      <c r="U15" s="145"/>
      <c r="V15" s="145"/>
      <c r="W15" s="145"/>
      <c r="X15" s="147" t="str">
        <f>IFERROR(IF(AND(Q14="Probabilidad",Q15="Probabilidad"),(Z14-(+Z14*T15)),IF(AND(Q14="Impacto",Q15="Probabilidad"),(Z13-(+Z13*T15)),IF(Q15="Impacto",Z14,""))),"")</f>
        <v/>
      </c>
      <c r="Y15" s="148" t="str">
        <f t="shared" si="4"/>
        <v/>
      </c>
      <c r="Z15" s="149" t="str">
        <f t="shared" si="2"/>
        <v/>
      </c>
      <c r="AA15" s="148" t="str">
        <f t="shared" si="5"/>
        <v/>
      </c>
      <c r="AB15" s="149" t="str">
        <f>IFERROR(IF(AND(Q14="Impacto",Q15="Impacto"),(AB14-(+AB14*T15)),IF(AND(Q14="Probabilidad",Q15="Impacto"),(AB13-(+AB13*T15)),IF(Q15="Probabilidad",AB14,""))),"")</f>
        <v/>
      </c>
      <c r="AC15" s="150" t="str">
        <f t="shared" si="3"/>
        <v/>
      </c>
      <c r="AD15" s="151"/>
      <c r="AE15" s="152"/>
      <c r="AF15" s="157"/>
      <c r="AG15" s="154"/>
      <c r="AH15" s="154"/>
      <c r="AI15" s="152"/>
      <c r="AJ15" s="157"/>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8">
        <v>2</v>
      </c>
      <c r="B16" s="191" t="s">
        <v>89</v>
      </c>
      <c r="C16" s="191" t="s">
        <v>249</v>
      </c>
      <c r="D16" s="191" t="s">
        <v>250</v>
      </c>
      <c r="E16" s="194" t="s">
        <v>463</v>
      </c>
      <c r="F16" s="191" t="s">
        <v>90</v>
      </c>
      <c r="G16" s="197">
        <v>12</v>
      </c>
      <c r="H16" s="182" t="str">
        <f>IF(G16&lt;=0,"",IF(G16&lt;=2,"Muy Baja",IF(G16&lt;=24,"Baja",IF(G16&lt;=500,"Media",IF(G16&lt;=5000,"Alta","Muy Alta")))))</f>
        <v>Baja</v>
      </c>
      <c r="I16" s="176">
        <f>IF(H16="","",IF(H16="Muy Baja",0.2,IF(H16="Baja",0.4,IF(H16="Media",0.6,IF(H16="Alta",0.8,IF(H16="Muy Alta",1,))))))</f>
        <v>0.4</v>
      </c>
      <c r="J16" s="179" t="s">
        <v>107</v>
      </c>
      <c r="K16" s="176" t="str">
        <f>IF(NOT(ISERROR(MATCH(J16,'[14]Tabla Impacto'!$B$221:$B$223,0))),'[14]Tabla Impacto'!$F$223&amp;"Por favor no seleccionar los criterios de impacto(Afectación Económica o presupuestal y Pérdida Reputacional)",J16)</f>
        <v xml:space="preserve">     El riesgo afecta la imagen de alguna área de la organización</v>
      </c>
      <c r="L16" s="182" t="str">
        <f>IF(OR(K16='[14]Tabla Impacto'!$C$11,K16='[14]Tabla Impacto'!$D$11),"Leve",IF(OR(K16='[14]Tabla Impacto'!$C$12,K16='[14]Tabla Impacto'!$D$12),"Menor",IF(OR(K16='[14]Tabla Impacto'!$C$13,K16='[14]Tabla Impacto'!$D$13),"Moderado",IF(OR(K16='[14]Tabla Impacto'!$C$14,K16='[14]Tabla Impacto'!$D$14),"Mayor",IF(OR(K16='[14]Tabla Impacto'!$C$15,K16='[14]Tabla Impacto'!$D$15),"Catastrófico","")))))</f>
        <v>Leve</v>
      </c>
      <c r="M16" s="176">
        <f>IF(L16="","",IF(L16="Leve",0.2,IF(L16="Menor",0.4,IF(L16="Moderado",0.6,IF(L16="Mayor",0.8,IF(L16="Catastrófico",1,))))))</f>
        <v>0.2</v>
      </c>
      <c r="N16" s="185"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Bajo</v>
      </c>
      <c r="O16" s="6">
        <v>1</v>
      </c>
      <c r="P16" s="128" t="s">
        <v>251</v>
      </c>
      <c r="Q16" s="41" t="str">
        <f t="shared" si="0"/>
        <v>Probabilidad</v>
      </c>
      <c r="R16" s="42" t="s">
        <v>92</v>
      </c>
      <c r="S16" s="42" t="s">
        <v>93</v>
      </c>
      <c r="T16" s="43" t="str">
        <f t="shared" si="1"/>
        <v>40%</v>
      </c>
      <c r="U16" s="42" t="s">
        <v>94</v>
      </c>
      <c r="V16" s="42" t="s">
        <v>95</v>
      </c>
      <c r="W16" s="42" t="s">
        <v>96</v>
      </c>
      <c r="X16" s="24">
        <f>IFERROR(IF(Q16="Probabilidad",(I16-(+I16*T16)),IF(Q16="Impacto",I16,"")),"")</f>
        <v>0.24</v>
      </c>
      <c r="Y16" s="44" t="str">
        <f>IFERROR(IF(X16="","",IF(X16&lt;=0.2,"Muy Baja",IF(X16&lt;=0.4,"Baja",IF(X16&lt;=0.6,"Media",IF(X16&lt;=0.8,"Alta","Muy Alta"))))),"")</f>
        <v>Baja</v>
      </c>
      <c r="Z16" s="45">
        <f t="shared" si="2"/>
        <v>0.24</v>
      </c>
      <c r="AA16" s="44" t="str">
        <f>IFERROR(IF(AB16="","",IF(AB16&lt;=0.2,"Leve",IF(AB16&lt;=0.4,"Menor",IF(AB16&lt;=0.6,"Moderado",IF(AB16&lt;=0.8,"Mayor","Catastrófico"))))),"")</f>
        <v>Leve</v>
      </c>
      <c r="AB16" s="45">
        <f>IFERROR(IF(Q16="Impacto",(M16-(+M16*T16)),IF(Q16="Probabilidad",M16,"")),"")</f>
        <v>0.2</v>
      </c>
      <c r="AC16" s="46" t="str">
        <f t="shared" si="3"/>
        <v>Bajo</v>
      </c>
      <c r="AD16" s="47" t="s">
        <v>97</v>
      </c>
      <c r="AE16" s="128" t="s">
        <v>252</v>
      </c>
      <c r="AF16" s="48" t="s">
        <v>253</v>
      </c>
      <c r="AG16" s="141" t="s">
        <v>464</v>
      </c>
      <c r="AH16" s="140" t="s">
        <v>385</v>
      </c>
      <c r="AI16" s="48" t="s">
        <v>382</v>
      </c>
      <c r="AJ16" s="48" t="s">
        <v>383</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9"/>
      <c r="B17" s="192"/>
      <c r="C17" s="192"/>
      <c r="D17" s="192"/>
      <c r="E17" s="195"/>
      <c r="F17" s="192"/>
      <c r="G17" s="198"/>
      <c r="H17" s="183"/>
      <c r="I17" s="177"/>
      <c r="J17" s="180"/>
      <c r="K17" s="177">
        <f ca="1">IF(NOT(ISERROR(MATCH(J17,_xlfn.ANCHORARRAY(E28),0))),I30&amp;"Por favor no seleccionar los criterios de impacto",J17)</f>
        <v>0</v>
      </c>
      <c r="L17" s="183"/>
      <c r="M17" s="177"/>
      <c r="N17" s="186"/>
      <c r="O17" s="6">
        <v>2</v>
      </c>
      <c r="P17" s="128" t="s">
        <v>254</v>
      </c>
      <c r="Q17" s="41" t="str">
        <f t="shared" si="0"/>
        <v>Probabilidad</v>
      </c>
      <c r="R17" s="42" t="s">
        <v>92</v>
      </c>
      <c r="S17" s="42" t="s">
        <v>93</v>
      </c>
      <c r="T17" s="43" t="str">
        <f t="shared" si="1"/>
        <v>40%</v>
      </c>
      <c r="U17" s="42" t="s">
        <v>94</v>
      </c>
      <c r="V17" s="42" t="s">
        <v>95</v>
      </c>
      <c r="W17" s="42" t="s">
        <v>96</v>
      </c>
      <c r="X17" s="24">
        <f>IFERROR(IF(AND(Q16="Probabilidad",Q17="Probabilidad"),(Z16-(+Z16*T17)),IF(Q17="Probabilidad",(I16-(+I16*T17)),IF(Q17="Impacto",Z16,""))),"")</f>
        <v>0.14399999999999999</v>
      </c>
      <c r="Y17" s="44" t="str">
        <f t="shared" si="4"/>
        <v>Muy Baja</v>
      </c>
      <c r="Z17" s="45">
        <f t="shared" si="2"/>
        <v>0.14399999999999999</v>
      </c>
      <c r="AA17" s="44" t="str">
        <f t="shared" si="5"/>
        <v>Menor</v>
      </c>
      <c r="AB17" s="45">
        <f>IFERROR(IF(AND(Q16="Impacto",Q17="Impacto"),(AB10-(+AB10*T17)),IF(Q17="Impacto",($M$16-(+$M$16*T17)),IF(Q17="Probabilidad",AB10,""))),"")</f>
        <v>0.4</v>
      </c>
      <c r="AC17" s="46" t="str">
        <f t="shared" si="3"/>
        <v>Bajo</v>
      </c>
      <c r="AD17" s="47" t="s">
        <v>97</v>
      </c>
      <c r="AE17" s="48" t="s">
        <v>333</v>
      </c>
      <c r="AF17" s="48" t="s">
        <v>253</v>
      </c>
      <c r="AG17" s="48" t="s">
        <v>360</v>
      </c>
      <c r="AH17" s="49" t="s">
        <v>384</v>
      </c>
      <c r="AI17" s="48" t="s">
        <v>386</v>
      </c>
      <c r="AJ17" s="38" t="s">
        <v>333</v>
      </c>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9"/>
      <c r="B18" s="192"/>
      <c r="C18" s="192"/>
      <c r="D18" s="192"/>
      <c r="E18" s="195"/>
      <c r="F18" s="192"/>
      <c r="G18" s="198"/>
      <c r="H18" s="183"/>
      <c r="I18" s="177"/>
      <c r="J18" s="180"/>
      <c r="K18" s="177">
        <f ca="1">IF(NOT(ISERROR(MATCH(J18,_xlfn.ANCHORARRAY(E29),0))),I31&amp;"Por favor no seleccionar los criterios de impacto",J18)</f>
        <v>0</v>
      </c>
      <c r="L18" s="183"/>
      <c r="M18" s="177"/>
      <c r="N18" s="186"/>
      <c r="O18" s="6">
        <v>3</v>
      </c>
      <c r="P18" s="128" t="s">
        <v>255</v>
      </c>
      <c r="Q18" s="41" t="str">
        <f t="shared" si="0"/>
        <v>Probabilidad</v>
      </c>
      <c r="R18" s="42" t="s">
        <v>92</v>
      </c>
      <c r="S18" s="42" t="s">
        <v>93</v>
      </c>
      <c r="T18" s="43" t="str">
        <f t="shared" si="1"/>
        <v>40%</v>
      </c>
      <c r="U18" s="42" t="s">
        <v>108</v>
      </c>
      <c r="V18" s="42" t="s">
        <v>95</v>
      </c>
      <c r="W18" s="42" t="s">
        <v>96</v>
      </c>
      <c r="X18" s="24">
        <f>IFERROR(IF(AND(Q17="Probabilidad",Q18="Probabilidad"),(Z17-(+Z17*T18)),IF(AND(Q17="Impacto",Q18="Probabilidad"),(Z16-(+Z16*T18)),IF(Q18="Impacto",Z17,""))),"")</f>
        <v>8.6399999999999991E-2</v>
      </c>
      <c r="Y18" s="44" t="str">
        <f t="shared" si="4"/>
        <v>Muy Baja</v>
      </c>
      <c r="Z18" s="45">
        <f t="shared" si="2"/>
        <v>8.6399999999999991E-2</v>
      </c>
      <c r="AA18" s="44" t="str">
        <f t="shared" si="5"/>
        <v>Menor</v>
      </c>
      <c r="AB18" s="45">
        <f>IFERROR(IF(AND(Q17="Impacto",Q18="Impacto"),(AB17-(+AB17*T18)),IF(AND(Q17="Probabilidad",Q18="Impacto"),(AB16-(+AB16*T18)),IF(Q18="Probabilidad",AB17,""))),"")</f>
        <v>0.4</v>
      </c>
      <c r="AC18" s="46" t="str">
        <f t="shared" si="3"/>
        <v>Bajo</v>
      </c>
      <c r="AD18" s="47" t="s">
        <v>97</v>
      </c>
      <c r="AE18" s="48" t="s">
        <v>333</v>
      </c>
      <c r="AF18" s="48" t="s">
        <v>253</v>
      </c>
      <c r="AG18" s="140" t="s">
        <v>360</v>
      </c>
      <c r="AH18" s="49" t="s">
        <v>384</v>
      </c>
      <c r="AI18" s="48" t="s">
        <v>387</v>
      </c>
      <c r="AJ18" s="38" t="s">
        <v>333</v>
      </c>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9"/>
      <c r="B19" s="192"/>
      <c r="C19" s="192"/>
      <c r="D19" s="192"/>
      <c r="E19" s="195"/>
      <c r="F19" s="192"/>
      <c r="G19" s="198"/>
      <c r="H19" s="183"/>
      <c r="I19" s="177"/>
      <c r="J19" s="180"/>
      <c r="K19" s="177">
        <f ca="1">IF(NOT(ISERROR(MATCH(J19,_xlfn.ANCHORARRAY(E30),0))),I32&amp;"Por favor no seleccionar los criterios de impacto",J19)</f>
        <v>0</v>
      </c>
      <c r="L19" s="183"/>
      <c r="M19" s="177"/>
      <c r="N19" s="186"/>
      <c r="O19" s="6">
        <v>4</v>
      </c>
      <c r="P19" s="128" t="s">
        <v>256</v>
      </c>
      <c r="Q19" s="41" t="str">
        <f t="shared" si="0"/>
        <v>Probabilidad</v>
      </c>
      <c r="R19" s="42" t="s">
        <v>92</v>
      </c>
      <c r="S19" s="42" t="s">
        <v>93</v>
      </c>
      <c r="T19" s="43" t="str">
        <f t="shared" si="1"/>
        <v>40%</v>
      </c>
      <c r="U19" s="42" t="s">
        <v>94</v>
      </c>
      <c r="V19" s="42" t="s">
        <v>95</v>
      </c>
      <c r="W19" s="42" t="s">
        <v>96</v>
      </c>
      <c r="X19" s="24">
        <f>IFERROR(IF(AND(Q18="Probabilidad",Q19="Probabilidad"),(Z18-(+Z18*T19)),IF(AND(Q18="Impacto",Q19="Probabilidad"),(Z17-(+Z17*T19)),IF(Q19="Impacto",Z18,""))),"")</f>
        <v>5.183999999999999E-2</v>
      </c>
      <c r="Y19" s="44" t="str">
        <f t="shared" si="4"/>
        <v>Muy Baja</v>
      </c>
      <c r="Z19" s="45">
        <f t="shared" si="2"/>
        <v>5.183999999999999E-2</v>
      </c>
      <c r="AA19" s="44" t="str">
        <f t="shared" si="5"/>
        <v>Menor</v>
      </c>
      <c r="AB19" s="45">
        <f>IFERROR(IF(AND(Q18="Impacto",Q19="Impacto"),(AB18-(+AB18*T19)),IF(AND(Q18="Probabilidad",Q19="Impacto"),(AB17-(+AB17*T19)),IF(Q19="Probabilidad",AB18,""))),"")</f>
        <v>0.4</v>
      </c>
      <c r="AC19" s="46" t="str">
        <f t="shared" si="3"/>
        <v>Bajo</v>
      </c>
      <c r="AD19" s="47" t="s">
        <v>97</v>
      </c>
      <c r="AE19" s="48" t="s">
        <v>333</v>
      </c>
      <c r="AF19" s="48" t="s">
        <v>253</v>
      </c>
      <c r="AG19" s="140" t="s">
        <v>360</v>
      </c>
      <c r="AH19" s="49" t="s">
        <v>384</v>
      </c>
      <c r="AI19" s="48" t="s">
        <v>388</v>
      </c>
      <c r="AJ19" s="38" t="s">
        <v>333</v>
      </c>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9"/>
      <c r="B20" s="192"/>
      <c r="C20" s="192"/>
      <c r="D20" s="192"/>
      <c r="E20" s="195"/>
      <c r="F20" s="192"/>
      <c r="G20" s="198"/>
      <c r="H20" s="183"/>
      <c r="I20" s="177"/>
      <c r="J20" s="180"/>
      <c r="K20" s="177">
        <f ca="1">IF(NOT(ISERROR(MATCH(J20,_xlfn.ANCHORARRAY(E31),0))),I33&amp;"Por favor no seleccionar los criterios de impacto",J20)</f>
        <v>0</v>
      </c>
      <c r="L20" s="183"/>
      <c r="M20" s="177"/>
      <c r="N20" s="186"/>
      <c r="O20" s="6">
        <v>5</v>
      </c>
      <c r="P20" s="39"/>
      <c r="Q20" s="41" t="str">
        <f t="shared" si="0"/>
        <v/>
      </c>
      <c r="R20" s="42"/>
      <c r="S20" s="42"/>
      <c r="T20" s="43" t="str">
        <f t="shared" si="1"/>
        <v/>
      </c>
      <c r="U20" s="42"/>
      <c r="V20" s="42"/>
      <c r="W20" s="42"/>
      <c r="X20" s="24" t="str">
        <f>IFERROR(IF(AND(Q19="Probabilidad",Q20="Probabilidad"),(Z19-(+Z19*T20)),IF(AND(Q19="Impacto",Q20="Probabilidad"),(Z18-(+Z18*T20)),IF(Q20="Impacto",Z19,""))),"")</f>
        <v/>
      </c>
      <c r="Y20" s="44" t="str">
        <f t="shared" si="4"/>
        <v/>
      </c>
      <c r="Z20" s="45" t="str">
        <f t="shared" si="2"/>
        <v/>
      </c>
      <c r="AA20" s="44" t="str">
        <f t="shared" si="5"/>
        <v/>
      </c>
      <c r="AB20" s="45" t="str">
        <f>IFERROR(IF(AND(Q19="Impacto",Q20="Impacto"),(AB19-(+AB19*T20)),IF(AND(Q19="Probabilidad",Q20="Impacto"),(AB18-(+AB18*T20)),IF(Q20="Probabilidad",AB19,""))),"")</f>
        <v/>
      </c>
      <c r="AC20" s="46" t="str">
        <f t="shared" si="3"/>
        <v/>
      </c>
      <c r="AD20" s="47"/>
      <c r="AE20" s="48"/>
      <c r="AF20" s="38"/>
      <c r="AG20" s="49"/>
      <c r="AH20" s="49"/>
      <c r="AI20" s="48"/>
      <c r="AJ20" s="3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90"/>
      <c r="B21" s="193"/>
      <c r="C21" s="193"/>
      <c r="D21" s="193"/>
      <c r="E21" s="196"/>
      <c r="F21" s="193"/>
      <c r="G21" s="199"/>
      <c r="H21" s="184"/>
      <c r="I21" s="178"/>
      <c r="J21" s="181"/>
      <c r="K21" s="178">
        <f ca="1">IF(NOT(ISERROR(MATCH(J21,_xlfn.ANCHORARRAY(E32),0))),I34&amp;"Por favor no seleccionar los criterios de impacto",J21)</f>
        <v>0</v>
      </c>
      <c r="L21" s="184"/>
      <c r="M21" s="178"/>
      <c r="N21" s="187"/>
      <c r="O21" s="6">
        <v>6</v>
      </c>
      <c r="P21" s="39"/>
      <c r="Q21" s="41" t="str">
        <f t="shared" si="0"/>
        <v/>
      </c>
      <c r="R21" s="42"/>
      <c r="S21" s="42"/>
      <c r="T21" s="43" t="str">
        <f t="shared" si="1"/>
        <v/>
      </c>
      <c r="U21" s="42"/>
      <c r="V21" s="42"/>
      <c r="W21" s="42"/>
      <c r="X21" s="24" t="str">
        <f>IFERROR(IF(AND(Q20="Probabilidad",Q21="Probabilidad"),(Z20-(+Z20*T21)),IF(AND(Q20="Impacto",Q21="Probabilidad"),(Z19-(+Z19*T21)),IF(Q21="Impacto",Z20,""))),"")</f>
        <v/>
      </c>
      <c r="Y21" s="44" t="str">
        <f t="shared" si="4"/>
        <v/>
      </c>
      <c r="Z21" s="45" t="str">
        <f t="shared" si="2"/>
        <v/>
      </c>
      <c r="AA21" s="44" t="str">
        <f t="shared" si="5"/>
        <v/>
      </c>
      <c r="AB21" s="45" t="str">
        <f>IFERROR(IF(AND(Q20="Impacto",Q21="Impacto"),(AB20-(+AB20*T21)),IF(AND(Q20="Probabilidad",Q21="Impacto"),(AB19-(+AB19*T21)),IF(Q21="Probabilidad",AB20,""))),"")</f>
        <v/>
      </c>
      <c r="AC21" s="46" t="str">
        <f t="shared" si="3"/>
        <v/>
      </c>
      <c r="AD21" s="47"/>
      <c r="AE21" s="48"/>
      <c r="AF21" s="38"/>
      <c r="AG21" s="49"/>
      <c r="AH21" s="49"/>
      <c r="AI21" s="48"/>
      <c r="AJ21" s="3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8">
        <v>3</v>
      </c>
      <c r="B22" s="191"/>
      <c r="C22" s="191"/>
      <c r="D22" s="191"/>
      <c r="E22" s="194"/>
      <c r="F22" s="191"/>
      <c r="G22" s="197"/>
      <c r="H22" s="182" t="str">
        <f>IF(G22&lt;=0,"",IF(G22&lt;=2,"Muy Baja",IF(G22&lt;=24,"Baja",IF(G22&lt;=500,"Media",IF(G22&lt;=5000,"Alta","Muy Alta")))))</f>
        <v/>
      </c>
      <c r="I22" s="176" t="str">
        <f>IF(H22="","",IF(H22="Muy Baja",0.2,IF(H22="Baja",0.4,IF(H22="Media",0.6,IF(H22="Alta",0.8,IF(H22="Muy Alta",1,))))))</f>
        <v/>
      </c>
      <c r="J22" s="179"/>
      <c r="K22" s="176">
        <f>IF(NOT(ISERROR(MATCH(J22,'[14]Tabla Impacto'!$B$221:$B$223,0))),'[14]Tabla Impacto'!$F$223&amp;"Por favor no seleccionar los criterios de impacto(Afectación Económica o presupuestal y Pérdida Reputacional)",J22)</f>
        <v>0</v>
      </c>
      <c r="L22" s="182" t="str">
        <f>IF(OR(K22='[14]Tabla Impacto'!$C$11,K22='[14]Tabla Impacto'!$D$11),"Leve",IF(OR(K22='[14]Tabla Impacto'!$C$12,K22='[14]Tabla Impacto'!$D$12),"Menor",IF(OR(K22='[14]Tabla Impacto'!$C$13,K22='[14]Tabla Impacto'!$D$13),"Moderado",IF(OR(K22='[14]Tabla Impacto'!$C$14,K22='[14]Tabla Impacto'!$D$14),"Mayor",IF(OR(K22='[14]Tabla Impacto'!$C$15,K22='[14]Tabla Impacto'!$D$15),"Catastrófico","")))))</f>
        <v/>
      </c>
      <c r="M22" s="176" t="str">
        <f>IF(L22="","",IF(L22="Leve",0.2,IF(L22="Menor",0.4,IF(L22="Moderado",0.6,IF(L22="Mayor",0.8,IF(L22="Catastrófico",1,))))))</f>
        <v/>
      </c>
      <c r="N22" s="185"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6">
        <v>1</v>
      </c>
      <c r="P22" s="48"/>
      <c r="Q22" s="41" t="str">
        <f t="shared" si="0"/>
        <v/>
      </c>
      <c r="R22" s="42"/>
      <c r="S22" s="42"/>
      <c r="T22" s="43" t="str">
        <f t="shared" si="1"/>
        <v/>
      </c>
      <c r="U22" s="42"/>
      <c r="V22" s="42"/>
      <c r="W22" s="42"/>
      <c r="X22" s="24" t="str">
        <f>IFERROR(IF(Q22="Probabilidad",(I22-(+I22*T22)),IF(Q22="Impacto",I22,"")),"")</f>
        <v/>
      </c>
      <c r="Y22" s="44" t="str">
        <f>IFERROR(IF(X22="","",IF(X22&lt;=0.2,"Muy Baja",IF(X22&lt;=0.4,"Baja",IF(X22&lt;=0.6,"Media",IF(X22&lt;=0.8,"Alta","Muy Alta"))))),"")</f>
        <v/>
      </c>
      <c r="Z22" s="45" t="str">
        <f t="shared" si="2"/>
        <v/>
      </c>
      <c r="AA22" s="44" t="str">
        <f>IFERROR(IF(AB22="","",IF(AB22&lt;=0.2,"Leve",IF(AB22&lt;=0.4,"Menor",IF(AB22&lt;=0.6,"Moderado",IF(AB22&lt;=0.8,"Mayor","Catastrófico"))))),"")</f>
        <v/>
      </c>
      <c r="AB22" s="45" t="str">
        <f>IFERROR(IF(Q22="Impacto",(M22-(+M22*T22)),IF(Q22="Probabilidad",M22,"")),"")</f>
        <v/>
      </c>
      <c r="AC22" s="46" t="str">
        <f t="shared" si="3"/>
        <v/>
      </c>
      <c r="AD22" s="47"/>
      <c r="AE22" s="48"/>
      <c r="AF22" s="48"/>
      <c r="AG22" s="48"/>
      <c r="AH22" s="49"/>
      <c r="AI22" s="48"/>
      <c r="AJ22" s="3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9"/>
      <c r="B23" s="192"/>
      <c r="C23" s="192"/>
      <c r="D23" s="192"/>
      <c r="E23" s="195"/>
      <c r="F23" s="192"/>
      <c r="G23" s="198"/>
      <c r="H23" s="183"/>
      <c r="I23" s="177"/>
      <c r="J23" s="180"/>
      <c r="K23" s="177">
        <f ca="1">IF(NOT(ISERROR(MATCH(J23,_xlfn.ANCHORARRAY(E34),0))),I36&amp;"Por favor no seleccionar los criterios de impacto",J23)</f>
        <v>0</v>
      </c>
      <c r="L23" s="183"/>
      <c r="M23" s="177"/>
      <c r="N23" s="186"/>
      <c r="O23" s="6">
        <v>2</v>
      </c>
      <c r="P23" s="48"/>
      <c r="Q23" s="41" t="str">
        <f t="shared" si="0"/>
        <v/>
      </c>
      <c r="R23" s="42"/>
      <c r="S23" s="42"/>
      <c r="T23" s="43" t="str">
        <f t="shared" si="1"/>
        <v/>
      </c>
      <c r="U23" s="42"/>
      <c r="V23" s="42"/>
      <c r="W23" s="42"/>
      <c r="X23" s="31" t="str">
        <f>IFERROR(IF(AND(Q22="Probabilidad",Q23="Probabilidad"),(Z22-(+Z22*T23)),IF(Q23="Probabilidad",(I22-(+I22*T23)),IF(Q23="Impacto",Z22,""))),"")</f>
        <v/>
      </c>
      <c r="Y23" s="44" t="str">
        <f t="shared" si="4"/>
        <v/>
      </c>
      <c r="Z23" s="45" t="str">
        <f t="shared" si="2"/>
        <v/>
      </c>
      <c r="AA23" s="44" t="str">
        <f t="shared" si="5"/>
        <v/>
      </c>
      <c r="AB23" s="45" t="str">
        <f>IFERROR(IF(AND(Q22="Impacto",Q23="Impacto"),(AB16-(+AB16*T23)),IF(Q23="Impacto",($M$22-(+$M$22*T23)),IF(Q23="Probabilidad",AB16,""))),"")</f>
        <v/>
      </c>
      <c r="AC23" s="46" t="str">
        <f t="shared" si="3"/>
        <v/>
      </c>
      <c r="AD23" s="47"/>
      <c r="AE23" s="48"/>
      <c r="AF23" s="48"/>
      <c r="AG23" s="48"/>
      <c r="AH23" s="49"/>
      <c r="AI23" s="48"/>
      <c r="AJ23" s="3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9"/>
      <c r="B24" s="192"/>
      <c r="C24" s="192"/>
      <c r="D24" s="192"/>
      <c r="E24" s="195"/>
      <c r="F24" s="192"/>
      <c r="G24" s="198"/>
      <c r="H24" s="183"/>
      <c r="I24" s="177"/>
      <c r="J24" s="180"/>
      <c r="K24" s="177">
        <f ca="1">IF(NOT(ISERROR(MATCH(J24,_xlfn.ANCHORARRAY(E35),0))),I37&amp;"Por favor no seleccionar los criterios de impacto",J24)</f>
        <v>0</v>
      </c>
      <c r="L24" s="183"/>
      <c r="M24" s="177"/>
      <c r="N24" s="186"/>
      <c r="O24" s="6">
        <v>3</v>
      </c>
      <c r="P24" s="40"/>
      <c r="Q24" s="41" t="str">
        <f t="shared" si="0"/>
        <v/>
      </c>
      <c r="R24" s="42"/>
      <c r="S24" s="42"/>
      <c r="T24" s="43" t="str">
        <f t="shared" si="1"/>
        <v/>
      </c>
      <c r="U24" s="42"/>
      <c r="V24" s="42"/>
      <c r="W24" s="42"/>
      <c r="X24" s="24" t="str">
        <f>IFERROR(IF(AND(Q23="Probabilidad",Q24="Probabilidad"),(Z23-(+Z23*T24)),IF(AND(Q23="Impacto",Q24="Probabilidad"),(Z22-(+Z22*T24)),IF(Q24="Impacto",Z23,""))),"")</f>
        <v/>
      </c>
      <c r="Y24" s="44" t="str">
        <f t="shared" si="4"/>
        <v/>
      </c>
      <c r="Z24" s="45" t="str">
        <f t="shared" si="2"/>
        <v/>
      </c>
      <c r="AA24" s="44" t="str">
        <f t="shared" si="5"/>
        <v/>
      </c>
      <c r="AB24" s="45" t="str">
        <f>IFERROR(IF(AND(Q23="Impacto",Q24="Impacto"),(AB23-(+AB23*T24)),IF(AND(Q23="Probabilidad",Q24="Impacto"),(AB22-(+AB22*T24)),IF(Q24="Probabilidad",AB23,""))),"")</f>
        <v/>
      </c>
      <c r="AC24" s="46" t="str">
        <f t="shared" si="3"/>
        <v/>
      </c>
      <c r="AD24" s="47"/>
      <c r="AE24" s="48"/>
      <c r="AF24" s="38"/>
      <c r="AG24" s="49"/>
      <c r="AH24" s="49"/>
      <c r="AI24" s="48"/>
      <c r="AJ24" s="3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9"/>
      <c r="B25" s="192"/>
      <c r="C25" s="192"/>
      <c r="D25" s="192"/>
      <c r="E25" s="195"/>
      <c r="F25" s="192"/>
      <c r="G25" s="198"/>
      <c r="H25" s="183"/>
      <c r="I25" s="177"/>
      <c r="J25" s="180"/>
      <c r="K25" s="177">
        <f ca="1">IF(NOT(ISERROR(MATCH(J25,_xlfn.ANCHORARRAY(E36),0))),I38&amp;"Por favor no seleccionar los criterios de impacto",J25)</f>
        <v>0</v>
      </c>
      <c r="L25" s="183"/>
      <c r="M25" s="177"/>
      <c r="N25" s="186"/>
      <c r="O25" s="6">
        <v>4</v>
      </c>
      <c r="P25" s="40"/>
      <c r="Q25" s="41" t="str">
        <f t="shared" si="0"/>
        <v/>
      </c>
      <c r="R25" s="42"/>
      <c r="S25" s="42"/>
      <c r="T25" s="43" t="str">
        <f t="shared" si="1"/>
        <v/>
      </c>
      <c r="U25" s="42"/>
      <c r="V25" s="42"/>
      <c r="W25" s="42"/>
      <c r="X25" s="24" t="str">
        <f>IFERROR(IF(AND(Q24="Probabilidad",Q25="Probabilidad"),(Z24-(+Z24*T25)),IF(AND(Q24="Impacto",Q25="Probabilidad"),(Z23-(+Z23*T25)),IF(Q25="Impacto",Z24,""))),"")</f>
        <v/>
      </c>
      <c r="Y25" s="44" t="str">
        <f t="shared" si="4"/>
        <v/>
      </c>
      <c r="Z25" s="45" t="str">
        <f t="shared" si="2"/>
        <v/>
      </c>
      <c r="AA25" s="44" t="str">
        <f t="shared" si="5"/>
        <v/>
      </c>
      <c r="AB25" s="45" t="str">
        <f>IFERROR(IF(AND(Q24="Impacto",Q25="Impacto"),(AB24-(+AB24*T25)),IF(AND(Q24="Probabilidad",Q25="Impacto"),(AB23-(+AB23*T25)),IF(Q25="Probabilidad",AB24,""))),"")</f>
        <v/>
      </c>
      <c r="AC25" s="46" t="str">
        <f t="shared" si="3"/>
        <v/>
      </c>
      <c r="AD25" s="47"/>
      <c r="AE25" s="48"/>
      <c r="AF25" s="38"/>
      <c r="AG25" s="49"/>
      <c r="AH25" s="49"/>
      <c r="AI25" s="48"/>
      <c r="AJ25" s="3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9"/>
      <c r="B26" s="192"/>
      <c r="C26" s="192"/>
      <c r="D26" s="192"/>
      <c r="E26" s="195"/>
      <c r="F26" s="192"/>
      <c r="G26" s="198"/>
      <c r="H26" s="183"/>
      <c r="I26" s="177"/>
      <c r="J26" s="180"/>
      <c r="K26" s="177">
        <f ca="1">IF(NOT(ISERROR(MATCH(J26,_xlfn.ANCHORARRAY(E37),0))),I39&amp;"Por favor no seleccionar los criterios de impacto",J26)</f>
        <v>0</v>
      </c>
      <c r="L26" s="183"/>
      <c r="M26" s="177"/>
      <c r="N26" s="186"/>
      <c r="O26" s="6">
        <v>5</v>
      </c>
      <c r="P26" s="39"/>
      <c r="Q26" s="41" t="str">
        <f t="shared" si="0"/>
        <v/>
      </c>
      <c r="R26" s="42"/>
      <c r="S26" s="42"/>
      <c r="T26" s="43" t="str">
        <f t="shared" si="1"/>
        <v/>
      </c>
      <c r="U26" s="42"/>
      <c r="V26" s="42"/>
      <c r="W26" s="42"/>
      <c r="X26" s="24" t="str">
        <f>IFERROR(IF(AND(Q25="Probabilidad",Q26="Probabilidad"),(Z25-(+Z25*T26)),IF(AND(Q25="Impacto",Q26="Probabilidad"),(Z24-(+Z24*T26)),IF(Q26="Impacto",Z25,""))),"")</f>
        <v/>
      </c>
      <c r="Y26" s="44" t="str">
        <f t="shared" si="4"/>
        <v/>
      </c>
      <c r="Z26" s="45" t="str">
        <f t="shared" si="2"/>
        <v/>
      </c>
      <c r="AA26" s="44" t="str">
        <f t="shared" si="5"/>
        <v/>
      </c>
      <c r="AB26" s="45" t="str">
        <f>IFERROR(IF(AND(Q25="Impacto",Q26="Impacto"),(AB25-(+AB25*T26)),IF(AND(Q25="Probabilidad",Q26="Impacto"),(AB24-(+AB24*T26)),IF(Q26="Probabilidad",AB25,""))),"")</f>
        <v/>
      </c>
      <c r="AC26" s="46" t="str">
        <f t="shared" si="3"/>
        <v/>
      </c>
      <c r="AD26" s="47"/>
      <c r="AE26" s="48"/>
      <c r="AF26" s="38"/>
      <c r="AG26" s="49"/>
      <c r="AH26" s="49"/>
      <c r="AI26" s="48"/>
      <c r="AJ26" s="3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90"/>
      <c r="B27" s="193"/>
      <c r="C27" s="193"/>
      <c r="D27" s="193"/>
      <c r="E27" s="196"/>
      <c r="F27" s="193"/>
      <c r="G27" s="199"/>
      <c r="H27" s="184"/>
      <c r="I27" s="178"/>
      <c r="J27" s="181"/>
      <c r="K27" s="178">
        <f ca="1">IF(NOT(ISERROR(MATCH(J27,_xlfn.ANCHORARRAY(E38),0))),I40&amp;"Por favor no seleccionar los criterios de impacto",J27)</f>
        <v>0</v>
      </c>
      <c r="L27" s="184"/>
      <c r="M27" s="178"/>
      <c r="N27" s="187"/>
      <c r="O27" s="6">
        <v>6</v>
      </c>
      <c r="P27" s="39"/>
      <c r="Q27" s="41" t="str">
        <f t="shared" si="0"/>
        <v/>
      </c>
      <c r="R27" s="42"/>
      <c r="S27" s="42"/>
      <c r="T27" s="43" t="str">
        <f t="shared" si="1"/>
        <v/>
      </c>
      <c r="U27" s="42"/>
      <c r="V27" s="42"/>
      <c r="W27" s="42"/>
      <c r="X27" s="24" t="str">
        <f>IFERROR(IF(AND(Q26="Probabilidad",Q27="Probabilidad"),(Z26-(+Z26*T27)),IF(AND(Q26="Impacto",Q27="Probabilidad"),(Z25-(+Z25*T27)),IF(Q27="Impacto",Z26,""))),"")</f>
        <v/>
      </c>
      <c r="Y27" s="44" t="str">
        <f t="shared" si="4"/>
        <v/>
      </c>
      <c r="Z27" s="45" t="str">
        <f t="shared" si="2"/>
        <v/>
      </c>
      <c r="AA27" s="44" t="str">
        <f t="shared" si="5"/>
        <v/>
      </c>
      <c r="AB27" s="45" t="str">
        <f>IFERROR(IF(AND(Q26="Impacto",Q27="Impacto"),(AB26-(+AB26*T27)),IF(AND(Q26="Probabilidad",Q27="Impacto"),(AB25-(+AB25*T27)),IF(Q27="Probabilidad",AB26,""))),"")</f>
        <v/>
      </c>
      <c r="AC27" s="46" t="str">
        <f t="shared" si="3"/>
        <v/>
      </c>
      <c r="AD27" s="47"/>
      <c r="AE27" s="48"/>
      <c r="AF27" s="38"/>
      <c r="AG27" s="49"/>
      <c r="AH27" s="49"/>
      <c r="AI27" s="48"/>
      <c r="AJ27" s="3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8">
        <v>4</v>
      </c>
      <c r="B28" s="191"/>
      <c r="C28" s="191"/>
      <c r="D28" s="191"/>
      <c r="E28" s="194"/>
      <c r="F28" s="191"/>
      <c r="G28" s="197"/>
      <c r="H28" s="182" t="str">
        <f>IF(G28&lt;=0,"",IF(G28&lt;=2,"Muy Baja",IF(G28&lt;=24,"Baja",IF(G28&lt;=500,"Media",IF(G28&lt;=5000,"Alta","Muy Alta")))))</f>
        <v/>
      </c>
      <c r="I28" s="176" t="str">
        <f>IF(H28="","",IF(H28="Muy Baja",0.2,IF(H28="Baja",0.4,IF(H28="Media",0.6,IF(H28="Alta",0.8,IF(H28="Muy Alta",1,))))))</f>
        <v/>
      </c>
      <c r="J28" s="179"/>
      <c r="K28" s="176">
        <f>IF(NOT(ISERROR(MATCH(J28,'[14]Tabla Impacto'!$B$221:$B$223,0))),'[14]Tabla Impacto'!$F$223&amp;"Por favor no seleccionar los criterios de impacto(Afectación Económica o presupuestal y Pérdida Reputacional)",J28)</f>
        <v>0</v>
      </c>
      <c r="L28" s="182" t="str">
        <f>IF(OR(K28='[14]Tabla Impacto'!$C$11,K28='[14]Tabla Impacto'!$D$11),"Leve",IF(OR(K28='[14]Tabla Impacto'!$C$12,K28='[14]Tabla Impacto'!$D$12),"Menor",IF(OR(K28='[14]Tabla Impacto'!$C$13,K28='[14]Tabla Impacto'!$D$13),"Moderado",IF(OR(K28='[14]Tabla Impacto'!$C$14,K28='[14]Tabla Impacto'!$D$14),"Mayor",IF(OR(K28='[14]Tabla Impacto'!$C$15,K28='[14]Tabla Impacto'!$D$15),"Catastrófico","")))))</f>
        <v/>
      </c>
      <c r="M28" s="176" t="str">
        <f>IF(L28="","",IF(L28="Leve",0.2,IF(L28="Menor",0.4,IF(L28="Moderado",0.6,IF(L28="Mayor",0.8,IF(L28="Catastrófico",1,))))))</f>
        <v/>
      </c>
      <c r="N28" s="185"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6">
        <v>1</v>
      </c>
      <c r="P28" s="40"/>
      <c r="Q28" s="41" t="str">
        <f t="shared" si="0"/>
        <v/>
      </c>
      <c r="R28" s="42"/>
      <c r="S28" s="42"/>
      <c r="T28" s="43" t="str">
        <f t="shared" si="1"/>
        <v/>
      </c>
      <c r="U28" s="42"/>
      <c r="V28" s="42"/>
      <c r="W28" s="42"/>
      <c r="X28" s="24" t="str">
        <f>IFERROR(IF(Q28="Probabilidad",(I28-(+I28*T28)),IF(Q28="Impacto",I28,"")),"")</f>
        <v/>
      </c>
      <c r="Y28" s="44" t="str">
        <f>IFERROR(IF(X28="","",IF(X28&lt;=0.2,"Muy Baja",IF(X28&lt;=0.4,"Baja",IF(X28&lt;=0.6,"Media",IF(X28&lt;=0.8,"Alta","Muy Alta"))))),"")</f>
        <v/>
      </c>
      <c r="Z28" s="45" t="str">
        <f t="shared" si="2"/>
        <v/>
      </c>
      <c r="AA28" s="44" t="str">
        <f>IFERROR(IF(AB28="","",IF(AB28&lt;=0.2,"Leve",IF(AB28&lt;=0.4,"Menor",IF(AB28&lt;=0.6,"Moderado",IF(AB28&lt;=0.8,"Mayor","Catastrófico"))))),"")</f>
        <v/>
      </c>
      <c r="AB28" s="45" t="str">
        <f>IFERROR(IF(Q28="Impacto",(M28-(+M28*T28)),IF(Q28="Probabilidad",M28,"")),"")</f>
        <v/>
      </c>
      <c r="AC28" s="46" t="str">
        <f t="shared" si="3"/>
        <v/>
      </c>
      <c r="AD28" s="47"/>
      <c r="AE28" s="48"/>
      <c r="AF28" s="48"/>
      <c r="AG28" s="48"/>
      <c r="AH28" s="49"/>
      <c r="AI28" s="48"/>
      <c r="AJ28" s="3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9"/>
      <c r="B29" s="192"/>
      <c r="C29" s="192"/>
      <c r="D29" s="192"/>
      <c r="E29" s="195"/>
      <c r="F29" s="192"/>
      <c r="G29" s="198"/>
      <c r="H29" s="183"/>
      <c r="I29" s="177"/>
      <c r="J29" s="180"/>
      <c r="K29" s="177">
        <f ca="1">IF(NOT(ISERROR(MATCH(J29,_xlfn.ANCHORARRAY(E40),0))),I42&amp;"Por favor no seleccionar los criterios de impacto",J29)</f>
        <v>0</v>
      </c>
      <c r="L29" s="183"/>
      <c r="M29" s="177"/>
      <c r="N29" s="186"/>
      <c r="O29" s="6">
        <v>2</v>
      </c>
      <c r="P29" s="40"/>
      <c r="Q29" s="41" t="str">
        <f t="shared" si="0"/>
        <v/>
      </c>
      <c r="R29" s="42"/>
      <c r="S29" s="42"/>
      <c r="T29" s="43" t="str">
        <f t="shared" si="1"/>
        <v/>
      </c>
      <c r="U29" s="42"/>
      <c r="V29" s="42"/>
      <c r="W29" s="42"/>
      <c r="X29" s="24" t="str">
        <f>IFERROR(IF(AND(Q28="Probabilidad",Q29="Probabilidad"),(Z28-(+Z28*T29)),IF(Q29="Probabilidad",(I28-(+I28*T29)),IF(Q29="Impacto",Z28,""))),"")</f>
        <v/>
      </c>
      <c r="Y29" s="44" t="str">
        <f t="shared" si="4"/>
        <v/>
      </c>
      <c r="Z29" s="45" t="str">
        <f t="shared" si="2"/>
        <v/>
      </c>
      <c r="AA29" s="44" t="str">
        <f t="shared" si="5"/>
        <v/>
      </c>
      <c r="AB29" s="45" t="str">
        <f>IFERROR(IF(AND(Q28="Impacto",Q29="Impacto"),(AB22-(+AB22*T29)),IF(Q29="Impacto",($M$28-(+$M$28*T29)),IF(Q29="Probabilidad",AB22,""))),"")</f>
        <v/>
      </c>
      <c r="AC29" s="46" t="str">
        <f t="shared" si="3"/>
        <v/>
      </c>
      <c r="AD29" s="47"/>
      <c r="AE29" s="48"/>
      <c r="AF29" s="48"/>
      <c r="AG29" s="48"/>
      <c r="AH29" s="49"/>
      <c r="AI29" s="48"/>
      <c r="AJ29" s="3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9"/>
      <c r="B30" s="192"/>
      <c r="C30" s="192"/>
      <c r="D30" s="192"/>
      <c r="E30" s="195"/>
      <c r="F30" s="192"/>
      <c r="G30" s="198"/>
      <c r="H30" s="183"/>
      <c r="I30" s="177"/>
      <c r="J30" s="180"/>
      <c r="K30" s="177">
        <f ca="1">IF(NOT(ISERROR(MATCH(J30,_xlfn.ANCHORARRAY(E41),0))),I43&amp;"Por favor no seleccionar los criterios de impacto",J30)</f>
        <v>0</v>
      </c>
      <c r="L30" s="183"/>
      <c r="M30" s="177"/>
      <c r="N30" s="186"/>
      <c r="O30" s="6">
        <v>3</v>
      </c>
      <c r="P30" s="40"/>
      <c r="Q30" s="41" t="str">
        <f t="shared" si="0"/>
        <v/>
      </c>
      <c r="R30" s="42"/>
      <c r="S30" s="42"/>
      <c r="T30" s="43" t="str">
        <f t="shared" si="1"/>
        <v/>
      </c>
      <c r="U30" s="42"/>
      <c r="V30" s="42"/>
      <c r="W30" s="42"/>
      <c r="X30" s="24" t="str">
        <f>IFERROR(IF(AND(Q29="Probabilidad",Q30="Probabilidad"),(Z29-(+Z29*T30)),IF(AND(Q29="Impacto",Q30="Probabilidad"),(Z28-(+Z28*T30)),IF(Q30="Impacto",Z29,""))),"")</f>
        <v/>
      </c>
      <c r="Y30" s="44" t="str">
        <f t="shared" si="4"/>
        <v/>
      </c>
      <c r="Z30" s="45" t="str">
        <f t="shared" si="2"/>
        <v/>
      </c>
      <c r="AA30" s="44" t="str">
        <f t="shared" si="5"/>
        <v/>
      </c>
      <c r="AB30" s="45" t="str">
        <f>IFERROR(IF(AND(Q29="Impacto",Q30="Impacto"),(AB29-(+AB29*T30)),IF(AND(Q29="Probabilidad",Q30="Impacto"),(AB28-(+AB28*T30)),IF(Q30="Probabilidad",AB29,""))),"")</f>
        <v/>
      </c>
      <c r="AC30" s="46" t="str">
        <f t="shared" si="3"/>
        <v/>
      </c>
      <c r="AD30" s="47"/>
      <c r="AE30" s="48"/>
      <c r="AF30" s="38"/>
      <c r="AG30" s="49"/>
      <c r="AH30" s="49"/>
      <c r="AI30" s="48"/>
      <c r="AJ30" s="3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9"/>
      <c r="B31" s="192"/>
      <c r="C31" s="192"/>
      <c r="D31" s="192"/>
      <c r="E31" s="195"/>
      <c r="F31" s="192"/>
      <c r="G31" s="198"/>
      <c r="H31" s="183"/>
      <c r="I31" s="177"/>
      <c r="J31" s="180"/>
      <c r="K31" s="177">
        <f ca="1">IF(NOT(ISERROR(MATCH(J31,_xlfn.ANCHORARRAY(E42),0))),I44&amp;"Por favor no seleccionar los criterios de impacto",J31)</f>
        <v>0</v>
      </c>
      <c r="L31" s="183"/>
      <c r="M31" s="177"/>
      <c r="N31" s="186"/>
      <c r="O31" s="6">
        <v>4</v>
      </c>
      <c r="P31" s="39"/>
      <c r="Q31" s="41" t="str">
        <f t="shared" si="0"/>
        <v/>
      </c>
      <c r="R31" s="42"/>
      <c r="S31" s="42"/>
      <c r="T31" s="43" t="str">
        <f t="shared" si="1"/>
        <v/>
      </c>
      <c r="U31" s="42"/>
      <c r="V31" s="42"/>
      <c r="W31" s="42"/>
      <c r="X31" s="24" t="str">
        <f>IFERROR(IF(AND(Q30="Probabilidad",Q31="Probabilidad"),(Z30-(+Z30*T31)),IF(AND(Q30="Impacto",Q31="Probabilidad"),(Z29-(+Z29*T31)),IF(Q31="Impacto",Z30,""))),"")</f>
        <v/>
      </c>
      <c r="Y31" s="44" t="str">
        <f t="shared" si="4"/>
        <v/>
      </c>
      <c r="Z31" s="45" t="str">
        <f t="shared" si="2"/>
        <v/>
      </c>
      <c r="AA31" s="44" t="str">
        <f t="shared" si="5"/>
        <v/>
      </c>
      <c r="AB31" s="45" t="str">
        <f>IFERROR(IF(AND(Q30="Impacto",Q31="Impacto"),(AB30-(+AB30*T31)),IF(AND(Q30="Probabilidad",Q31="Impacto"),(AB29-(+AB29*T31)),IF(Q31="Probabilidad",AB30,""))),"")</f>
        <v/>
      </c>
      <c r="AC31" s="46" t="str">
        <f t="shared" si="3"/>
        <v/>
      </c>
      <c r="AD31" s="47"/>
      <c r="AE31" s="48"/>
      <c r="AF31" s="38"/>
      <c r="AG31" s="49"/>
      <c r="AH31" s="49"/>
      <c r="AI31" s="48"/>
      <c r="AJ31" s="3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9"/>
      <c r="B32" s="192"/>
      <c r="C32" s="192"/>
      <c r="D32" s="192"/>
      <c r="E32" s="195"/>
      <c r="F32" s="192"/>
      <c r="G32" s="198"/>
      <c r="H32" s="183"/>
      <c r="I32" s="177"/>
      <c r="J32" s="180"/>
      <c r="K32" s="177">
        <f ca="1">IF(NOT(ISERROR(MATCH(J32,_xlfn.ANCHORARRAY(E43),0))),I45&amp;"Por favor no seleccionar los criterios de impacto",J32)</f>
        <v>0</v>
      </c>
      <c r="L32" s="183"/>
      <c r="M32" s="177"/>
      <c r="N32" s="186"/>
      <c r="O32" s="6">
        <v>5</v>
      </c>
      <c r="P32" s="39"/>
      <c r="Q32" s="41" t="str">
        <f t="shared" si="0"/>
        <v/>
      </c>
      <c r="R32" s="42"/>
      <c r="S32" s="42"/>
      <c r="T32" s="43" t="str">
        <f t="shared" si="1"/>
        <v/>
      </c>
      <c r="U32" s="42"/>
      <c r="V32" s="42"/>
      <c r="W32" s="42"/>
      <c r="X32" s="31" t="str">
        <f>IFERROR(IF(AND(Q31="Probabilidad",Q32="Probabilidad"),(Z31-(+Z31*T32)),IF(AND(Q31="Impacto",Q32="Probabilidad"),(Z30-(+Z30*T32)),IF(Q32="Impacto",Z31,""))),"")</f>
        <v/>
      </c>
      <c r="Y32" s="44" t="str">
        <f>IFERROR(IF(X32="","",IF(X32&lt;=0.2,"Muy Baja",IF(X32&lt;=0.4,"Baja",IF(X32&lt;=0.6,"Media",IF(X32&lt;=0.8,"Alta","Muy Alta"))))),"")</f>
        <v/>
      </c>
      <c r="Z32" s="45" t="str">
        <f t="shared" si="2"/>
        <v/>
      </c>
      <c r="AA32" s="44" t="str">
        <f t="shared" si="5"/>
        <v/>
      </c>
      <c r="AB32" s="45" t="str">
        <f>IFERROR(IF(AND(Q31="Impacto",Q32="Impacto"),(AB31-(+AB31*T32)),IF(AND(Q31="Probabilidad",Q32="Impacto"),(AB30-(+AB30*T32)),IF(Q32="Probabilidad",AB31,""))),"")</f>
        <v/>
      </c>
      <c r="AC32" s="46" t="str">
        <f t="shared" si="3"/>
        <v/>
      </c>
      <c r="AD32" s="47"/>
      <c r="AE32" s="48"/>
      <c r="AF32" s="38"/>
      <c r="AG32" s="49"/>
      <c r="AH32" s="49"/>
      <c r="AI32" s="48"/>
      <c r="AJ32" s="3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90"/>
      <c r="B33" s="193"/>
      <c r="C33" s="193"/>
      <c r="D33" s="193"/>
      <c r="E33" s="196"/>
      <c r="F33" s="193"/>
      <c r="G33" s="199"/>
      <c r="H33" s="184"/>
      <c r="I33" s="178"/>
      <c r="J33" s="181"/>
      <c r="K33" s="178">
        <f ca="1">IF(NOT(ISERROR(MATCH(J33,_xlfn.ANCHORARRAY(E44),0))),I46&amp;"Por favor no seleccionar los criterios de impacto",J33)</f>
        <v>0</v>
      </c>
      <c r="L33" s="184"/>
      <c r="M33" s="178"/>
      <c r="N33" s="187"/>
      <c r="O33" s="6">
        <v>6</v>
      </c>
      <c r="P33" s="39"/>
      <c r="Q33" s="41" t="str">
        <f t="shared" si="0"/>
        <v/>
      </c>
      <c r="R33" s="42"/>
      <c r="S33" s="42"/>
      <c r="T33" s="43" t="str">
        <f t="shared" si="1"/>
        <v/>
      </c>
      <c r="U33" s="42"/>
      <c r="V33" s="42"/>
      <c r="W33" s="42"/>
      <c r="X33" s="24" t="str">
        <f>IFERROR(IF(AND(Q32="Probabilidad",Q33="Probabilidad"),(Z32-(+Z32*T33)),IF(AND(Q32="Impacto",Q33="Probabilidad"),(Z31-(+Z31*T33)),IF(Q33="Impacto",Z32,""))),"")</f>
        <v/>
      </c>
      <c r="Y33" s="44" t="str">
        <f t="shared" si="4"/>
        <v/>
      </c>
      <c r="Z33" s="45" t="str">
        <f t="shared" si="2"/>
        <v/>
      </c>
      <c r="AA33" s="44" t="str">
        <f t="shared" si="5"/>
        <v/>
      </c>
      <c r="AB33" s="45" t="str">
        <f>IFERROR(IF(AND(Q32="Impacto",Q33="Impacto"),(AB32-(+AB32*T33)),IF(AND(Q32="Probabilidad",Q33="Impacto"),(AB31-(+AB31*T33)),IF(Q33="Probabilidad",AB32,""))),"")</f>
        <v/>
      </c>
      <c r="AC33" s="46" t="str">
        <f t="shared" si="3"/>
        <v/>
      </c>
      <c r="AD33" s="47"/>
      <c r="AE33" s="48"/>
      <c r="AF33" s="38"/>
      <c r="AG33" s="49"/>
      <c r="AH33" s="49"/>
      <c r="AI33" s="48"/>
      <c r="AJ33" s="3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8">
        <v>5</v>
      </c>
      <c r="B34" s="191"/>
      <c r="C34" s="191"/>
      <c r="D34" s="191"/>
      <c r="E34" s="194"/>
      <c r="F34" s="191"/>
      <c r="G34" s="197"/>
      <c r="H34" s="182" t="str">
        <f>IF(G34&lt;=0,"",IF(G34&lt;=2,"Muy Baja",IF(G34&lt;=24,"Baja",IF(G34&lt;=500,"Media",IF(G34&lt;=5000,"Alta","Muy Alta")))))</f>
        <v/>
      </c>
      <c r="I34" s="176" t="str">
        <f>IF(H34="","",IF(H34="Muy Baja",0.2,IF(H34="Baja",0.4,IF(H34="Media",0.6,IF(H34="Alta",0.8,IF(H34="Muy Alta",1,))))))</f>
        <v/>
      </c>
      <c r="J34" s="179"/>
      <c r="K34" s="176">
        <f>IF(NOT(ISERROR(MATCH(J34,'[14]Tabla Impacto'!$B$221:$B$223,0))),'[14]Tabla Impacto'!$F$223&amp;"Por favor no seleccionar los criterios de impacto(Afectación Económica o presupuestal y Pérdida Reputacional)",J34)</f>
        <v>0</v>
      </c>
      <c r="L34" s="182" t="str">
        <f>IF(OR(K34='[14]Tabla Impacto'!$C$11,K34='[14]Tabla Impacto'!$D$11),"Leve",IF(OR(K34='[14]Tabla Impacto'!$C$12,K34='[14]Tabla Impacto'!$D$12),"Menor",IF(OR(K34='[14]Tabla Impacto'!$C$13,K34='[14]Tabla Impacto'!$D$13),"Moderado",IF(OR(K34='[14]Tabla Impacto'!$C$14,K34='[14]Tabla Impacto'!$D$14),"Mayor",IF(OR(K34='[14]Tabla Impacto'!$C$15,K34='[14]Tabla Impacto'!$D$15),"Catastrófico","")))))</f>
        <v/>
      </c>
      <c r="M34" s="176" t="str">
        <f>IF(L34="","",IF(L34="Leve",0.2,IF(L34="Menor",0.4,IF(L34="Moderado",0.6,IF(L34="Mayor",0.8,IF(L34="Catastrófico",1,))))))</f>
        <v/>
      </c>
      <c r="N34" s="185"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6">
        <v>1</v>
      </c>
      <c r="P34" s="39"/>
      <c r="Q34" s="41" t="str">
        <f t="shared" si="0"/>
        <v/>
      </c>
      <c r="R34" s="42"/>
      <c r="S34" s="42"/>
      <c r="T34" s="43" t="str">
        <f t="shared" si="1"/>
        <v/>
      </c>
      <c r="U34" s="42"/>
      <c r="V34" s="42"/>
      <c r="W34" s="42"/>
      <c r="X34" s="24" t="str">
        <f>IFERROR(IF(Q34="Probabilidad",(I34-(+I34*T34)),IF(Q34="Impacto",I34,"")),"")</f>
        <v/>
      </c>
      <c r="Y34" s="44" t="str">
        <f>IFERROR(IF(X34="","",IF(X34&lt;=0.2,"Muy Baja",IF(X34&lt;=0.4,"Baja",IF(X34&lt;=0.6,"Media",IF(X34&lt;=0.8,"Alta","Muy Alta"))))),"")</f>
        <v/>
      </c>
      <c r="Z34" s="45" t="str">
        <f t="shared" si="2"/>
        <v/>
      </c>
      <c r="AA34" s="44" t="str">
        <f>IFERROR(IF(AB34="","",IF(AB34&lt;=0.2,"Leve",IF(AB34&lt;=0.4,"Menor",IF(AB34&lt;=0.6,"Moderado",IF(AB34&lt;=0.8,"Mayor","Catastrófico"))))),"")</f>
        <v/>
      </c>
      <c r="AB34" s="45" t="str">
        <f>IFERROR(IF(Q34="Impacto",(M34-(+M34*T34)),IF(Q34="Probabilidad",M34,"")),"")</f>
        <v/>
      </c>
      <c r="AC34" s="46" t="str">
        <f t="shared" si="3"/>
        <v/>
      </c>
      <c r="AD34" s="47"/>
      <c r="AE34" s="48"/>
      <c r="AF34" s="48"/>
      <c r="AG34" s="48"/>
      <c r="AH34" s="49"/>
      <c r="AI34" s="48"/>
      <c r="AJ34" s="3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9"/>
      <c r="B35" s="192"/>
      <c r="C35" s="192"/>
      <c r="D35" s="192"/>
      <c r="E35" s="195"/>
      <c r="F35" s="192"/>
      <c r="G35" s="198"/>
      <c r="H35" s="183"/>
      <c r="I35" s="177"/>
      <c r="J35" s="180"/>
      <c r="K35" s="177">
        <f ca="1">IF(NOT(ISERROR(MATCH(J35,_xlfn.ANCHORARRAY(E46),0))),I48&amp;"Por favor no seleccionar los criterios de impacto",J35)</f>
        <v>0</v>
      </c>
      <c r="L35" s="183"/>
      <c r="M35" s="177"/>
      <c r="N35" s="186"/>
      <c r="O35" s="6">
        <v>2</v>
      </c>
      <c r="P35" s="40"/>
      <c r="Q35" s="41" t="str">
        <f t="shared" si="0"/>
        <v/>
      </c>
      <c r="R35" s="42"/>
      <c r="S35" s="42"/>
      <c r="T35" s="43" t="str">
        <f t="shared" si="1"/>
        <v/>
      </c>
      <c r="U35" s="42"/>
      <c r="V35" s="42"/>
      <c r="W35" s="42"/>
      <c r="X35" s="24" t="str">
        <f>IFERROR(IF(AND(Q34="Probabilidad",Q35="Probabilidad"),(Z34-(+Z34*T35)),IF(Q35="Probabilidad",(I34-(+I34*T35)),IF(Q35="Impacto",Z34,""))),"")</f>
        <v/>
      </c>
      <c r="Y35" s="44" t="str">
        <f t="shared" si="4"/>
        <v/>
      </c>
      <c r="Z35" s="45" t="str">
        <f t="shared" si="2"/>
        <v/>
      </c>
      <c r="AA35" s="44" t="str">
        <f t="shared" si="5"/>
        <v/>
      </c>
      <c r="AB35" s="45" t="str">
        <f>IFERROR(IF(AND(Q34="Impacto",Q35="Impacto"),(AB28-(+AB28*T35)),IF(Q35="Impacto",($M$34-(+$M$34*T35)),IF(Q35="Probabilidad",AB28,""))),"")</f>
        <v/>
      </c>
      <c r="AC35" s="46" t="str">
        <f t="shared" si="3"/>
        <v/>
      </c>
      <c r="AD35" s="47"/>
      <c r="AE35" s="48"/>
      <c r="AF35" s="38"/>
      <c r="AG35" s="49"/>
      <c r="AH35" s="49"/>
      <c r="AI35" s="48"/>
      <c r="AJ35" s="3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9"/>
      <c r="B36" s="192"/>
      <c r="C36" s="192"/>
      <c r="D36" s="192"/>
      <c r="E36" s="195"/>
      <c r="F36" s="192"/>
      <c r="G36" s="198"/>
      <c r="H36" s="183"/>
      <c r="I36" s="177"/>
      <c r="J36" s="180"/>
      <c r="K36" s="177">
        <f ca="1">IF(NOT(ISERROR(MATCH(J36,_xlfn.ANCHORARRAY(E47),0))),I49&amp;"Por favor no seleccionar los criterios de impacto",J36)</f>
        <v>0</v>
      </c>
      <c r="L36" s="183"/>
      <c r="M36" s="177"/>
      <c r="N36" s="186"/>
      <c r="O36" s="6">
        <v>3</v>
      </c>
      <c r="P36" s="39"/>
      <c r="Q36" s="41" t="str">
        <f t="shared" si="0"/>
        <v/>
      </c>
      <c r="R36" s="42"/>
      <c r="S36" s="42"/>
      <c r="T36" s="43" t="str">
        <f t="shared" si="1"/>
        <v/>
      </c>
      <c r="U36" s="42"/>
      <c r="V36" s="42"/>
      <c r="W36" s="42"/>
      <c r="X36" s="24" t="str">
        <f>IFERROR(IF(AND(Q35="Probabilidad",Q36="Probabilidad"),(Z35-(+Z35*T36)),IF(AND(Q35="Impacto",Q36="Probabilidad"),(Z34-(+Z34*T36)),IF(Q36="Impacto",Z35,""))),"")</f>
        <v/>
      </c>
      <c r="Y36" s="44" t="str">
        <f t="shared" si="4"/>
        <v/>
      </c>
      <c r="Z36" s="45" t="str">
        <f t="shared" si="2"/>
        <v/>
      </c>
      <c r="AA36" s="44" t="str">
        <f t="shared" si="5"/>
        <v/>
      </c>
      <c r="AB36" s="45" t="str">
        <f>IFERROR(IF(AND(Q35="Impacto",Q36="Impacto"),(AB35-(+AB35*T36)),IF(AND(Q35="Probabilidad",Q36="Impacto"),(AB34-(+AB34*T36)),IF(Q36="Probabilidad",AB35,""))),"")</f>
        <v/>
      </c>
      <c r="AC36" s="46" t="str">
        <f t="shared" si="3"/>
        <v/>
      </c>
      <c r="AD36" s="47"/>
      <c r="AE36" s="48"/>
      <c r="AF36" s="38"/>
      <c r="AG36" s="49"/>
      <c r="AH36" s="49"/>
      <c r="AI36" s="48"/>
      <c r="AJ36" s="3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9"/>
      <c r="B37" s="192"/>
      <c r="C37" s="192"/>
      <c r="D37" s="192"/>
      <c r="E37" s="195"/>
      <c r="F37" s="192"/>
      <c r="G37" s="198"/>
      <c r="H37" s="183"/>
      <c r="I37" s="177"/>
      <c r="J37" s="180"/>
      <c r="K37" s="177">
        <f ca="1">IF(NOT(ISERROR(MATCH(J37,_xlfn.ANCHORARRAY(E48),0))),I50&amp;"Por favor no seleccionar los criterios de impacto",J37)</f>
        <v>0</v>
      </c>
      <c r="L37" s="183"/>
      <c r="M37" s="177"/>
      <c r="N37" s="186"/>
      <c r="O37" s="6">
        <v>4</v>
      </c>
      <c r="P37" s="39"/>
      <c r="Q37" s="41" t="str">
        <f t="shared" si="0"/>
        <v/>
      </c>
      <c r="R37" s="42"/>
      <c r="S37" s="42"/>
      <c r="T37" s="43" t="str">
        <f t="shared" si="1"/>
        <v/>
      </c>
      <c r="U37" s="42"/>
      <c r="V37" s="42"/>
      <c r="W37" s="42"/>
      <c r="X37" s="24" t="str">
        <f>IFERROR(IF(AND(Q36="Probabilidad",Q37="Probabilidad"),(Z36-(+Z36*T37)),IF(AND(Q36="Impacto",Q37="Probabilidad"),(Z35-(+Z35*T37)),IF(Q37="Impacto",Z36,""))),"")</f>
        <v/>
      </c>
      <c r="Y37" s="44" t="str">
        <f t="shared" si="4"/>
        <v/>
      </c>
      <c r="Z37" s="45" t="str">
        <f t="shared" si="2"/>
        <v/>
      </c>
      <c r="AA37" s="44" t="str">
        <f t="shared" si="5"/>
        <v/>
      </c>
      <c r="AB37" s="45" t="str">
        <f>IFERROR(IF(AND(Q36="Impacto",Q37="Impacto"),(AB36-(+AB36*T37)),IF(AND(Q36="Probabilidad",Q37="Impacto"),(AB35-(+AB35*T37)),IF(Q37="Probabilidad",AB36,""))),"")</f>
        <v/>
      </c>
      <c r="AC37" s="46" t="str">
        <f t="shared" si="3"/>
        <v/>
      </c>
      <c r="AD37" s="47"/>
      <c r="AE37" s="48"/>
      <c r="AF37" s="38"/>
      <c r="AG37" s="49"/>
      <c r="AH37" s="49"/>
      <c r="AI37" s="48"/>
      <c r="AJ37" s="3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9"/>
      <c r="B38" s="192"/>
      <c r="C38" s="192"/>
      <c r="D38" s="192"/>
      <c r="E38" s="195"/>
      <c r="F38" s="192"/>
      <c r="G38" s="198"/>
      <c r="H38" s="183"/>
      <c r="I38" s="177"/>
      <c r="J38" s="180"/>
      <c r="K38" s="177">
        <f ca="1">IF(NOT(ISERROR(MATCH(J38,_xlfn.ANCHORARRAY(E49),0))),I51&amp;"Por favor no seleccionar los criterios de impacto",J38)</f>
        <v>0</v>
      </c>
      <c r="L38" s="183"/>
      <c r="M38" s="177"/>
      <c r="N38" s="186"/>
      <c r="O38" s="6">
        <v>5</v>
      </c>
      <c r="P38" s="39"/>
      <c r="Q38" s="41" t="str">
        <f t="shared" si="0"/>
        <v/>
      </c>
      <c r="R38" s="42"/>
      <c r="S38" s="42"/>
      <c r="T38" s="43" t="str">
        <f t="shared" si="1"/>
        <v/>
      </c>
      <c r="U38" s="42"/>
      <c r="V38" s="42"/>
      <c r="W38" s="42"/>
      <c r="X38" s="24" t="str">
        <f>IFERROR(IF(AND(Q37="Probabilidad",Q38="Probabilidad"),(Z37-(+Z37*T38)),IF(AND(Q37="Impacto",Q38="Probabilidad"),(Z36-(+Z36*T38)),IF(Q38="Impacto",Z37,""))),"")</f>
        <v/>
      </c>
      <c r="Y38" s="44" t="str">
        <f t="shared" si="4"/>
        <v/>
      </c>
      <c r="Z38" s="45" t="str">
        <f t="shared" si="2"/>
        <v/>
      </c>
      <c r="AA38" s="44" t="str">
        <f t="shared" si="5"/>
        <v/>
      </c>
      <c r="AB38" s="45" t="str">
        <f>IFERROR(IF(AND(Q37="Impacto",Q38="Impacto"),(AB37-(+AB37*T38)),IF(AND(Q37="Probabilidad",Q38="Impacto"),(AB36-(+AB36*T38)),IF(Q38="Probabilidad",AB37,""))),"")</f>
        <v/>
      </c>
      <c r="AC38" s="46" t="str">
        <f t="shared" si="3"/>
        <v/>
      </c>
      <c r="AD38" s="47"/>
      <c r="AE38" s="48"/>
      <c r="AF38" s="38"/>
      <c r="AG38" s="49"/>
      <c r="AH38" s="49"/>
      <c r="AI38" s="48"/>
      <c r="AJ38" s="3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90"/>
      <c r="B39" s="193"/>
      <c r="C39" s="193"/>
      <c r="D39" s="193"/>
      <c r="E39" s="196"/>
      <c r="F39" s="193"/>
      <c r="G39" s="199"/>
      <c r="H39" s="184"/>
      <c r="I39" s="178"/>
      <c r="J39" s="181"/>
      <c r="K39" s="178">
        <f ca="1">IF(NOT(ISERROR(MATCH(J39,_xlfn.ANCHORARRAY(E50),0))),I52&amp;"Por favor no seleccionar los criterios de impacto",J39)</f>
        <v>0</v>
      </c>
      <c r="L39" s="184"/>
      <c r="M39" s="178"/>
      <c r="N39" s="187"/>
      <c r="O39" s="6">
        <v>6</v>
      </c>
      <c r="P39" s="39"/>
      <c r="Q39" s="41" t="str">
        <f t="shared" si="0"/>
        <v/>
      </c>
      <c r="R39" s="42"/>
      <c r="S39" s="42"/>
      <c r="T39" s="43" t="str">
        <f t="shared" si="1"/>
        <v/>
      </c>
      <c r="U39" s="42"/>
      <c r="V39" s="42"/>
      <c r="W39" s="42"/>
      <c r="X39" s="24" t="str">
        <f>IFERROR(IF(AND(Q38="Probabilidad",Q39="Probabilidad"),(Z38-(+Z38*T39)),IF(AND(Q38="Impacto",Q39="Probabilidad"),(Z37-(+Z37*T39)),IF(Q39="Impacto",Z38,""))),"")</f>
        <v/>
      </c>
      <c r="Y39" s="44" t="str">
        <f t="shared" si="4"/>
        <v/>
      </c>
      <c r="Z39" s="45" t="str">
        <f t="shared" si="2"/>
        <v/>
      </c>
      <c r="AA39" s="44" t="str">
        <f t="shared" si="5"/>
        <v/>
      </c>
      <c r="AB39" s="45" t="str">
        <f>IFERROR(IF(AND(Q38="Impacto",Q39="Impacto"),(AB38-(+AB38*T39)),IF(AND(Q38="Probabilidad",Q39="Impacto"),(AB37-(+AB37*T39)),IF(Q39="Probabilidad",AB38,""))),"")</f>
        <v/>
      </c>
      <c r="AC39" s="46" t="str">
        <f t="shared" si="3"/>
        <v/>
      </c>
      <c r="AD39" s="47"/>
      <c r="AE39" s="48"/>
      <c r="AF39" s="38"/>
      <c r="AG39" s="49"/>
      <c r="AH39" s="49"/>
      <c r="AI39" s="48"/>
      <c r="AJ39" s="3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8">
        <v>6</v>
      </c>
      <c r="B40" s="191"/>
      <c r="C40" s="191"/>
      <c r="D40" s="191"/>
      <c r="E40" s="194"/>
      <c r="F40" s="191"/>
      <c r="G40" s="197"/>
      <c r="H40" s="182" t="str">
        <f>IF(G40&lt;=0,"",IF(G40&lt;=2,"Muy Baja",IF(G40&lt;=24,"Baja",IF(G40&lt;=500,"Media",IF(G40&lt;=5000,"Alta","Muy Alta")))))</f>
        <v/>
      </c>
      <c r="I40" s="176" t="str">
        <f>IF(H40="","",IF(H40="Muy Baja",0.2,IF(H40="Baja",0.4,IF(H40="Media",0.6,IF(H40="Alta",0.8,IF(H40="Muy Alta",1,))))))</f>
        <v/>
      </c>
      <c r="J40" s="179"/>
      <c r="K40" s="176">
        <f>IF(NOT(ISERROR(MATCH(J40,'[14]Tabla Impacto'!$B$221:$B$223,0))),'[14]Tabla Impacto'!$F$223&amp;"Por favor no seleccionar los criterios de impacto(Afectación Económica o presupuestal y Pérdida Reputacional)",J40)</f>
        <v>0</v>
      </c>
      <c r="L40" s="182" t="str">
        <f>IF(OR(K40='[14]Tabla Impacto'!$C$11,K40='[14]Tabla Impacto'!$D$11),"Leve",IF(OR(K40='[14]Tabla Impacto'!$C$12,K40='[14]Tabla Impacto'!$D$12),"Menor",IF(OR(K40='[14]Tabla Impacto'!$C$13,K40='[14]Tabla Impacto'!$D$13),"Moderado",IF(OR(K40='[14]Tabla Impacto'!$C$14,K40='[14]Tabla Impacto'!$D$14),"Mayor",IF(OR(K40='[14]Tabla Impacto'!$C$15,K40='[14]Tabla Impacto'!$D$15),"Catastrófico","")))))</f>
        <v/>
      </c>
      <c r="M40" s="176" t="str">
        <f>IF(L40="","",IF(L40="Leve",0.2,IF(L40="Menor",0.4,IF(L40="Moderado",0.6,IF(L40="Mayor",0.8,IF(L40="Catastrófico",1,))))))</f>
        <v/>
      </c>
      <c r="N40" s="185"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6">
        <v>1</v>
      </c>
      <c r="P40" s="126"/>
      <c r="Q40" s="41" t="str">
        <f t="shared" si="0"/>
        <v/>
      </c>
      <c r="R40" s="42"/>
      <c r="S40" s="42"/>
      <c r="T40" s="43" t="str">
        <f t="shared" si="1"/>
        <v/>
      </c>
      <c r="U40" s="42"/>
      <c r="V40" s="42"/>
      <c r="W40" s="42"/>
      <c r="X40" s="24" t="str">
        <f>IFERROR(IF(Q40="Probabilidad",(I40-(+I40*T40)),IF(Q40="Impacto",I40,"")),"")</f>
        <v/>
      </c>
      <c r="Y40" s="44" t="str">
        <f>IFERROR(IF(X40="","",IF(X40&lt;=0.2,"Muy Baja",IF(X40&lt;=0.4,"Baja",IF(X40&lt;=0.6,"Media",IF(X40&lt;=0.8,"Alta","Muy Alta"))))),"")</f>
        <v/>
      </c>
      <c r="Z40" s="45" t="str">
        <f t="shared" si="2"/>
        <v/>
      </c>
      <c r="AA40" s="44" t="str">
        <f>IFERROR(IF(AB40="","",IF(AB40&lt;=0.2,"Leve",IF(AB40&lt;=0.4,"Menor",IF(AB40&lt;=0.6,"Moderado",IF(AB40&lt;=0.8,"Mayor","Catastrófico"))))),"")</f>
        <v/>
      </c>
      <c r="AB40" s="45" t="str">
        <f>IFERROR(IF(Q40="Impacto",(M40-(+M40*T40)),IF(Q40="Probabilidad",M40,"")),"")</f>
        <v/>
      </c>
      <c r="AC40" s="46" t="str">
        <f t="shared" si="3"/>
        <v/>
      </c>
      <c r="AD40" s="47"/>
      <c r="AE40" s="48"/>
      <c r="AF40" s="48"/>
      <c r="AG40" s="48"/>
      <c r="AH40" s="49"/>
      <c r="AI40" s="48"/>
      <c r="AJ40" s="3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9"/>
      <c r="B41" s="192"/>
      <c r="C41" s="192"/>
      <c r="D41" s="192"/>
      <c r="E41" s="195"/>
      <c r="F41" s="192"/>
      <c r="G41" s="198"/>
      <c r="H41" s="183"/>
      <c r="I41" s="177"/>
      <c r="J41" s="180"/>
      <c r="K41" s="177">
        <f ca="1">IF(NOT(ISERROR(MATCH(J41,_xlfn.ANCHORARRAY(E52),0))),I54&amp;"Por favor no seleccionar los criterios de impacto",J41)</f>
        <v>0</v>
      </c>
      <c r="L41" s="183"/>
      <c r="M41" s="177"/>
      <c r="N41" s="186"/>
      <c r="O41" s="6">
        <v>2</v>
      </c>
      <c r="P41" s="127"/>
      <c r="Q41" s="41" t="str">
        <f t="shared" si="0"/>
        <v/>
      </c>
      <c r="R41" s="42"/>
      <c r="S41" s="42"/>
      <c r="T41" s="43" t="str">
        <f t="shared" si="1"/>
        <v/>
      </c>
      <c r="U41" s="42"/>
      <c r="V41" s="42"/>
      <c r="W41" s="42"/>
      <c r="X41" s="24" t="str">
        <f>IFERROR(IF(AND(Q40="Probabilidad",Q41="Probabilidad"),(Z40-(+Z40*T41)),IF(Q41="Probabilidad",(I40-(+I40*T41)),IF(Q41="Impacto",Z40,""))),"")</f>
        <v/>
      </c>
      <c r="Y41" s="44" t="str">
        <f t="shared" si="4"/>
        <v/>
      </c>
      <c r="Z41" s="45" t="str">
        <f t="shared" si="2"/>
        <v/>
      </c>
      <c r="AA41" s="44" t="str">
        <f t="shared" si="5"/>
        <v/>
      </c>
      <c r="AB41" s="45" t="str">
        <f>IFERROR(IF(AND(Q40="Impacto",Q41="Impacto"),(AB34-(+AB34*T41)),IF(Q41="Impacto",($M$40-(+$M$40*T41)),IF(Q41="Probabilidad",AB34,""))),"")</f>
        <v/>
      </c>
      <c r="AC41" s="46" t="str">
        <f t="shared" si="3"/>
        <v/>
      </c>
      <c r="AD41" s="47"/>
      <c r="AE41" s="48"/>
      <c r="AF41" s="48"/>
      <c r="AG41" s="48"/>
      <c r="AH41" s="49"/>
      <c r="AI41" s="48"/>
      <c r="AJ41" s="3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9"/>
      <c r="B42" s="192"/>
      <c r="C42" s="192"/>
      <c r="D42" s="192"/>
      <c r="E42" s="195"/>
      <c r="F42" s="192"/>
      <c r="G42" s="198"/>
      <c r="H42" s="183"/>
      <c r="I42" s="177"/>
      <c r="J42" s="180"/>
      <c r="K42" s="177">
        <f ca="1">IF(NOT(ISERROR(MATCH(J42,_xlfn.ANCHORARRAY(E53),0))),I55&amp;"Por favor no seleccionar los criterios de impacto",J42)</f>
        <v>0</v>
      </c>
      <c r="L42" s="183"/>
      <c r="M42" s="177"/>
      <c r="N42" s="186"/>
      <c r="O42" s="6">
        <v>3</v>
      </c>
      <c r="P42" s="127"/>
      <c r="Q42" s="41" t="str">
        <f t="shared" si="0"/>
        <v/>
      </c>
      <c r="R42" s="42"/>
      <c r="S42" s="42"/>
      <c r="T42" s="43" t="str">
        <f t="shared" si="1"/>
        <v/>
      </c>
      <c r="U42" s="42"/>
      <c r="V42" s="42"/>
      <c r="W42" s="42"/>
      <c r="X42" s="24" t="str">
        <f>IFERROR(IF(AND(Q41="Probabilidad",Q42="Probabilidad"),(Z41-(+Z41*T42)),IF(AND(Q41="Impacto",Q42="Probabilidad"),(Z40-(+Z40*T42)),IF(Q42="Impacto",Z41,""))),"")</f>
        <v/>
      </c>
      <c r="Y42" s="44" t="str">
        <f t="shared" si="4"/>
        <v/>
      </c>
      <c r="Z42" s="45" t="str">
        <f t="shared" si="2"/>
        <v/>
      </c>
      <c r="AA42" s="44" t="str">
        <f t="shared" si="5"/>
        <v/>
      </c>
      <c r="AB42" s="45" t="str">
        <f>IFERROR(IF(AND(Q41="Impacto",Q42="Impacto"),(AB41-(+AB41*T42)),IF(AND(Q41="Probabilidad",Q42="Impacto"),(AB40-(+AB40*T42)),IF(Q42="Probabilidad",AB41,""))),"")</f>
        <v/>
      </c>
      <c r="AC42" s="46" t="str">
        <f t="shared" si="3"/>
        <v/>
      </c>
      <c r="AD42" s="47"/>
      <c r="AE42" s="48"/>
      <c r="AF42" s="48"/>
      <c r="AG42" s="48"/>
      <c r="AH42" s="49"/>
      <c r="AI42" s="48"/>
      <c r="AJ42" s="3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9"/>
      <c r="B43" s="192"/>
      <c r="C43" s="192"/>
      <c r="D43" s="192"/>
      <c r="E43" s="195"/>
      <c r="F43" s="192"/>
      <c r="G43" s="198"/>
      <c r="H43" s="183"/>
      <c r="I43" s="177"/>
      <c r="J43" s="180"/>
      <c r="K43" s="177">
        <f ca="1">IF(NOT(ISERROR(MATCH(J43,_xlfn.ANCHORARRAY(E54),0))),I56&amp;"Por favor no seleccionar los criterios de impacto",J43)</f>
        <v>0</v>
      </c>
      <c r="L43" s="183"/>
      <c r="M43" s="177"/>
      <c r="N43" s="186"/>
      <c r="O43" s="6">
        <v>4</v>
      </c>
      <c r="P43" s="127"/>
      <c r="Q43" s="41" t="str">
        <f t="shared" si="0"/>
        <v/>
      </c>
      <c r="R43" s="42"/>
      <c r="S43" s="42"/>
      <c r="T43" s="43" t="str">
        <f t="shared" si="1"/>
        <v/>
      </c>
      <c r="U43" s="42"/>
      <c r="V43" s="42"/>
      <c r="W43" s="42"/>
      <c r="X43" s="24" t="str">
        <f>IFERROR(IF(AND(Q42="Probabilidad",Q43="Probabilidad"),(Z42-(+Z42*T43)),IF(AND(Q42="Impacto",Q43="Probabilidad"),(Z41-(+Z41*T43)),IF(Q43="Impacto",Z42,""))),"")</f>
        <v/>
      </c>
      <c r="Y43" s="44" t="str">
        <f t="shared" si="4"/>
        <v/>
      </c>
      <c r="Z43" s="45" t="str">
        <f t="shared" si="2"/>
        <v/>
      </c>
      <c r="AA43" s="44" t="str">
        <f t="shared" si="5"/>
        <v/>
      </c>
      <c r="AB43" s="45" t="str">
        <f>IFERROR(IF(AND(Q42="Impacto",Q43="Impacto"),(AB42-(+AB42*T43)),IF(AND(Q42="Probabilidad",Q43="Impacto"),(AB41-(+AB41*T43)),IF(Q43="Probabilidad",AB42,""))),"")</f>
        <v/>
      </c>
      <c r="AC43" s="46" t="str">
        <f t="shared" si="3"/>
        <v/>
      </c>
      <c r="AD43" s="47"/>
      <c r="AE43" s="48"/>
      <c r="AF43" s="48"/>
      <c r="AG43" s="49"/>
      <c r="AH43" s="49"/>
      <c r="AI43" s="48"/>
      <c r="AJ43" s="3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9"/>
      <c r="B44" s="192"/>
      <c r="C44" s="192"/>
      <c r="D44" s="192"/>
      <c r="E44" s="195"/>
      <c r="F44" s="192"/>
      <c r="G44" s="198"/>
      <c r="H44" s="183"/>
      <c r="I44" s="177"/>
      <c r="J44" s="180"/>
      <c r="K44" s="177">
        <f ca="1">IF(NOT(ISERROR(MATCH(J44,_xlfn.ANCHORARRAY(E55),0))),I57&amp;"Por favor no seleccionar los criterios de impacto",J44)</f>
        <v>0</v>
      </c>
      <c r="L44" s="183"/>
      <c r="M44" s="177"/>
      <c r="N44" s="186"/>
      <c r="O44" s="6">
        <v>5</v>
      </c>
      <c r="P44" s="39"/>
      <c r="Q44" s="41" t="str">
        <f t="shared" si="0"/>
        <v/>
      </c>
      <c r="R44" s="42"/>
      <c r="S44" s="42"/>
      <c r="T44" s="43" t="str">
        <f t="shared" si="1"/>
        <v/>
      </c>
      <c r="U44" s="42"/>
      <c r="V44" s="42"/>
      <c r="W44" s="42"/>
      <c r="X44" s="24" t="str">
        <f>IFERROR(IF(AND(Q43="Probabilidad",Q44="Probabilidad"),(Z43-(+Z43*T44)),IF(AND(Q43="Impacto",Q44="Probabilidad"),(Z42-(+Z42*T44)),IF(Q44="Impacto",Z43,""))),"")</f>
        <v/>
      </c>
      <c r="Y44" s="44" t="str">
        <f t="shared" si="4"/>
        <v/>
      </c>
      <c r="Z44" s="45" t="str">
        <f t="shared" si="2"/>
        <v/>
      </c>
      <c r="AA44" s="44" t="str">
        <f t="shared" si="5"/>
        <v/>
      </c>
      <c r="AB44" s="45" t="str">
        <f>IFERROR(IF(AND(Q43="Impacto",Q44="Impacto"),(AB43-(+AB43*T44)),IF(AND(Q43="Probabilidad",Q44="Impacto"),(AB42-(+AB42*T44)),IF(Q44="Probabilidad",AB43,""))),"")</f>
        <v/>
      </c>
      <c r="AC44" s="46" t="str">
        <f t="shared" si="3"/>
        <v/>
      </c>
      <c r="AD44" s="47"/>
      <c r="AE44" s="48"/>
      <c r="AF44" s="38"/>
      <c r="AG44" s="49"/>
      <c r="AH44" s="49"/>
      <c r="AI44" s="48"/>
      <c r="AJ44" s="3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90"/>
      <c r="B45" s="193"/>
      <c r="C45" s="193"/>
      <c r="D45" s="193"/>
      <c r="E45" s="196"/>
      <c r="F45" s="193"/>
      <c r="G45" s="199"/>
      <c r="H45" s="184"/>
      <c r="I45" s="178"/>
      <c r="J45" s="181"/>
      <c r="K45" s="178">
        <f ca="1">IF(NOT(ISERROR(MATCH(J45,_xlfn.ANCHORARRAY(E56),0))),I58&amp;"Por favor no seleccionar los criterios de impacto",J45)</f>
        <v>0</v>
      </c>
      <c r="L45" s="184"/>
      <c r="M45" s="178"/>
      <c r="N45" s="187"/>
      <c r="O45" s="6">
        <v>6</v>
      </c>
      <c r="P45" s="39"/>
      <c r="Q45" s="41" t="str">
        <f t="shared" si="0"/>
        <v/>
      </c>
      <c r="R45" s="42"/>
      <c r="S45" s="42"/>
      <c r="T45" s="43" t="str">
        <f t="shared" si="1"/>
        <v/>
      </c>
      <c r="U45" s="42"/>
      <c r="V45" s="42"/>
      <c r="W45" s="42"/>
      <c r="X45" s="24" t="str">
        <f>IFERROR(IF(AND(Q44="Probabilidad",Q45="Probabilidad"),(Z44-(+Z44*T45)),IF(AND(Q44="Impacto",Q45="Probabilidad"),(Z43-(+Z43*T45)),IF(Q45="Impacto",Z44,""))),"")</f>
        <v/>
      </c>
      <c r="Y45" s="44" t="str">
        <f t="shared" si="4"/>
        <v/>
      </c>
      <c r="Z45" s="45" t="str">
        <f t="shared" si="2"/>
        <v/>
      </c>
      <c r="AA45" s="44" t="str">
        <f>IFERROR(IF(AB45="","",IF(AB45&lt;=0.2,"Leve",IF(AB45&lt;=0.4,"Menor",IF(AB45&lt;=0.6,"Moderado",IF(AB45&lt;=0.8,"Mayor","Catastrófico"))))),"")</f>
        <v/>
      </c>
      <c r="AB45" s="45" t="str">
        <f>IFERROR(IF(AND(Q44="Impacto",Q45="Impacto"),(AB44-(+AB44*T45)),IF(AND(Q44="Probabilidad",Q45="Impacto"),(AB43-(+AB43*T45)),IF(Q45="Probabilidad",AB44,""))),"")</f>
        <v/>
      </c>
      <c r="AC45" s="46" t="str">
        <f t="shared" si="3"/>
        <v/>
      </c>
      <c r="AD45" s="47"/>
      <c r="AE45" s="48"/>
      <c r="AF45" s="38"/>
      <c r="AG45" s="49"/>
      <c r="AH45" s="49"/>
      <c r="AI45" s="48"/>
      <c r="AJ45" s="3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8">
        <v>7</v>
      </c>
      <c r="B46" s="191"/>
      <c r="C46" s="191"/>
      <c r="D46" s="191"/>
      <c r="E46" s="194"/>
      <c r="F46" s="191"/>
      <c r="G46" s="197"/>
      <c r="H46" s="182" t="str">
        <f>IF(G46&lt;=0,"",IF(G46&lt;=2,"Muy Baja",IF(G46&lt;=24,"Baja",IF(G46&lt;=500,"Media",IF(G46&lt;=5000,"Alta","Muy Alta")))))</f>
        <v/>
      </c>
      <c r="I46" s="176" t="str">
        <f>IF(H46="","",IF(H46="Muy Baja",0.2,IF(H46="Baja",0.4,IF(H46="Media",0.6,IF(H46="Alta",0.8,IF(H46="Muy Alta",1,))))))</f>
        <v/>
      </c>
      <c r="J46" s="179"/>
      <c r="K46" s="176">
        <f>IF(NOT(ISERROR(MATCH(J46,'[14]Tabla Impacto'!$B$221:$B$223,0))),'[14]Tabla Impacto'!$F$223&amp;"Por favor no seleccionar los criterios de impacto(Afectación Económica o presupuestal y Pérdida Reputacional)",J46)</f>
        <v>0</v>
      </c>
      <c r="L46" s="182" t="str">
        <f>IF(OR(K46='[14]Tabla Impacto'!$C$11,K46='[14]Tabla Impacto'!$D$11),"Leve",IF(OR(K46='[14]Tabla Impacto'!$C$12,K46='[14]Tabla Impacto'!$D$12),"Menor",IF(OR(K46='[14]Tabla Impacto'!$C$13,K46='[14]Tabla Impacto'!$D$13),"Moderado",IF(OR(K46='[14]Tabla Impacto'!$C$14,K46='[14]Tabla Impacto'!$D$14),"Mayor",IF(OR(K46='[14]Tabla Impacto'!$C$15,K46='[14]Tabla Impacto'!$D$15),"Catastrófico","")))))</f>
        <v/>
      </c>
      <c r="M46" s="176" t="str">
        <f>IF(L46="","",IF(L46="Leve",0.2,IF(L46="Menor",0.4,IF(L46="Moderado",0.6,IF(L46="Mayor",0.8,IF(L46="Catastrófico",1,))))))</f>
        <v/>
      </c>
      <c r="N46" s="185"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6">
        <v>1</v>
      </c>
      <c r="P46" s="128"/>
      <c r="Q46" s="41" t="str">
        <f t="shared" si="0"/>
        <v/>
      </c>
      <c r="R46" s="42"/>
      <c r="S46" s="42"/>
      <c r="T46" s="43" t="str">
        <f t="shared" si="1"/>
        <v/>
      </c>
      <c r="U46" s="42"/>
      <c r="V46" s="42"/>
      <c r="W46" s="42"/>
      <c r="X46" s="24" t="str">
        <f>IFERROR(IF(Q46="Probabilidad",(I46-(+I46*T46)),IF(Q46="Impacto",I46,"")),"")</f>
        <v/>
      </c>
      <c r="Y46" s="44" t="str">
        <f>IFERROR(IF(X46="","",IF(X46&lt;=0.2,"Muy Baja",IF(X46&lt;=0.4,"Baja",IF(X46&lt;=0.6,"Media",IF(X46&lt;=0.8,"Alta","Muy Alta"))))),"")</f>
        <v/>
      </c>
      <c r="Z46" s="45" t="str">
        <f t="shared" si="2"/>
        <v/>
      </c>
      <c r="AA46" s="44" t="str">
        <f>IFERROR(IF(AB46="","",IF(AB46&lt;=0.2,"Leve",IF(AB46&lt;=0.4,"Menor",IF(AB46&lt;=0.6,"Moderado",IF(AB46&lt;=0.8,"Mayor","Catastrófico"))))),"")</f>
        <v/>
      </c>
      <c r="AB46" s="45" t="str">
        <f>IFERROR(IF(Q46="Impacto",(M46-(+M46*T46)),IF(Q46="Probabilidad",M46,"")),"")</f>
        <v/>
      </c>
      <c r="AC46" s="46" t="str">
        <f t="shared" si="3"/>
        <v/>
      </c>
      <c r="AD46" s="47"/>
      <c r="AE46" s="128"/>
      <c r="AF46" s="38"/>
      <c r="AG46" s="49"/>
      <c r="AH46" s="49"/>
      <c r="AI46" s="48"/>
      <c r="AJ46" s="3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9"/>
      <c r="B47" s="192"/>
      <c r="C47" s="192"/>
      <c r="D47" s="192"/>
      <c r="E47" s="195"/>
      <c r="F47" s="192"/>
      <c r="G47" s="198"/>
      <c r="H47" s="183"/>
      <c r="I47" s="177"/>
      <c r="J47" s="180"/>
      <c r="K47" s="177">
        <f ca="1">IF(NOT(ISERROR(MATCH(J47,_xlfn.ANCHORARRAY(E58),0))),I60&amp;"Por favor no seleccionar los criterios de impacto",J47)</f>
        <v>0</v>
      </c>
      <c r="L47" s="183"/>
      <c r="M47" s="177"/>
      <c r="N47" s="186"/>
      <c r="O47" s="6">
        <v>2</v>
      </c>
      <c r="P47" s="128"/>
      <c r="Q47" s="41" t="str">
        <f t="shared" si="0"/>
        <v/>
      </c>
      <c r="R47" s="42"/>
      <c r="S47" s="42"/>
      <c r="T47" s="43" t="str">
        <f t="shared" si="1"/>
        <v/>
      </c>
      <c r="U47" s="42"/>
      <c r="V47" s="42"/>
      <c r="W47" s="42"/>
      <c r="X47" s="24" t="str">
        <f>IFERROR(IF(AND(Q46="Probabilidad",Q47="Probabilidad"),(Z46-(+Z46*T47)),IF(Q47="Probabilidad",(I46-(+I46*T47)),IF(Q47="Impacto",Z46,""))),"")</f>
        <v/>
      </c>
      <c r="Y47" s="44" t="str">
        <f t="shared" si="4"/>
        <v/>
      </c>
      <c r="Z47" s="45" t="str">
        <f t="shared" si="2"/>
        <v/>
      </c>
      <c r="AA47" s="44" t="str">
        <f t="shared" si="5"/>
        <v/>
      </c>
      <c r="AB47" s="45" t="str">
        <f>IFERROR(IF(AND(Q46="Impacto",Q47="Impacto"),(AB40-(+AB40*T47)),IF(Q47="Impacto",($M$46-(+$M$46*T47)),IF(Q47="Probabilidad",AB40,""))),"")</f>
        <v/>
      </c>
      <c r="AC47" s="46" t="str">
        <f t="shared" si="3"/>
        <v/>
      </c>
      <c r="AD47" s="47"/>
      <c r="AE47" s="128"/>
      <c r="AF47" s="38"/>
      <c r="AG47" s="49"/>
      <c r="AH47" s="49"/>
      <c r="AI47" s="48"/>
      <c r="AJ47" s="3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9"/>
      <c r="B48" s="192"/>
      <c r="C48" s="192"/>
      <c r="D48" s="192"/>
      <c r="E48" s="195"/>
      <c r="F48" s="192"/>
      <c r="G48" s="198"/>
      <c r="H48" s="183"/>
      <c r="I48" s="177"/>
      <c r="J48" s="180"/>
      <c r="K48" s="177">
        <f ca="1">IF(NOT(ISERROR(MATCH(J48,_xlfn.ANCHORARRAY(E59),0))),I61&amp;"Por favor no seleccionar los criterios de impacto",J48)</f>
        <v>0</v>
      </c>
      <c r="L48" s="183"/>
      <c r="M48" s="177"/>
      <c r="N48" s="186"/>
      <c r="O48" s="6">
        <v>3</v>
      </c>
      <c r="P48" s="128"/>
      <c r="Q48" s="41" t="str">
        <f t="shared" si="0"/>
        <v/>
      </c>
      <c r="R48" s="42"/>
      <c r="S48" s="42"/>
      <c r="T48" s="43" t="str">
        <f t="shared" si="1"/>
        <v/>
      </c>
      <c r="U48" s="42"/>
      <c r="V48" s="42"/>
      <c r="W48" s="42"/>
      <c r="X48" s="24" t="str">
        <f>IFERROR(IF(AND(Q47="Probabilidad",Q48="Probabilidad"),(Z47-(+Z47*T48)),IF(AND(Q47="Impacto",Q48="Probabilidad"),(Z46-(+Z46*T48)),IF(Q48="Impacto",Z47,""))),"")</f>
        <v/>
      </c>
      <c r="Y48" s="44" t="str">
        <f t="shared" si="4"/>
        <v/>
      </c>
      <c r="Z48" s="45" t="str">
        <f t="shared" si="2"/>
        <v/>
      </c>
      <c r="AA48" s="44" t="str">
        <f t="shared" si="5"/>
        <v/>
      </c>
      <c r="AB48" s="45" t="str">
        <f>IFERROR(IF(AND(Q47="Impacto",Q48="Impacto"),(AB47-(+AB47*T48)),IF(AND(Q47="Probabilidad",Q48="Impacto"),(AB46-(+AB46*T48)),IF(Q48="Probabilidad",AB47,""))),"")</f>
        <v/>
      </c>
      <c r="AC48" s="46" t="str">
        <f t="shared" si="3"/>
        <v/>
      </c>
      <c r="AD48" s="47"/>
      <c r="AE48" s="128"/>
      <c r="AF48" s="38"/>
      <c r="AG48" s="49"/>
      <c r="AH48" s="49"/>
      <c r="AI48" s="48"/>
      <c r="AJ48" s="3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9"/>
      <c r="B49" s="192"/>
      <c r="C49" s="192"/>
      <c r="D49" s="192"/>
      <c r="E49" s="195"/>
      <c r="F49" s="192"/>
      <c r="G49" s="198"/>
      <c r="H49" s="183"/>
      <c r="I49" s="177"/>
      <c r="J49" s="180"/>
      <c r="K49" s="177">
        <f ca="1">IF(NOT(ISERROR(MATCH(J49,_xlfn.ANCHORARRAY(E60),0))),I62&amp;"Por favor no seleccionar los criterios de impacto",J49)</f>
        <v>0</v>
      </c>
      <c r="L49" s="183"/>
      <c r="M49" s="177"/>
      <c r="N49" s="186"/>
      <c r="O49" s="6">
        <v>4</v>
      </c>
      <c r="P49" s="128"/>
      <c r="Q49" s="41" t="str">
        <f t="shared" si="0"/>
        <v/>
      </c>
      <c r="R49" s="42"/>
      <c r="S49" s="42"/>
      <c r="T49" s="43" t="str">
        <f t="shared" si="1"/>
        <v/>
      </c>
      <c r="U49" s="42"/>
      <c r="V49" s="42"/>
      <c r="W49" s="42"/>
      <c r="X49" s="24" t="str">
        <f>IFERROR(IF(AND(Q48="Probabilidad",Q49="Probabilidad"),(Z48-(+Z48*T49)),IF(AND(Q48="Impacto",Q49="Probabilidad"),(Z47-(+Z47*T49)),IF(Q49="Impacto",Z48,""))),"")</f>
        <v/>
      </c>
      <c r="Y49" s="44" t="str">
        <f t="shared" si="4"/>
        <v/>
      </c>
      <c r="Z49" s="45" t="str">
        <f t="shared" si="2"/>
        <v/>
      </c>
      <c r="AA49" s="44" t="str">
        <f t="shared" si="5"/>
        <v/>
      </c>
      <c r="AB49" s="45" t="str">
        <f>IFERROR(IF(AND(Q48="Impacto",Q49="Impacto"),(AB48-(+AB48*T49)),IF(AND(Q48="Probabilidad",Q49="Impacto"),(AB47-(+AB47*T49)),IF(Q49="Probabilidad",AB48,""))),"")</f>
        <v/>
      </c>
      <c r="AC49" s="46" t="str">
        <f t="shared" si="3"/>
        <v/>
      </c>
      <c r="AD49" s="47"/>
      <c r="AE49" s="128"/>
      <c r="AF49" s="38"/>
      <c r="AG49" s="49"/>
      <c r="AH49" s="49"/>
      <c r="AI49" s="48"/>
      <c r="AJ49" s="3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9"/>
      <c r="B50" s="192"/>
      <c r="C50" s="192"/>
      <c r="D50" s="192"/>
      <c r="E50" s="195"/>
      <c r="F50" s="192"/>
      <c r="G50" s="198"/>
      <c r="H50" s="183"/>
      <c r="I50" s="177"/>
      <c r="J50" s="180"/>
      <c r="K50" s="177">
        <f ca="1">IF(NOT(ISERROR(MATCH(J50,_xlfn.ANCHORARRAY(E61),0))),I63&amp;"Por favor no seleccionar los criterios de impacto",J50)</f>
        <v>0</v>
      </c>
      <c r="L50" s="183"/>
      <c r="M50" s="177"/>
      <c r="N50" s="186"/>
      <c r="O50" s="6">
        <v>5</v>
      </c>
      <c r="P50" s="39"/>
      <c r="Q50" s="41" t="str">
        <f t="shared" si="0"/>
        <v/>
      </c>
      <c r="R50" s="42"/>
      <c r="S50" s="42"/>
      <c r="T50" s="43" t="str">
        <f t="shared" si="1"/>
        <v/>
      </c>
      <c r="U50" s="42"/>
      <c r="V50" s="42"/>
      <c r="W50" s="42"/>
      <c r="X50" s="24" t="str">
        <f>IFERROR(IF(AND(Q49="Probabilidad",Q50="Probabilidad"),(Z49-(+Z49*T50)),IF(AND(Q49="Impacto",Q50="Probabilidad"),(Z48-(+Z48*T50)),IF(Q50="Impacto",Z49,""))),"")</f>
        <v/>
      </c>
      <c r="Y50" s="44" t="str">
        <f t="shared" si="4"/>
        <v/>
      </c>
      <c r="Z50" s="45" t="str">
        <f t="shared" si="2"/>
        <v/>
      </c>
      <c r="AA50" s="44" t="str">
        <f t="shared" si="5"/>
        <v/>
      </c>
      <c r="AB50" s="45" t="str">
        <f>IFERROR(IF(AND(Q49="Impacto",Q50="Impacto"),(AB49-(+AB49*T50)),IF(AND(Q49="Probabilidad",Q50="Impacto"),(AB48-(+AB48*T50)),IF(Q50="Probabilidad",AB49,""))),"")</f>
        <v/>
      </c>
      <c r="AC50" s="46" t="str">
        <f t="shared" si="3"/>
        <v/>
      </c>
      <c r="AD50" s="47"/>
      <c r="AE50" s="48"/>
      <c r="AF50" s="38"/>
      <c r="AG50" s="49"/>
      <c r="AH50" s="49"/>
      <c r="AI50" s="48"/>
      <c r="AJ50" s="3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90"/>
      <c r="B51" s="193"/>
      <c r="C51" s="193"/>
      <c r="D51" s="193"/>
      <c r="E51" s="196"/>
      <c r="F51" s="193"/>
      <c r="G51" s="199"/>
      <c r="H51" s="184"/>
      <c r="I51" s="178"/>
      <c r="J51" s="181"/>
      <c r="K51" s="178">
        <f ca="1">IF(NOT(ISERROR(MATCH(J51,_xlfn.ANCHORARRAY(E62),0))),I64&amp;"Por favor no seleccionar los criterios de impacto",J51)</f>
        <v>0</v>
      </c>
      <c r="L51" s="184"/>
      <c r="M51" s="178"/>
      <c r="N51" s="187"/>
      <c r="O51" s="6">
        <v>6</v>
      </c>
      <c r="P51" s="39"/>
      <c r="Q51" s="41" t="str">
        <f t="shared" si="0"/>
        <v/>
      </c>
      <c r="R51" s="42"/>
      <c r="S51" s="42"/>
      <c r="T51" s="43" t="str">
        <f t="shared" si="1"/>
        <v/>
      </c>
      <c r="U51" s="42"/>
      <c r="V51" s="42"/>
      <c r="W51" s="42"/>
      <c r="X51" s="24" t="str">
        <f>IFERROR(IF(AND(Q50="Probabilidad",Q51="Probabilidad"),(Z50-(+Z50*T51)),IF(AND(Q50="Impacto",Q51="Probabilidad"),(Z49-(+Z49*T51)),IF(Q51="Impacto",Z50,""))),"")</f>
        <v/>
      </c>
      <c r="Y51" s="44" t="str">
        <f t="shared" si="4"/>
        <v/>
      </c>
      <c r="Z51" s="45" t="str">
        <f t="shared" si="2"/>
        <v/>
      </c>
      <c r="AA51" s="44" t="str">
        <f t="shared" si="5"/>
        <v/>
      </c>
      <c r="AB51" s="45" t="str">
        <f>IFERROR(IF(AND(Q50="Impacto",Q51="Impacto"),(AB50-(+AB50*T51)),IF(AND(Q50="Probabilidad",Q51="Impacto"),(AB49-(+AB49*T51)),IF(Q51="Probabilidad",AB50,""))),"")</f>
        <v/>
      </c>
      <c r="AC51" s="46" t="str">
        <f t="shared" si="3"/>
        <v/>
      </c>
      <c r="AD51" s="47"/>
      <c r="AE51" s="48"/>
      <c r="AF51" s="38"/>
      <c r="AG51" s="49"/>
      <c r="AH51" s="49"/>
      <c r="AI51" s="48"/>
      <c r="AJ51" s="3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8">
        <v>8</v>
      </c>
      <c r="B52" s="191"/>
      <c r="C52" s="191"/>
      <c r="D52" s="191"/>
      <c r="E52" s="194"/>
      <c r="F52" s="191"/>
      <c r="G52" s="197"/>
      <c r="H52" s="182" t="str">
        <f>IF(G52&lt;=0,"",IF(G52&lt;=2,"Muy Baja",IF(G52&lt;=24,"Baja",IF(G52&lt;=500,"Media",IF(G52&lt;=5000,"Alta","Muy Alta")))))</f>
        <v/>
      </c>
      <c r="I52" s="176" t="str">
        <f>IF(H52="","",IF(H52="Muy Baja",0.2,IF(H52="Baja",0.4,IF(H52="Media",0.6,IF(H52="Alta",0.8,IF(H52="Muy Alta",1,))))))</f>
        <v/>
      </c>
      <c r="J52" s="179"/>
      <c r="K52" s="176">
        <f>IF(NOT(ISERROR(MATCH(J52,'[14]Tabla Impacto'!$B$221:$B$223,0))),'[14]Tabla Impacto'!$F$223&amp;"Por favor no seleccionar los criterios de impacto(Afectación Económica o presupuestal y Pérdida Reputacional)",J52)</f>
        <v>0</v>
      </c>
      <c r="L52" s="182" t="str">
        <f>IF(OR(K52='[14]Tabla Impacto'!$C$11,K52='[14]Tabla Impacto'!$D$11),"Leve",IF(OR(K52='[14]Tabla Impacto'!$C$12,K52='[14]Tabla Impacto'!$D$12),"Menor",IF(OR(K52='[14]Tabla Impacto'!$C$13,K52='[14]Tabla Impacto'!$D$13),"Moderado",IF(OR(K52='[14]Tabla Impacto'!$C$14,K52='[14]Tabla Impacto'!$D$14),"Mayor",IF(OR(K52='[14]Tabla Impacto'!$C$15,K52='[14]Tabla Impacto'!$D$15),"Catastrófico","")))))</f>
        <v/>
      </c>
      <c r="M52" s="176" t="str">
        <f>IF(L52="","",IF(L52="Leve",0.2,IF(L52="Menor",0.4,IF(L52="Moderado",0.6,IF(L52="Mayor",0.8,IF(L52="Catastrófico",1,))))))</f>
        <v/>
      </c>
      <c r="N52" s="185"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6">
        <v>1</v>
      </c>
      <c r="P52" s="128"/>
      <c r="Q52" s="41" t="str">
        <f t="shared" si="0"/>
        <v/>
      </c>
      <c r="R52" s="42"/>
      <c r="S52" s="42"/>
      <c r="T52" s="43" t="str">
        <f t="shared" si="1"/>
        <v/>
      </c>
      <c r="U52" s="42"/>
      <c r="V52" s="42"/>
      <c r="W52" s="42"/>
      <c r="X52" s="24" t="str">
        <f>IFERROR(IF(Q52="Probabilidad",(I52-(+I52*T52)),IF(Q52="Impacto",I52,"")),"")</f>
        <v/>
      </c>
      <c r="Y52" s="44" t="str">
        <f>IFERROR(IF(X52="","",IF(X52&lt;=0.2,"Muy Baja",IF(X52&lt;=0.4,"Baja",IF(X52&lt;=0.6,"Media",IF(X52&lt;=0.8,"Alta","Muy Alta"))))),"")</f>
        <v/>
      </c>
      <c r="Z52" s="45" t="str">
        <f t="shared" si="2"/>
        <v/>
      </c>
      <c r="AA52" s="44" t="str">
        <f>IFERROR(IF(AB52="","",IF(AB52&lt;=0.2,"Leve",IF(AB52&lt;=0.4,"Menor",IF(AB52&lt;=0.6,"Moderado",IF(AB52&lt;=0.8,"Mayor","Catastrófico"))))),"")</f>
        <v/>
      </c>
      <c r="AB52" s="45" t="str">
        <f>IFERROR(IF(Q52="Impacto",(M52-(+M52*T52)),IF(Q52="Probabilidad",M52,"")),"")</f>
        <v/>
      </c>
      <c r="AC52" s="46" t="str">
        <f t="shared" si="3"/>
        <v/>
      </c>
      <c r="AD52" s="47"/>
      <c r="AE52" s="48"/>
      <c r="AF52" s="38"/>
      <c r="AG52" s="49"/>
      <c r="AH52" s="49"/>
      <c r="AI52" s="48"/>
      <c r="AJ52" s="3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9"/>
      <c r="B53" s="192"/>
      <c r="C53" s="192"/>
      <c r="D53" s="192"/>
      <c r="E53" s="195"/>
      <c r="F53" s="192"/>
      <c r="G53" s="198"/>
      <c r="H53" s="183"/>
      <c r="I53" s="177"/>
      <c r="J53" s="180"/>
      <c r="K53" s="177">
        <f ca="1">IF(NOT(ISERROR(MATCH(J53,_xlfn.ANCHORARRAY(E64),0))),I66&amp;"Por favor no seleccionar los criterios de impacto",J53)</f>
        <v>0</v>
      </c>
      <c r="L53" s="183"/>
      <c r="M53" s="177"/>
      <c r="N53" s="186"/>
      <c r="O53" s="6">
        <v>2</v>
      </c>
      <c r="P53" s="128"/>
      <c r="Q53" s="41" t="str">
        <f t="shared" si="0"/>
        <v/>
      </c>
      <c r="R53" s="42"/>
      <c r="S53" s="42"/>
      <c r="T53" s="43" t="str">
        <f t="shared" si="1"/>
        <v/>
      </c>
      <c r="U53" s="42"/>
      <c r="V53" s="42"/>
      <c r="W53" s="42"/>
      <c r="X53" s="24" t="str">
        <f>IFERROR(IF(AND(Q52="Probabilidad",Q53="Probabilidad"),(Z52-(+Z52*T53)),IF(Q53="Probabilidad",(I52-(+I52*T53)),IF(Q53="Impacto",Z52,""))),"")</f>
        <v/>
      </c>
      <c r="Y53" s="44" t="str">
        <f t="shared" si="4"/>
        <v/>
      </c>
      <c r="Z53" s="45" t="str">
        <f t="shared" si="2"/>
        <v/>
      </c>
      <c r="AA53" s="44" t="str">
        <f t="shared" si="5"/>
        <v/>
      </c>
      <c r="AB53" s="45" t="str">
        <f>IFERROR(IF(AND(Q52="Impacto",Q53="Impacto"),(AB46-(+AB46*T53)),IF(Q53="Impacto",($M$52-(+$M$52*T53)),IF(Q53="Probabilidad",AB46,""))),"")</f>
        <v/>
      </c>
      <c r="AC53" s="46" t="str">
        <f t="shared" si="3"/>
        <v/>
      </c>
      <c r="AD53" s="47"/>
      <c r="AE53" s="48"/>
      <c r="AF53" s="38"/>
      <c r="AG53" s="49"/>
      <c r="AH53" s="49"/>
      <c r="AI53" s="48"/>
      <c r="AJ53" s="3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9"/>
      <c r="B54" s="192"/>
      <c r="C54" s="192"/>
      <c r="D54" s="192"/>
      <c r="E54" s="195"/>
      <c r="F54" s="192"/>
      <c r="G54" s="198"/>
      <c r="H54" s="183"/>
      <c r="I54" s="177"/>
      <c r="J54" s="180"/>
      <c r="K54" s="177">
        <f ca="1">IF(NOT(ISERROR(MATCH(J54,_xlfn.ANCHORARRAY(E65),0))),I67&amp;"Por favor no seleccionar los criterios de impacto",J54)</f>
        <v>0</v>
      </c>
      <c r="L54" s="183"/>
      <c r="M54" s="177"/>
      <c r="N54" s="186"/>
      <c r="O54" s="6">
        <v>3</v>
      </c>
      <c r="P54" s="128"/>
      <c r="Q54" s="41" t="str">
        <f t="shared" si="0"/>
        <v/>
      </c>
      <c r="R54" s="42"/>
      <c r="S54" s="42"/>
      <c r="T54" s="43" t="str">
        <f t="shared" si="1"/>
        <v/>
      </c>
      <c r="U54" s="42"/>
      <c r="V54" s="42"/>
      <c r="W54" s="42"/>
      <c r="X54" s="24" t="str">
        <f>IFERROR(IF(AND(Q53="Probabilidad",Q54="Probabilidad"),(Z53-(+Z53*T54)),IF(AND(Q53="Impacto",Q54="Probabilidad"),(Z52-(+Z52*T54)),IF(Q54="Impacto",Z53,""))),"")</f>
        <v/>
      </c>
      <c r="Y54" s="44" t="str">
        <f t="shared" si="4"/>
        <v/>
      </c>
      <c r="Z54" s="45" t="str">
        <f t="shared" si="2"/>
        <v/>
      </c>
      <c r="AA54" s="44" t="str">
        <f t="shared" si="5"/>
        <v/>
      </c>
      <c r="AB54" s="45" t="str">
        <f>IFERROR(IF(AND(Q53="Impacto",Q54="Impacto"),(AB53-(+AB53*T54)),IF(AND(Q53="Probabilidad",Q54="Impacto"),(AB52-(+AB52*T54)),IF(Q54="Probabilidad",AB53,""))),"")</f>
        <v/>
      </c>
      <c r="AC54" s="46" t="str">
        <f t="shared" si="3"/>
        <v/>
      </c>
      <c r="AD54" s="47"/>
      <c r="AE54" s="48"/>
      <c r="AF54" s="38"/>
      <c r="AG54" s="49"/>
      <c r="AH54" s="49"/>
      <c r="AI54" s="48"/>
      <c r="AJ54" s="3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9"/>
      <c r="B55" s="192"/>
      <c r="C55" s="192"/>
      <c r="D55" s="192"/>
      <c r="E55" s="195"/>
      <c r="F55" s="192"/>
      <c r="G55" s="198"/>
      <c r="H55" s="183"/>
      <c r="I55" s="177"/>
      <c r="J55" s="180"/>
      <c r="K55" s="177">
        <f ca="1">IF(NOT(ISERROR(MATCH(J55,_xlfn.ANCHORARRAY(E66),0))),I68&amp;"Por favor no seleccionar los criterios de impacto",J55)</f>
        <v>0</v>
      </c>
      <c r="L55" s="183"/>
      <c r="M55" s="177"/>
      <c r="N55" s="186"/>
      <c r="O55" s="6">
        <v>4</v>
      </c>
      <c r="P55" s="39"/>
      <c r="Q55" s="41" t="str">
        <f t="shared" si="0"/>
        <v/>
      </c>
      <c r="R55" s="42"/>
      <c r="S55" s="42"/>
      <c r="T55" s="43" t="str">
        <f t="shared" si="1"/>
        <v/>
      </c>
      <c r="U55" s="42"/>
      <c r="V55" s="42"/>
      <c r="W55" s="42"/>
      <c r="X55" s="24" t="str">
        <f>IFERROR(IF(AND(Q54="Probabilidad",Q55="Probabilidad"),(Z54-(+Z54*T55)),IF(AND(Q54="Impacto",Q55="Probabilidad"),(Z53-(+Z53*T55)),IF(Q55="Impacto",Z54,""))),"")</f>
        <v/>
      </c>
      <c r="Y55" s="44" t="str">
        <f t="shared" si="4"/>
        <v/>
      </c>
      <c r="Z55" s="45" t="str">
        <f t="shared" si="2"/>
        <v/>
      </c>
      <c r="AA55" s="44" t="str">
        <f t="shared" si="5"/>
        <v/>
      </c>
      <c r="AB55" s="45" t="str">
        <f>IFERROR(IF(AND(Q54="Impacto",Q55="Impacto"),(AB54-(+AB54*T55)),IF(AND(Q54="Probabilidad",Q55="Impacto"),(AB53-(+AB53*T55)),IF(Q55="Probabilidad",AB54,""))),"")</f>
        <v/>
      </c>
      <c r="AC55" s="46" t="str">
        <f t="shared" si="3"/>
        <v/>
      </c>
      <c r="AD55" s="47"/>
      <c r="AE55" s="48"/>
      <c r="AF55" s="38"/>
      <c r="AG55" s="49"/>
      <c r="AH55" s="49"/>
      <c r="AI55" s="48"/>
      <c r="AJ55" s="3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9"/>
      <c r="B56" s="192"/>
      <c r="C56" s="192"/>
      <c r="D56" s="192"/>
      <c r="E56" s="195"/>
      <c r="F56" s="192"/>
      <c r="G56" s="198"/>
      <c r="H56" s="183"/>
      <c r="I56" s="177"/>
      <c r="J56" s="180"/>
      <c r="K56" s="177">
        <f ca="1">IF(NOT(ISERROR(MATCH(J56,_xlfn.ANCHORARRAY(E67),0))),I69&amp;"Por favor no seleccionar los criterios de impacto",J56)</f>
        <v>0</v>
      </c>
      <c r="L56" s="183"/>
      <c r="M56" s="177"/>
      <c r="N56" s="186"/>
      <c r="O56" s="6">
        <v>5</v>
      </c>
      <c r="P56" s="39"/>
      <c r="Q56" s="41" t="str">
        <f t="shared" si="0"/>
        <v/>
      </c>
      <c r="R56" s="42"/>
      <c r="S56" s="42"/>
      <c r="T56" s="43" t="str">
        <f t="shared" si="1"/>
        <v/>
      </c>
      <c r="U56" s="42"/>
      <c r="V56" s="42"/>
      <c r="W56" s="42"/>
      <c r="X56" s="24" t="str">
        <f>IFERROR(IF(AND(Q55="Probabilidad",Q56="Probabilidad"),(Z55-(+Z55*T56)),IF(AND(Q55="Impacto",Q56="Probabilidad"),(Z54-(+Z54*T56)),IF(Q56="Impacto",Z55,""))),"")</f>
        <v/>
      </c>
      <c r="Y56" s="44" t="str">
        <f t="shared" si="4"/>
        <v/>
      </c>
      <c r="Z56" s="45" t="str">
        <f t="shared" si="2"/>
        <v/>
      </c>
      <c r="AA56" s="44" t="str">
        <f t="shared" si="5"/>
        <v/>
      </c>
      <c r="AB56" s="45" t="str">
        <f>IFERROR(IF(AND(Q55="Impacto",Q56="Impacto"),(AB55-(+AB55*T56)),IF(AND(Q55="Probabilidad",Q56="Impacto"),(AB54-(+AB54*T56)),IF(Q56="Probabilidad",AB55,""))),"")</f>
        <v/>
      </c>
      <c r="AC56" s="46" t="str">
        <f t="shared" si="3"/>
        <v/>
      </c>
      <c r="AD56" s="47"/>
      <c r="AE56" s="48"/>
      <c r="AF56" s="38"/>
      <c r="AG56" s="49"/>
      <c r="AH56" s="49"/>
      <c r="AI56" s="48"/>
      <c r="AJ56" s="3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90"/>
      <c r="B57" s="193"/>
      <c r="C57" s="193"/>
      <c r="D57" s="193"/>
      <c r="E57" s="196"/>
      <c r="F57" s="193"/>
      <c r="G57" s="199"/>
      <c r="H57" s="184"/>
      <c r="I57" s="178"/>
      <c r="J57" s="181"/>
      <c r="K57" s="178">
        <f ca="1">IF(NOT(ISERROR(MATCH(J57,_xlfn.ANCHORARRAY(E68),0))),I70&amp;"Por favor no seleccionar los criterios de impacto",J57)</f>
        <v>0</v>
      </c>
      <c r="L57" s="184"/>
      <c r="M57" s="178"/>
      <c r="N57" s="187"/>
      <c r="O57" s="6">
        <v>6</v>
      </c>
      <c r="P57" s="39"/>
      <c r="Q57" s="41" t="str">
        <f t="shared" si="0"/>
        <v/>
      </c>
      <c r="R57" s="42"/>
      <c r="S57" s="42"/>
      <c r="T57" s="43" t="str">
        <f t="shared" si="1"/>
        <v/>
      </c>
      <c r="U57" s="42"/>
      <c r="V57" s="42"/>
      <c r="W57" s="42"/>
      <c r="X57" s="24" t="str">
        <f>IFERROR(IF(AND(Q56="Probabilidad",Q57="Probabilidad"),(Z56-(+Z56*T57)),IF(AND(Q56="Impacto",Q57="Probabilidad"),(Z55-(+Z55*T57)),IF(Q57="Impacto",Z56,""))),"")</f>
        <v/>
      </c>
      <c r="Y57" s="44" t="str">
        <f t="shared" si="4"/>
        <v/>
      </c>
      <c r="Z57" s="45" t="str">
        <f t="shared" si="2"/>
        <v/>
      </c>
      <c r="AA57" s="44" t="str">
        <f t="shared" si="5"/>
        <v/>
      </c>
      <c r="AB57" s="45" t="str">
        <f>IFERROR(IF(AND(Q56="Impacto",Q57="Impacto"),(AB56-(+AB56*T57)),IF(AND(Q56="Probabilidad",Q57="Impacto"),(AB55-(+AB55*T57)),IF(Q57="Probabilidad",AB56,""))),"")</f>
        <v/>
      </c>
      <c r="AC57" s="46" t="str">
        <f t="shared" si="3"/>
        <v/>
      </c>
      <c r="AD57" s="47"/>
      <c r="AE57" s="48"/>
      <c r="AF57" s="38"/>
      <c r="AG57" s="49"/>
      <c r="AH57" s="49"/>
      <c r="AI57" s="48"/>
      <c r="AJ57" s="3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8">
        <v>9</v>
      </c>
      <c r="B58" s="191"/>
      <c r="C58" s="191"/>
      <c r="D58" s="191"/>
      <c r="E58" s="194"/>
      <c r="F58" s="191"/>
      <c r="G58" s="197"/>
      <c r="H58" s="182" t="str">
        <f>IF(G58&lt;=0,"",IF(G58&lt;=2,"Muy Baja",IF(G58&lt;=24,"Baja",IF(G58&lt;=500,"Media",IF(G58&lt;=5000,"Alta","Muy Alta")))))</f>
        <v/>
      </c>
      <c r="I58" s="176" t="str">
        <f>IF(H58="","",IF(H58="Muy Baja",0.2,IF(H58="Baja",0.4,IF(H58="Media",0.6,IF(H58="Alta",0.8,IF(H58="Muy Alta",1,))))))</f>
        <v/>
      </c>
      <c r="J58" s="179"/>
      <c r="K58" s="176">
        <f>IF(NOT(ISERROR(MATCH(J58,'[14]Tabla Impacto'!$B$221:$B$223,0))),'[14]Tabla Impacto'!$F$223&amp;"Por favor no seleccionar los criterios de impacto(Afectación Económica o presupuestal y Pérdida Reputacional)",J58)</f>
        <v>0</v>
      </c>
      <c r="L58" s="182" t="str">
        <f>IF(OR(K58='[14]Tabla Impacto'!$C$11,K58='[14]Tabla Impacto'!$D$11),"Leve",IF(OR(K58='[14]Tabla Impacto'!$C$12,K58='[14]Tabla Impacto'!$D$12),"Menor",IF(OR(K58='[14]Tabla Impacto'!$C$13,K58='[14]Tabla Impacto'!$D$13),"Moderado",IF(OR(K58='[14]Tabla Impacto'!$C$14,K58='[14]Tabla Impacto'!$D$14),"Mayor",IF(OR(K58='[14]Tabla Impacto'!$C$15,K58='[14]Tabla Impacto'!$D$15),"Catastrófico","")))))</f>
        <v/>
      </c>
      <c r="M58" s="176" t="str">
        <f>IF(L58="","",IF(L58="Leve",0.2,IF(L58="Menor",0.4,IF(L58="Moderado",0.6,IF(L58="Mayor",0.8,IF(L58="Catastrófico",1,))))))</f>
        <v/>
      </c>
      <c r="N58" s="185"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6">
        <v>1</v>
      </c>
      <c r="P58" s="128"/>
      <c r="Q58" s="41" t="str">
        <f t="shared" si="0"/>
        <v/>
      </c>
      <c r="R58" s="42"/>
      <c r="S58" s="42"/>
      <c r="T58" s="43" t="str">
        <f t="shared" si="1"/>
        <v/>
      </c>
      <c r="U58" s="42"/>
      <c r="V58" s="42"/>
      <c r="W58" s="42"/>
      <c r="X58" s="24" t="str">
        <f>IFERROR(IF(Q58="Probabilidad",(I58-(+I58*T58)),IF(Q58="Impacto",I58,"")),"")</f>
        <v/>
      </c>
      <c r="Y58" s="44" t="str">
        <f>IFERROR(IF(X58="","",IF(X58&lt;=0.2,"Muy Baja",IF(X58&lt;=0.4,"Baja",IF(X58&lt;=0.6,"Media",IF(X58&lt;=0.8,"Alta","Muy Alta"))))),"")</f>
        <v/>
      </c>
      <c r="Z58" s="45" t="str">
        <f t="shared" si="2"/>
        <v/>
      </c>
      <c r="AA58" s="44" t="str">
        <f>IFERROR(IF(AB58="","",IF(AB58&lt;=0.2,"Leve",IF(AB58&lt;=0.4,"Menor",IF(AB58&lt;=0.6,"Moderado",IF(AB58&lt;=0.8,"Mayor","Catastrófico"))))),"")</f>
        <v/>
      </c>
      <c r="AB58" s="45" t="str">
        <f>IFERROR(IF(Q58="Impacto",(M58-(+M58*T58)),IF(Q58="Probabilidad",M58,"")),"")</f>
        <v/>
      </c>
      <c r="AC58" s="46" t="str">
        <f t="shared" si="3"/>
        <v/>
      </c>
      <c r="AD58" s="47"/>
      <c r="AE58" s="48"/>
      <c r="AF58" s="38"/>
      <c r="AG58" s="49"/>
      <c r="AH58" s="49"/>
      <c r="AI58" s="48"/>
      <c r="AJ58" s="3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9"/>
      <c r="B59" s="192"/>
      <c r="C59" s="192"/>
      <c r="D59" s="192"/>
      <c r="E59" s="195"/>
      <c r="F59" s="192"/>
      <c r="G59" s="198"/>
      <c r="H59" s="183"/>
      <c r="I59" s="177"/>
      <c r="J59" s="180"/>
      <c r="K59" s="177">
        <f ca="1">IF(NOT(ISERROR(MATCH(J59,_xlfn.ANCHORARRAY(E70),0))),I72&amp;"Por favor no seleccionar los criterios de impacto",J59)</f>
        <v>0</v>
      </c>
      <c r="L59" s="183"/>
      <c r="M59" s="177"/>
      <c r="N59" s="186"/>
      <c r="O59" s="6">
        <v>2</v>
      </c>
      <c r="P59" s="128"/>
      <c r="Q59" s="41" t="str">
        <f t="shared" si="0"/>
        <v/>
      </c>
      <c r="R59" s="42"/>
      <c r="S59" s="42"/>
      <c r="T59" s="43" t="str">
        <f t="shared" si="1"/>
        <v/>
      </c>
      <c r="U59" s="42"/>
      <c r="V59" s="42"/>
      <c r="W59" s="42"/>
      <c r="X59" s="24" t="str">
        <f>IFERROR(IF(AND(Q58="Probabilidad",Q59="Probabilidad"),(Z58-(+Z58*T59)),IF(Q59="Probabilidad",(I58-(+I58*T59)),IF(Q59="Impacto",Z58,""))),"")</f>
        <v/>
      </c>
      <c r="Y59" s="44" t="str">
        <f t="shared" si="4"/>
        <v/>
      </c>
      <c r="Z59" s="45" t="str">
        <f t="shared" si="2"/>
        <v/>
      </c>
      <c r="AA59" s="44" t="str">
        <f t="shared" si="5"/>
        <v/>
      </c>
      <c r="AB59" s="45" t="str">
        <f>IFERROR(IF(AND(Q58="Impacto",Q59="Impacto"),(AB52-(+AB52*T59)),IF(Q59="Impacto",($M$58-(+$M$58*T59)),IF(Q59="Probabilidad",AB52,""))),"")</f>
        <v/>
      </c>
      <c r="AC59" s="46" t="str">
        <f t="shared" si="3"/>
        <v/>
      </c>
      <c r="AD59" s="47"/>
      <c r="AE59" s="48"/>
      <c r="AF59" s="38"/>
      <c r="AG59" s="49"/>
      <c r="AH59" s="49"/>
      <c r="AI59" s="48"/>
      <c r="AJ59" s="3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9"/>
      <c r="B60" s="192"/>
      <c r="C60" s="192"/>
      <c r="D60" s="192"/>
      <c r="E60" s="195"/>
      <c r="F60" s="192"/>
      <c r="G60" s="198"/>
      <c r="H60" s="183"/>
      <c r="I60" s="177"/>
      <c r="J60" s="180"/>
      <c r="K60" s="177">
        <f ca="1">IF(NOT(ISERROR(MATCH(J60,_xlfn.ANCHORARRAY(E71),0))),I73&amp;"Por favor no seleccionar los criterios de impacto",J60)</f>
        <v>0</v>
      </c>
      <c r="L60" s="183"/>
      <c r="M60" s="177"/>
      <c r="N60" s="186"/>
      <c r="O60" s="6">
        <v>3</v>
      </c>
      <c r="P60" s="40"/>
      <c r="Q60" s="41" t="str">
        <f t="shared" si="0"/>
        <v/>
      </c>
      <c r="R60" s="42"/>
      <c r="S60" s="42"/>
      <c r="T60" s="43" t="str">
        <f t="shared" si="1"/>
        <v/>
      </c>
      <c r="U60" s="42"/>
      <c r="V60" s="42"/>
      <c r="W60" s="42"/>
      <c r="X60" s="24" t="str">
        <f>IFERROR(IF(AND(Q59="Probabilidad",Q60="Probabilidad"),(Z59-(+Z59*T60)),IF(AND(Q59="Impacto",Q60="Probabilidad"),(Z58-(+Z58*T60)),IF(Q60="Impacto",Z59,""))),"")</f>
        <v/>
      </c>
      <c r="Y60" s="44" t="str">
        <f t="shared" si="4"/>
        <v/>
      </c>
      <c r="Z60" s="45" t="str">
        <f t="shared" si="2"/>
        <v/>
      </c>
      <c r="AA60" s="44" t="str">
        <f t="shared" si="5"/>
        <v/>
      </c>
      <c r="AB60" s="45" t="str">
        <f>IFERROR(IF(AND(Q59="Impacto",Q60="Impacto"),(AB59-(+AB59*T60)),IF(AND(Q59="Probabilidad",Q60="Impacto"),(AB58-(+AB58*T60)),IF(Q60="Probabilidad",AB59,""))),"")</f>
        <v/>
      </c>
      <c r="AC60" s="46" t="str">
        <f t="shared" si="3"/>
        <v/>
      </c>
      <c r="AD60" s="47"/>
      <c r="AE60" s="48"/>
      <c r="AF60" s="38"/>
      <c r="AG60" s="49"/>
      <c r="AH60" s="49"/>
      <c r="AI60" s="48"/>
      <c r="AJ60" s="3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9"/>
      <c r="B61" s="192"/>
      <c r="C61" s="192"/>
      <c r="D61" s="192"/>
      <c r="E61" s="195"/>
      <c r="F61" s="192"/>
      <c r="G61" s="198"/>
      <c r="H61" s="183"/>
      <c r="I61" s="177"/>
      <c r="J61" s="180"/>
      <c r="K61" s="177">
        <f ca="1">IF(NOT(ISERROR(MATCH(J61,_xlfn.ANCHORARRAY(E72),0))),I74&amp;"Por favor no seleccionar los criterios de impacto",J61)</f>
        <v>0</v>
      </c>
      <c r="L61" s="183"/>
      <c r="M61" s="177"/>
      <c r="N61" s="186"/>
      <c r="O61" s="6">
        <v>4</v>
      </c>
      <c r="P61" s="39"/>
      <c r="Q61" s="41" t="str">
        <f t="shared" si="0"/>
        <v/>
      </c>
      <c r="R61" s="42"/>
      <c r="S61" s="42"/>
      <c r="T61" s="43" t="str">
        <f t="shared" si="1"/>
        <v/>
      </c>
      <c r="U61" s="42"/>
      <c r="V61" s="42"/>
      <c r="W61" s="42"/>
      <c r="X61" s="24" t="str">
        <f>IFERROR(IF(AND(Q60="Probabilidad",Q61="Probabilidad"),(Z60-(+Z60*T61)),IF(AND(Q60="Impacto",Q61="Probabilidad"),(Z59-(+Z59*T61)),IF(Q61="Impacto",Z60,""))),"")</f>
        <v/>
      </c>
      <c r="Y61" s="44" t="str">
        <f t="shared" si="4"/>
        <v/>
      </c>
      <c r="Z61" s="45" t="str">
        <f t="shared" si="2"/>
        <v/>
      </c>
      <c r="AA61" s="44" t="str">
        <f t="shared" si="5"/>
        <v/>
      </c>
      <c r="AB61" s="45" t="str">
        <f>IFERROR(IF(AND(Q60="Impacto",Q61="Impacto"),(AB60-(+AB60*T61)),IF(AND(Q60="Probabilidad",Q61="Impacto"),(AB59-(+AB59*T61)),IF(Q61="Probabilidad",AB60,""))),"")</f>
        <v/>
      </c>
      <c r="AC61" s="46" t="str">
        <f t="shared" si="3"/>
        <v/>
      </c>
      <c r="AD61" s="47"/>
      <c r="AE61" s="48"/>
      <c r="AF61" s="38"/>
      <c r="AG61" s="49"/>
      <c r="AH61" s="49"/>
      <c r="AI61" s="48"/>
      <c r="AJ61" s="3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9"/>
      <c r="B62" s="192"/>
      <c r="C62" s="192"/>
      <c r="D62" s="192"/>
      <c r="E62" s="195"/>
      <c r="F62" s="192"/>
      <c r="G62" s="198"/>
      <c r="H62" s="183"/>
      <c r="I62" s="177"/>
      <c r="J62" s="180"/>
      <c r="K62" s="177">
        <f ca="1">IF(NOT(ISERROR(MATCH(J62,_xlfn.ANCHORARRAY(E73),0))),I75&amp;"Por favor no seleccionar los criterios de impacto",J62)</f>
        <v>0</v>
      </c>
      <c r="L62" s="183"/>
      <c r="M62" s="177"/>
      <c r="N62" s="186"/>
      <c r="O62" s="6">
        <v>5</v>
      </c>
      <c r="P62" s="39"/>
      <c r="Q62" s="41" t="str">
        <f t="shared" si="0"/>
        <v/>
      </c>
      <c r="R62" s="42"/>
      <c r="S62" s="42"/>
      <c r="T62" s="43" t="str">
        <f t="shared" si="1"/>
        <v/>
      </c>
      <c r="U62" s="42"/>
      <c r="V62" s="42"/>
      <c r="W62" s="42"/>
      <c r="X62" s="24" t="str">
        <f>IFERROR(IF(AND(Q61="Probabilidad",Q62="Probabilidad"),(Z61-(+Z61*T62)),IF(AND(Q61="Impacto",Q62="Probabilidad"),(Z60-(+Z60*T62)),IF(Q62="Impacto",Z61,""))),"")</f>
        <v/>
      </c>
      <c r="Y62" s="44" t="str">
        <f t="shared" si="4"/>
        <v/>
      </c>
      <c r="Z62" s="45" t="str">
        <f t="shared" si="2"/>
        <v/>
      </c>
      <c r="AA62" s="44" t="str">
        <f t="shared" si="5"/>
        <v/>
      </c>
      <c r="AB62" s="45" t="str">
        <f>IFERROR(IF(AND(Q61="Impacto",Q62="Impacto"),(AB61-(+AB61*T62)),IF(AND(Q61="Probabilidad",Q62="Impacto"),(AB60-(+AB60*T62)),IF(Q62="Probabilidad",AB61,""))),"")</f>
        <v/>
      </c>
      <c r="AC62" s="46" t="str">
        <f t="shared" si="3"/>
        <v/>
      </c>
      <c r="AD62" s="47"/>
      <c r="AE62" s="48"/>
      <c r="AF62" s="38"/>
      <c r="AG62" s="49"/>
      <c r="AH62" s="49"/>
      <c r="AI62" s="48"/>
      <c r="AJ62" s="3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90"/>
      <c r="B63" s="193"/>
      <c r="C63" s="193"/>
      <c r="D63" s="193"/>
      <c r="E63" s="196"/>
      <c r="F63" s="193"/>
      <c r="G63" s="199"/>
      <c r="H63" s="184"/>
      <c r="I63" s="178"/>
      <c r="J63" s="181"/>
      <c r="K63" s="178">
        <f ca="1">IF(NOT(ISERROR(MATCH(J63,_xlfn.ANCHORARRAY(E74),0))),I76&amp;"Por favor no seleccionar los criterios de impacto",J63)</f>
        <v>0</v>
      </c>
      <c r="L63" s="184"/>
      <c r="M63" s="178"/>
      <c r="N63" s="187"/>
      <c r="O63" s="6">
        <v>6</v>
      </c>
      <c r="P63" s="39"/>
      <c r="Q63" s="41" t="str">
        <f t="shared" si="0"/>
        <v/>
      </c>
      <c r="R63" s="42"/>
      <c r="S63" s="42"/>
      <c r="T63" s="43" t="str">
        <f t="shared" si="1"/>
        <v/>
      </c>
      <c r="U63" s="42"/>
      <c r="V63" s="42"/>
      <c r="W63" s="42"/>
      <c r="X63" s="24" t="str">
        <f>IFERROR(IF(AND(Q62="Probabilidad",Q63="Probabilidad"),(Z62-(+Z62*T63)),IF(AND(Q62="Impacto",Q63="Probabilidad"),(Z61-(+Z61*T63)),IF(Q63="Impacto",Z62,""))),"")</f>
        <v/>
      </c>
      <c r="Y63" s="44" t="str">
        <f t="shared" si="4"/>
        <v/>
      </c>
      <c r="Z63" s="45" t="str">
        <f t="shared" si="2"/>
        <v/>
      </c>
      <c r="AA63" s="44" t="str">
        <f t="shared" si="5"/>
        <v/>
      </c>
      <c r="AB63" s="45" t="str">
        <f>IFERROR(IF(AND(Q62="Impacto",Q63="Impacto"),(AB62-(+AB62*T63)),IF(AND(Q62="Probabilidad",Q63="Impacto"),(AB61-(+AB61*T63)),IF(Q63="Probabilidad",AB62,""))),"")</f>
        <v/>
      </c>
      <c r="AC63" s="46" t="str">
        <f t="shared" si="3"/>
        <v/>
      </c>
      <c r="AD63" s="47"/>
      <c r="AE63" s="48"/>
      <c r="AF63" s="38"/>
      <c r="AG63" s="49"/>
      <c r="AH63" s="49"/>
      <c r="AI63" s="48"/>
      <c r="AJ63" s="3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8">
        <v>10</v>
      </c>
      <c r="B64" s="191"/>
      <c r="C64" s="191"/>
      <c r="D64" s="191"/>
      <c r="E64" s="194"/>
      <c r="F64" s="191"/>
      <c r="G64" s="197"/>
      <c r="H64" s="182" t="str">
        <f>IF(G64&lt;=0,"",IF(G64&lt;=2,"Muy Baja",IF(G64&lt;=24,"Baja",IF(G64&lt;=500,"Media",IF(G64&lt;=5000,"Alta","Muy Alta")))))</f>
        <v/>
      </c>
      <c r="I64" s="176" t="str">
        <f>IF(H64="","",IF(H64="Muy Baja",0.2,IF(H64="Baja",0.4,IF(H64="Media",0.6,IF(H64="Alta",0.8,IF(H64="Muy Alta",1,))))))</f>
        <v/>
      </c>
      <c r="J64" s="179"/>
      <c r="K64" s="176">
        <f>IF(NOT(ISERROR(MATCH(J64,'[14]Tabla Impacto'!$B$221:$B$223,0))),'[14]Tabla Impacto'!$F$223&amp;"Por favor no seleccionar los criterios de impacto(Afectación Económica o presupuestal y Pérdida Reputacional)",J64)</f>
        <v>0</v>
      </c>
      <c r="L64" s="182" t="str">
        <f>IF(OR(K64='[14]Tabla Impacto'!$C$11,K64='[14]Tabla Impacto'!$D$11),"Leve",IF(OR(K64='[14]Tabla Impacto'!$C$12,K64='[14]Tabla Impacto'!$D$12),"Menor",IF(OR(K64='[14]Tabla Impacto'!$C$13,K64='[14]Tabla Impacto'!$D$13),"Moderado",IF(OR(K64='[14]Tabla Impacto'!$C$14,K64='[14]Tabla Impacto'!$D$14),"Mayor",IF(OR(K64='[14]Tabla Impacto'!$C$15,K64='[14]Tabla Impacto'!$D$15),"Catastrófico","")))))</f>
        <v/>
      </c>
      <c r="M64" s="176" t="str">
        <f>IF(L64="","",IF(L64="Leve",0.2,IF(L64="Menor",0.4,IF(L64="Moderado",0.6,IF(L64="Mayor",0.8,IF(L64="Catastrófico",1,))))))</f>
        <v/>
      </c>
      <c r="N64" s="185"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6">
        <v>1</v>
      </c>
      <c r="P64" s="128"/>
      <c r="Q64" s="41" t="str">
        <f t="shared" si="0"/>
        <v/>
      </c>
      <c r="R64" s="42"/>
      <c r="S64" s="42"/>
      <c r="T64" s="43" t="str">
        <f t="shared" si="1"/>
        <v/>
      </c>
      <c r="U64" s="42"/>
      <c r="V64" s="42"/>
      <c r="W64" s="42"/>
      <c r="X64" s="24" t="str">
        <f>IFERROR(IF(Q64="Probabilidad",(I64-(+I64*T64)),IF(Q64="Impacto",I64,"")),"")</f>
        <v/>
      </c>
      <c r="Y64" s="44" t="str">
        <f>IFERROR(IF(X64="","",IF(X64&lt;=0.2,"Muy Baja",IF(X64&lt;=0.4,"Baja",IF(X64&lt;=0.6,"Media",IF(X64&lt;=0.8,"Alta","Muy Alta"))))),"")</f>
        <v/>
      </c>
      <c r="Z64" s="45" t="str">
        <f t="shared" si="2"/>
        <v/>
      </c>
      <c r="AA64" s="44" t="str">
        <f>IFERROR(IF(AB64="","",IF(AB64&lt;=0.2,"Leve",IF(AB64&lt;=0.4,"Menor",IF(AB64&lt;=0.6,"Moderado",IF(AB64&lt;=0.8,"Mayor","Catastrófico"))))),"")</f>
        <v/>
      </c>
      <c r="AB64" s="45" t="str">
        <f>IFERROR(IF(Q64="Impacto",(M64-(+M64*T64)),IF(Q64="Probabilidad",M64,"")),"")</f>
        <v/>
      </c>
      <c r="AC64" s="46" t="str">
        <f t="shared" si="3"/>
        <v/>
      </c>
      <c r="AD64" s="47"/>
      <c r="AE64" s="48"/>
      <c r="AF64" s="38"/>
      <c r="AG64" s="49"/>
      <c r="AH64" s="49"/>
      <c r="AI64" s="48"/>
      <c r="AJ64" s="3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9"/>
      <c r="B65" s="192"/>
      <c r="C65" s="192"/>
      <c r="D65" s="192"/>
      <c r="E65" s="195"/>
      <c r="F65" s="192"/>
      <c r="G65" s="198"/>
      <c r="H65" s="183"/>
      <c r="I65" s="177"/>
      <c r="J65" s="180"/>
      <c r="K65" s="177">
        <f ca="1">IF(NOT(ISERROR(MATCH(J65,_xlfn.ANCHORARRAY(E76),0))),I78&amp;"Por favor no seleccionar los criterios de impacto",J65)</f>
        <v>0</v>
      </c>
      <c r="L65" s="183"/>
      <c r="M65" s="177"/>
      <c r="N65" s="186"/>
      <c r="O65" s="6">
        <v>2</v>
      </c>
      <c r="P65" s="128"/>
      <c r="Q65" s="41" t="str">
        <f t="shared" si="0"/>
        <v/>
      </c>
      <c r="R65" s="42"/>
      <c r="S65" s="42"/>
      <c r="T65" s="43" t="str">
        <f t="shared" si="1"/>
        <v/>
      </c>
      <c r="U65" s="42"/>
      <c r="V65" s="42"/>
      <c r="W65" s="42"/>
      <c r="X65" s="24" t="str">
        <f>IFERROR(IF(AND(Q64="Probabilidad",Q65="Probabilidad"),(Z64-(+Z64*T65)),IF(Q65="Probabilidad",(I64-(+I64*T65)),IF(Q65="Impacto",Z64,""))),"")</f>
        <v/>
      </c>
      <c r="Y65" s="44" t="str">
        <f t="shared" si="4"/>
        <v/>
      </c>
      <c r="Z65" s="45" t="str">
        <f t="shared" si="2"/>
        <v/>
      </c>
      <c r="AA65" s="44" t="str">
        <f t="shared" si="5"/>
        <v/>
      </c>
      <c r="AB65" s="45" t="str">
        <f>IFERROR(IF(AND(Q64="Impacto",Q65="Impacto"),(AB58-(+AB58*T65)),IF(Q65="Impacto",($M$64-(+$M$64*T65)),IF(Q65="Probabilidad",AB58,""))),"")</f>
        <v/>
      </c>
      <c r="AC65" s="46" t="str">
        <f t="shared" si="3"/>
        <v/>
      </c>
      <c r="AD65" s="47"/>
      <c r="AE65" s="48"/>
      <c r="AF65" s="38"/>
      <c r="AG65" s="49"/>
      <c r="AH65" s="49"/>
      <c r="AI65" s="48"/>
      <c r="AJ65" s="38"/>
    </row>
    <row r="66" spans="1:36" ht="151.5" customHeight="1" x14ac:dyDescent="0.3">
      <c r="A66" s="189"/>
      <c r="B66" s="192"/>
      <c r="C66" s="192"/>
      <c r="D66" s="192"/>
      <c r="E66" s="195"/>
      <c r="F66" s="192"/>
      <c r="G66" s="198"/>
      <c r="H66" s="183"/>
      <c r="I66" s="177"/>
      <c r="J66" s="180"/>
      <c r="K66" s="177">
        <f ca="1">IF(NOT(ISERROR(MATCH(J66,_xlfn.ANCHORARRAY(E77),0))),I79&amp;"Por favor no seleccionar los criterios de impacto",J66)</f>
        <v>0</v>
      </c>
      <c r="L66" s="183"/>
      <c r="M66" s="177"/>
      <c r="N66" s="186"/>
      <c r="O66" s="6">
        <v>3</v>
      </c>
      <c r="P66" s="128"/>
      <c r="Q66" s="41" t="str">
        <f t="shared" si="0"/>
        <v/>
      </c>
      <c r="R66" s="42"/>
      <c r="S66" s="42"/>
      <c r="T66" s="43" t="str">
        <f t="shared" si="1"/>
        <v/>
      </c>
      <c r="U66" s="42"/>
      <c r="V66" s="42"/>
      <c r="W66" s="42"/>
      <c r="X66" s="24" t="str">
        <f>IFERROR(IF(AND(Q65="Probabilidad",Q66="Probabilidad"),(Z65-(+Z65*T66)),IF(AND(Q65="Impacto",Q66="Probabilidad"),(Z64-(+Z64*T66)),IF(Q66="Impacto",Z65,""))),"")</f>
        <v/>
      </c>
      <c r="Y66" s="44" t="str">
        <f t="shared" si="4"/>
        <v/>
      </c>
      <c r="Z66" s="45" t="str">
        <f t="shared" si="2"/>
        <v/>
      </c>
      <c r="AA66" s="44" t="str">
        <f t="shared" si="5"/>
        <v/>
      </c>
      <c r="AB66" s="45" t="str">
        <f>IFERROR(IF(AND(Q65="Impacto",Q66="Impacto"),(AB65-(+AB65*T66)),IF(AND(Q65="Probabilidad",Q66="Impacto"),(AB64-(+AB64*T66)),IF(Q66="Probabilidad",AB65,""))),"")</f>
        <v/>
      </c>
      <c r="AC66" s="46" t="str">
        <f t="shared" si="3"/>
        <v/>
      </c>
      <c r="AD66" s="47"/>
      <c r="AE66" s="48"/>
      <c r="AF66" s="38"/>
      <c r="AG66" s="49"/>
      <c r="AH66" s="49"/>
      <c r="AI66" s="48"/>
      <c r="AJ66" s="38"/>
    </row>
    <row r="67" spans="1:36" ht="151.5" customHeight="1" x14ac:dyDescent="0.3">
      <c r="A67" s="189"/>
      <c r="B67" s="192"/>
      <c r="C67" s="192"/>
      <c r="D67" s="192"/>
      <c r="E67" s="195"/>
      <c r="F67" s="192"/>
      <c r="G67" s="198"/>
      <c r="H67" s="183"/>
      <c r="I67" s="177"/>
      <c r="J67" s="180"/>
      <c r="K67" s="177">
        <f ca="1">IF(NOT(ISERROR(MATCH(J67,_xlfn.ANCHORARRAY(E78),0))),I80&amp;"Por favor no seleccionar los criterios de impacto",J67)</f>
        <v>0</v>
      </c>
      <c r="L67" s="183"/>
      <c r="M67" s="177"/>
      <c r="N67" s="186"/>
      <c r="O67" s="6">
        <v>4</v>
      </c>
      <c r="P67" s="128"/>
      <c r="Q67" s="41" t="str">
        <f t="shared" si="0"/>
        <v/>
      </c>
      <c r="R67" s="42"/>
      <c r="S67" s="42"/>
      <c r="T67" s="43" t="str">
        <f t="shared" si="1"/>
        <v/>
      </c>
      <c r="U67" s="42"/>
      <c r="V67" s="42"/>
      <c r="W67" s="42"/>
      <c r="X67" s="24" t="str">
        <f>IFERROR(IF(AND(Q66="Probabilidad",Q67="Probabilidad"),(Z66-(+Z66*T67)),IF(AND(Q66="Impacto",Q67="Probabilidad"),(Z65-(+Z65*T67)),IF(Q67="Impacto",Z66,""))),"")</f>
        <v/>
      </c>
      <c r="Y67" s="44" t="str">
        <f t="shared" si="4"/>
        <v/>
      </c>
      <c r="Z67" s="45" t="str">
        <f t="shared" si="2"/>
        <v/>
      </c>
      <c r="AA67" s="44" t="str">
        <f t="shared" si="5"/>
        <v/>
      </c>
      <c r="AB67" s="45" t="str">
        <f>IFERROR(IF(AND(Q66="Impacto",Q67="Impacto"),(AB66-(+AB66*T67)),IF(AND(Q66="Probabilidad",Q67="Impacto"),(AB65-(+AB65*T67)),IF(Q67="Probabilidad",AB66,""))),"")</f>
        <v/>
      </c>
      <c r="AC67" s="46" t="str">
        <f t="shared" si="3"/>
        <v/>
      </c>
      <c r="AD67" s="47"/>
      <c r="AE67" s="48"/>
      <c r="AF67" s="38"/>
      <c r="AG67" s="49"/>
      <c r="AH67" s="49"/>
      <c r="AI67" s="48"/>
      <c r="AJ67" s="38"/>
    </row>
    <row r="68" spans="1:36" ht="151.5" customHeight="1" x14ac:dyDescent="0.3">
      <c r="A68" s="189"/>
      <c r="B68" s="192"/>
      <c r="C68" s="192"/>
      <c r="D68" s="192"/>
      <c r="E68" s="195"/>
      <c r="F68" s="192"/>
      <c r="G68" s="198"/>
      <c r="H68" s="183"/>
      <c r="I68" s="177"/>
      <c r="J68" s="180"/>
      <c r="K68" s="177">
        <f ca="1">IF(NOT(ISERROR(MATCH(J68,_xlfn.ANCHORARRAY(E79),0))),I81&amp;"Por favor no seleccionar los criterios de impacto",J68)</f>
        <v>0</v>
      </c>
      <c r="L68" s="183"/>
      <c r="M68" s="177"/>
      <c r="N68" s="186"/>
      <c r="O68" s="6">
        <v>5</v>
      </c>
      <c r="P68" s="39"/>
      <c r="Q68" s="41" t="str">
        <f t="shared" si="0"/>
        <v/>
      </c>
      <c r="R68" s="42"/>
      <c r="S68" s="42"/>
      <c r="T68" s="43" t="str">
        <f t="shared" si="1"/>
        <v/>
      </c>
      <c r="U68" s="42"/>
      <c r="V68" s="42"/>
      <c r="W68" s="42"/>
      <c r="X68" s="24" t="str">
        <f>IFERROR(IF(AND(Q67="Probabilidad",Q68="Probabilidad"),(Z67-(+Z67*T68)),IF(AND(Q67="Impacto",Q68="Probabilidad"),(Z66-(+Z66*T68)),IF(Q68="Impacto",Z67,""))),"")</f>
        <v/>
      </c>
      <c r="Y68" s="44" t="str">
        <f t="shared" si="4"/>
        <v/>
      </c>
      <c r="Z68" s="45" t="str">
        <f t="shared" si="2"/>
        <v/>
      </c>
      <c r="AA68" s="44" t="str">
        <f t="shared" si="5"/>
        <v/>
      </c>
      <c r="AB68" s="45" t="str">
        <f>IFERROR(IF(AND(Q67="Impacto",Q68="Impacto"),(AB67-(+AB67*T68)),IF(AND(Q67="Probabilidad",Q68="Impacto"),(AB66-(+AB66*T68)),IF(Q68="Probabilidad",AB67,""))),"")</f>
        <v/>
      </c>
      <c r="AC68" s="46" t="str">
        <f t="shared" si="3"/>
        <v/>
      </c>
      <c r="AD68" s="47"/>
      <c r="AE68" s="48"/>
      <c r="AF68" s="38"/>
      <c r="AG68" s="49"/>
      <c r="AH68" s="49"/>
      <c r="AI68" s="48"/>
      <c r="AJ68" s="38"/>
    </row>
    <row r="69" spans="1:36" ht="151.5" customHeight="1" x14ac:dyDescent="0.3">
      <c r="A69" s="190"/>
      <c r="B69" s="193"/>
      <c r="C69" s="193"/>
      <c r="D69" s="193"/>
      <c r="E69" s="196"/>
      <c r="F69" s="193"/>
      <c r="G69" s="199"/>
      <c r="H69" s="184"/>
      <c r="I69" s="178"/>
      <c r="J69" s="181"/>
      <c r="K69" s="178">
        <f ca="1">IF(NOT(ISERROR(MATCH(J69,_xlfn.ANCHORARRAY(E80),0))),I82&amp;"Por favor no seleccionar los criterios de impacto",J69)</f>
        <v>0</v>
      </c>
      <c r="L69" s="184"/>
      <c r="M69" s="178"/>
      <c r="N69" s="187"/>
      <c r="O69" s="6">
        <v>6</v>
      </c>
      <c r="P69" s="39"/>
      <c r="Q69" s="41" t="str">
        <f t="shared" si="0"/>
        <v/>
      </c>
      <c r="R69" s="42"/>
      <c r="S69" s="42"/>
      <c r="T69" s="43" t="str">
        <f t="shared" si="1"/>
        <v/>
      </c>
      <c r="U69" s="42"/>
      <c r="V69" s="42"/>
      <c r="W69" s="42"/>
      <c r="X69" s="24" t="str">
        <f>IFERROR(IF(AND(Q68="Probabilidad",Q69="Probabilidad"),(Z68-(+Z68*T69)),IF(AND(Q68="Impacto",Q69="Probabilidad"),(Z67-(+Z67*T69)),IF(Q69="Impacto",Z68,""))),"")</f>
        <v/>
      </c>
      <c r="Y69" s="44" t="str">
        <f t="shared" si="4"/>
        <v/>
      </c>
      <c r="Z69" s="45" t="str">
        <f t="shared" si="2"/>
        <v/>
      </c>
      <c r="AA69" s="44" t="str">
        <f t="shared" si="5"/>
        <v/>
      </c>
      <c r="AB69" s="45" t="str">
        <f>IFERROR(IF(AND(Q68="Impacto",Q69="Impacto"),(AB68-(+AB68*T69)),IF(AND(Q68="Probabilidad",Q69="Impacto"),(AB67-(+AB67*T69)),IF(Q69="Probabilidad",AB68,""))),"")</f>
        <v/>
      </c>
      <c r="AC69" s="46" t="str">
        <f t="shared" si="3"/>
        <v/>
      </c>
      <c r="AD69" s="47"/>
      <c r="AE69" s="48"/>
      <c r="AF69" s="38"/>
      <c r="AG69" s="49"/>
      <c r="AH69" s="49"/>
      <c r="AI69" s="48"/>
      <c r="AJ69" s="38"/>
    </row>
    <row r="70" spans="1:36" ht="49.5" customHeight="1" x14ac:dyDescent="0.3">
      <c r="A70" s="6"/>
      <c r="B70" s="173" t="s">
        <v>111</v>
      </c>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5"/>
    </row>
    <row r="72" spans="1:36" x14ac:dyDescent="0.3">
      <c r="A72" s="1"/>
      <c r="B72" s="25" t="s">
        <v>112</v>
      </c>
      <c r="C72" s="1"/>
      <c r="D72" s="1"/>
      <c r="F72" s="1"/>
    </row>
  </sheetData>
  <dataConsolidate/>
  <mergeCells count="185">
    <mergeCell ref="A6:B6"/>
    <mergeCell ref="C6:N6"/>
    <mergeCell ref="A7:G7"/>
    <mergeCell ref="H7:N7"/>
    <mergeCell ref="O7:W7"/>
    <mergeCell ref="X7:AD7"/>
    <mergeCell ref="A1:AJ2"/>
    <mergeCell ref="A4:B4"/>
    <mergeCell ref="C4:N4"/>
    <mergeCell ref="O4:Q4"/>
    <mergeCell ref="A5:B5"/>
    <mergeCell ref="C5:N5"/>
    <mergeCell ref="J8:J9"/>
    <mergeCell ref="K8:K9"/>
    <mergeCell ref="L8:L9"/>
    <mergeCell ref="M8:M9"/>
    <mergeCell ref="N8:N9"/>
    <mergeCell ref="O8:O9"/>
    <mergeCell ref="AE7:AJ7"/>
    <mergeCell ref="A8:A9"/>
    <mergeCell ref="B8:B9"/>
    <mergeCell ref="C8:C9"/>
    <mergeCell ref="D8:D9"/>
    <mergeCell ref="E8:E9"/>
    <mergeCell ref="F8:F9"/>
    <mergeCell ref="G8:G9"/>
    <mergeCell ref="H8:H9"/>
    <mergeCell ref="I8:I9"/>
    <mergeCell ref="AG8:AG9"/>
    <mergeCell ref="AH8:AH9"/>
    <mergeCell ref="AI8:AI9"/>
    <mergeCell ref="AJ8:AJ9"/>
    <mergeCell ref="AD8:AD9"/>
    <mergeCell ref="AE8:AE9"/>
    <mergeCell ref="AF8:AF9"/>
    <mergeCell ref="AA8:AA9"/>
    <mergeCell ref="AB8:AB9"/>
    <mergeCell ref="AC8:AC9"/>
    <mergeCell ref="P8:P9"/>
    <mergeCell ref="Q8:Q9"/>
    <mergeCell ref="R8:W8"/>
    <mergeCell ref="X8:X9"/>
    <mergeCell ref="Y8:Y9"/>
    <mergeCell ref="Z8:Z9"/>
    <mergeCell ref="N16:N21"/>
    <mergeCell ref="M10:M15"/>
    <mergeCell ref="N10:N15"/>
    <mergeCell ref="A16:A21"/>
    <mergeCell ref="B16:B21"/>
    <mergeCell ref="C16:C21"/>
    <mergeCell ref="D16:D21"/>
    <mergeCell ref="E16:E21"/>
    <mergeCell ref="F16:F21"/>
    <mergeCell ref="G16:G21"/>
    <mergeCell ref="H16:H21"/>
    <mergeCell ref="G10:G15"/>
    <mergeCell ref="H10:H15"/>
    <mergeCell ref="I10:I15"/>
    <mergeCell ref="J10:J15"/>
    <mergeCell ref="K10:K15"/>
    <mergeCell ref="L10:L15"/>
    <mergeCell ref="A10:A15"/>
    <mergeCell ref="B10:B15"/>
    <mergeCell ref="C10:C15"/>
    <mergeCell ref="D10:D15"/>
    <mergeCell ref="E10:E15"/>
    <mergeCell ref="F10:F15"/>
    <mergeCell ref="C22:C27"/>
    <mergeCell ref="D22:D27"/>
    <mergeCell ref="E22:E27"/>
    <mergeCell ref="F22:F27"/>
    <mergeCell ref="I16:I21"/>
    <mergeCell ref="J16:J21"/>
    <mergeCell ref="K16:K21"/>
    <mergeCell ref="L16:L21"/>
    <mergeCell ref="M16:M21"/>
    <mergeCell ref="I28:I33"/>
    <mergeCell ref="J28:J33"/>
    <mergeCell ref="K28:K33"/>
    <mergeCell ref="L28:L33"/>
    <mergeCell ref="M28:M33"/>
    <mergeCell ref="N28:N33"/>
    <mergeCell ref="M22:M27"/>
    <mergeCell ref="N22:N27"/>
    <mergeCell ref="A28:A33"/>
    <mergeCell ref="B28:B33"/>
    <mergeCell ref="C28:C33"/>
    <mergeCell ref="D28:D33"/>
    <mergeCell ref="E28:E33"/>
    <mergeCell ref="F28:F33"/>
    <mergeCell ref="G28:G33"/>
    <mergeCell ref="H28:H33"/>
    <mergeCell ref="G22:G27"/>
    <mergeCell ref="H22:H27"/>
    <mergeCell ref="I22:I27"/>
    <mergeCell ref="J22:J27"/>
    <mergeCell ref="K22:K27"/>
    <mergeCell ref="L22:L27"/>
    <mergeCell ref="A22:A27"/>
    <mergeCell ref="B22:B27"/>
    <mergeCell ref="N40:N45"/>
    <mergeCell ref="M34:M39"/>
    <mergeCell ref="N34:N39"/>
    <mergeCell ref="A40:A45"/>
    <mergeCell ref="B40:B45"/>
    <mergeCell ref="C40:C45"/>
    <mergeCell ref="D40:D45"/>
    <mergeCell ref="E40:E45"/>
    <mergeCell ref="F40:F45"/>
    <mergeCell ref="G40:G45"/>
    <mergeCell ref="H40:H45"/>
    <mergeCell ref="G34:G39"/>
    <mergeCell ref="H34:H39"/>
    <mergeCell ref="I34:I39"/>
    <mergeCell ref="J34:J39"/>
    <mergeCell ref="K34:K39"/>
    <mergeCell ref="L34:L39"/>
    <mergeCell ref="A34:A39"/>
    <mergeCell ref="B34:B39"/>
    <mergeCell ref="C34:C39"/>
    <mergeCell ref="D34:D39"/>
    <mergeCell ref="E34:E39"/>
    <mergeCell ref="F34:F39"/>
    <mergeCell ref="C46:C51"/>
    <mergeCell ref="D46:D51"/>
    <mergeCell ref="E46:E51"/>
    <mergeCell ref="F46:F51"/>
    <mergeCell ref="I40:I45"/>
    <mergeCell ref="J40:J45"/>
    <mergeCell ref="K40:K45"/>
    <mergeCell ref="L40:L45"/>
    <mergeCell ref="M40:M45"/>
    <mergeCell ref="I52:I57"/>
    <mergeCell ref="J52:J57"/>
    <mergeCell ref="K52:K57"/>
    <mergeCell ref="L52:L57"/>
    <mergeCell ref="M52:M57"/>
    <mergeCell ref="N52:N57"/>
    <mergeCell ref="M46:M51"/>
    <mergeCell ref="N46:N51"/>
    <mergeCell ref="A52:A57"/>
    <mergeCell ref="B52:B57"/>
    <mergeCell ref="C52:C57"/>
    <mergeCell ref="D52:D57"/>
    <mergeCell ref="E52:E57"/>
    <mergeCell ref="F52:F57"/>
    <mergeCell ref="G52:G57"/>
    <mergeCell ref="H52:H57"/>
    <mergeCell ref="G46:G51"/>
    <mergeCell ref="H46:H51"/>
    <mergeCell ref="I46:I51"/>
    <mergeCell ref="J46:J51"/>
    <mergeCell ref="K46:K51"/>
    <mergeCell ref="L46:L51"/>
    <mergeCell ref="A46:A51"/>
    <mergeCell ref="B46:B51"/>
    <mergeCell ref="A64:A69"/>
    <mergeCell ref="B64:B69"/>
    <mergeCell ref="C64:C69"/>
    <mergeCell ref="D64:D69"/>
    <mergeCell ref="E64:E69"/>
    <mergeCell ref="F64:F69"/>
    <mergeCell ref="G64:G69"/>
    <mergeCell ref="H64:H69"/>
    <mergeCell ref="G58:G63"/>
    <mergeCell ref="H58:H63"/>
    <mergeCell ref="A58:A63"/>
    <mergeCell ref="B58:B63"/>
    <mergeCell ref="C58:C63"/>
    <mergeCell ref="D58:D63"/>
    <mergeCell ref="E58:E63"/>
    <mergeCell ref="F58:F63"/>
    <mergeCell ref="B70:AJ70"/>
    <mergeCell ref="I64:I69"/>
    <mergeCell ref="J64:J69"/>
    <mergeCell ref="K64:K69"/>
    <mergeCell ref="L64:L69"/>
    <mergeCell ref="M64:M69"/>
    <mergeCell ref="N64:N69"/>
    <mergeCell ref="M58:M63"/>
    <mergeCell ref="N58:N63"/>
    <mergeCell ref="I58:I63"/>
    <mergeCell ref="J58:J63"/>
    <mergeCell ref="K58:K63"/>
    <mergeCell ref="L58:L63"/>
  </mergeCells>
  <conditionalFormatting sqref="H10 H16">
    <cfRule type="cellIs" dxfId="234" priority="227" operator="equal">
      <formula>"Muy Alta"</formula>
    </cfRule>
    <cfRule type="cellIs" dxfId="233" priority="228" operator="equal">
      <formula>"Alta"</formula>
    </cfRule>
    <cfRule type="cellIs" dxfId="232" priority="229" operator="equal">
      <formula>"Media"</formula>
    </cfRule>
    <cfRule type="cellIs" dxfId="231" priority="230" operator="equal">
      <formula>"Baja"</formula>
    </cfRule>
    <cfRule type="cellIs" dxfId="230" priority="231" operator="equal">
      <formula>"Muy Baja"</formula>
    </cfRule>
  </conditionalFormatting>
  <conditionalFormatting sqref="L10 L16 L22 L28 L34 L40 L46 L52 L58 L64">
    <cfRule type="cellIs" dxfId="229" priority="222" operator="equal">
      <formula>"Catastrófico"</formula>
    </cfRule>
    <cfRule type="cellIs" dxfId="228" priority="223" operator="equal">
      <formula>"Mayor"</formula>
    </cfRule>
    <cfRule type="cellIs" dxfId="227" priority="224" operator="equal">
      <formula>"Moderado"</formula>
    </cfRule>
    <cfRule type="cellIs" dxfId="226" priority="225" operator="equal">
      <formula>"Menor"</formula>
    </cfRule>
    <cfRule type="cellIs" dxfId="225" priority="226" operator="equal">
      <formula>"Leve"</formula>
    </cfRule>
  </conditionalFormatting>
  <conditionalFormatting sqref="N10">
    <cfRule type="cellIs" dxfId="224" priority="218" operator="equal">
      <formula>"Extremo"</formula>
    </cfRule>
    <cfRule type="cellIs" dxfId="223" priority="219" operator="equal">
      <formula>"Alto"</formula>
    </cfRule>
    <cfRule type="cellIs" dxfId="222" priority="220" operator="equal">
      <formula>"Moderado"</formula>
    </cfRule>
    <cfRule type="cellIs" dxfId="221" priority="221" operator="equal">
      <formula>"Bajo"</formula>
    </cfRule>
  </conditionalFormatting>
  <conditionalFormatting sqref="Y10:Y15">
    <cfRule type="cellIs" dxfId="220" priority="213" operator="equal">
      <formula>"Muy Alta"</formula>
    </cfRule>
    <cfRule type="cellIs" dxfId="219" priority="214" operator="equal">
      <formula>"Alta"</formula>
    </cfRule>
    <cfRule type="cellIs" dxfId="218" priority="215" operator="equal">
      <formula>"Media"</formula>
    </cfRule>
    <cfRule type="cellIs" dxfId="217" priority="216" operator="equal">
      <formula>"Baja"</formula>
    </cfRule>
    <cfRule type="cellIs" dxfId="216" priority="217" operator="equal">
      <formula>"Muy Baja"</formula>
    </cfRule>
  </conditionalFormatting>
  <conditionalFormatting sqref="AA10:AA15">
    <cfRule type="cellIs" dxfId="215" priority="208" operator="equal">
      <formula>"Catastrófico"</formula>
    </cfRule>
    <cfRule type="cellIs" dxfId="214" priority="209" operator="equal">
      <formula>"Mayor"</formula>
    </cfRule>
    <cfRule type="cellIs" dxfId="213" priority="210" operator="equal">
      <formula>"Moderado"</formula>
    </cfRule>
    <cfRule type="cellIs" dxfId="212" priority="211" operator="equal">
      <formula>"Menor"</formula>
    </cfRule>
    <cfRule type="cellIs" dxfId="211" priority="212" operator="equal">
      <formula>"Leve"</formula>
    </cfRule>
  </conditionalFormatting>
  <conditionalFormatting sqref="AC10:AC15">
    <cfRule type="cellIs" dxfId="210" priority="204" operator="equal">
      <formula>"Extremo"</formula>
    </cfRule>
    <cfRule type="cellIs" dxfId="209" priority="205" operator="equal">
      <formula>"Alto"</formula>
    </cfRule>
    <cfRule type="cellIs" dxfId="208" priority="206" operator="equal">
      <formula>"Moderado"</formula>
    </cfRule>
    <cfRule type="cellIs" dxfId="207" priority="207" operator="equal">
      <formula>"Bajo"</formula>
    </cfRule>
  </conditionalFormatting>
  <conditionalFormatting sqref="H58">
    <cfRule type="cellIs" dxfId="206" priority="43" operator="equal">
      <formula>"Muy Alta"</formula>
    </cfRule>
    <cfRule type="cellIs" dxfId="205" priority="44" operator="equal">
      <formula>"Alta"</formula>
    </cfRule>
    <cfRule type="cellIs" dxfId="204" priority="45" operator="equal">
      <formula>"Media"</formula>
    </cfRule>
    <cfRule type="cellIs" dxfId="203" priority="46" operator="equal">
      <formula>"Baja"</formula>
    </cfRule>
    <cfRule type="cellIs" dxfId="202" priority="47" operator="equal">
      <formula>"Muy Baja"</formula>
    </cfRule>
  </conditionalFormatting>
  <conditionalFormatting sqref="N16">
    <cfRule type="cellIs" dxfId="201" priority="200" operator="equal">
      <formula>"Extremo"</formula>
    </cfRule>
    <cfRule type="cellIs" dxfId="200" priority="201" operator="equal">
      <formula>"Alto"</formula>
    </cfRule>
    <cfRule type="cellIs" dxfId="199" priority="202" operator="equal">
      <formula>"Moderado"</formula>
    </cfRule>
    <cfRule type="cellIs" dxfId="198" priority="203" operator="equal">
      <formula>"Bajo"</formula>
    </cfRule>
  </conditionalFormatting>
  <conditionalFormatting sqref="Y16:Y21">
    <cfRule type="cellIs" dxfId="197" priority="195" operator="equal">
      <formula>"Muy Alta"</formula>
    </cfRule>
    <cfRule type="cellIs" dxfId="196" priority="196" operator="equal">
      <formula>"Alta"</formula>
    </cfRule>
    <cfRule type="cellIs" dxfId="195" priority="197" operator="equal">
      <formula>"Media"</formula>
    </cfRule>
    <cfRule type="cellIs" dxfId="194" priority="198" operator="equal">
      <formula>"Baja"</formula>
    </cfRule>
    <cfRule type="cellIs" dxfId="193" priority="199" operator="equal">
      <formula>"Muy Baja"</formula>
    </cfRule>
  </conditionalFormatting>
  <conditionalFormatting sqref="AA16:AA21">
    <cfRule type="cellIs" dxfId="192" priority="190" operator="equal">
      <formula>"Catastrófico"</formula>
    </cfRule>
    <cfRule type="cellIs" dxfId="191" priority="191" operator="equal">
      <formula>"Mayor"</formula>
    </cfRule>
    <cfRule type="cellIs" dxfId="190" priority="192" operator="equal">
      <formula>"Moderado"</formula>
    </cfRule>
    <cfRule type="cellIs" dxfId="189" priority="193" operator="equal">
      <formula>"Menor"</formula>
    </cfRule>
    <cfRule type="cellIs" dxfId="188" priority="194" operator="equal">
      <formula>"Leve"</formula>
    </cfRule>
  </conditionalFormatting>
  <conditionalFormatting sqref="AC16:AC21">
    <cfRule type="cellIs" dxfId="187" priority="186" operator="equal">
      <formula>"Extremo"</formula>
    </cfRule>
    <cfRule type="cellIs" dxfId="186" priority="187" operator="equal">
      <formula>"Alto"</formula>
    </cfRule>
    <cfRule type="cellIs" dxfId="185" priority="188" operator="equal">
      <formula>"Moderado"</formula>
    </cfRule>
    <cfRule type="cellIs" dxfId="184" priority="189" operator="equal">
      <formula>"Bajo"</formula>
    </cfRule>
  </conditionalFormatting>
  <conditionalFormatting sqref="H22">
    <cfRule type="cellIs" dxfId="183" priority="181" operator="equal">
      <formula>"Muy Alta"</formula>
    </cfRule>
    <cfRule type="cellIs" dxfId="182" priority="182" operator="equal">
      <formula>"Alta"</formula>
    </cfRule>
    <cfRule type="cellIs" dxfId="181" priority="183" operator="equal">
      <formula>"Media"</formula>
    </cfRule>
    <cfRule type="cellIs" dxfId="180" priority="184" operator="equal">
      <formula>"Baja"</formula>
    </cfRule>
    <cfRule type="cellIs" dxfId="179" priority="185" operator="equal">
      <formula>"Muy Baja"</formula>
    </cfRule>
  </conditionalFormatting>
  <conditionalFormatting sqref="N22">
    <cfRule type="cellIs" dxfId="178" priority="177" operator="equal">
      <formula>"Extremo"</formula>
    </cfRule>
    <cfRule type="cellIs" dxfId="177" priority="178" operator="equal">
      <formula>"Alto"</formula>
    </cfRule>
    <cfRule type="cellIs" dxfId="176" priority="179" operator="equal">
      <formula>"Moderado"</formula>
    </cfRule>
    <cfRule type="cellIs" dxfId="175" priority="180" operator="equal">
      <formula>"Bajo"</formula>
    </cfRule>
  </conditionalFormatting>
  <conditionalFormatting sqref="Y22:Y27">
    <cfRule type="cellIs" dxfId="174" priority="172" operator="equal">
      <formula>"Muy Alta"</formula>
    </cfRule>
    <cfRule type="cellIs" dxfId="173" priority="173" operator="equal">
      <formula>"Alta"</formula>
    </cfRule>
    <cfRule type="cellIs" dxfId="172" priority="174" operator="equal">
      <formula>"Media"</formula>
    </cfRule>
    <cfRule type="cellIs" dxfId="171" priority="175" operator="equal">
      <formula>"Baja"</formula>
    </cfRule>
    <cfRule type="cellIs" dxfId="170" priority="176" operator="equal">
      <formula>"Muy Baja"</formula>
    </cfRule>
  </conditionalFormatting>
  <conditionalFormatting sqref="AA22:AA27">
    <cfRule type="cellIs" dxfId="169" priority="167" operator="equal">
      <formula>"Catastrófico"</formula>
    </cfRule>
    <cfRule type="cellIs" dxfId="168" priority="168" operator="equal">
      <formula>"Mayor"</formula>
    </cfRule>
    <cfRule type="cellIs" dxfId="167" priority="169" operator="equal">
      <formula>"Moderado"</formula>
    </cfRule>
    <cfRule type="cellIs" dxfId="166" priority="170" operator="equal">
      <formula>"Menor"</formula>
    </cfRule>
    <cfRule type="cellIs" dxfId="165" priority="171" operator="equal">
      <formula>"Leve"</formula>
    </cfRule>
  </conditionalFormatting>
  <conditionalFormatting sqref="AC22:AC27">
    <cfRule type="cellIs" dxfId="164" priority="163" operator="equal">
      <formula>"Extremo"</formula>
    </cfRule>
    <cfRule type="cellIs" dxfId="163" priority="164" operator="equal">
      <formula>"Alto"</formula>
    </cfRule>
    <cfRule type="cellIs" dxfId="162" priority="165" operator="equal">
      <formula>"Moderado"</formula>
    </cfRule>
    <cfRule type="cellIs" dxfId="161" priority="166" operator="equal">
      <formula>"Bajo"</formula>
    </cfRule>
  </conditionalFormatting>
  <conditionalFormatting sqref="H28">
    <cfRule type="cellIs" dxfId="160" priority="158" operator="equal">
      <formula>"Muy Alta"</formula>
    </cfRule>
    <cfRule type="cellIs" dxfId="159" priority="159" operator="equal">
      <formula>"Alta"</formula>
    </cfRule>
    <cfRule type="cellIs" dxfId="158" priority="160" operator="equal">
      <formula>"Media"</formula>
    </cfRule>
    <cfRule type="cellIs" dxfId="157" priority="161" operator="equal">
      <formula>"Baja"</formula>
    </cfRule>
    <cfRule type="cellIs" dxfId="156" priority="162" operator="equal">
      <formula>"Muy Baja"</formula>
    </cfRule>
  </conditionalFormatting>
  <conditionalFormatting sqref="N28">
    <cfRule type="cellIs" dxfId="155" priority="154" operator="equal">
      <formula>"Extremo"</formula>
    </cfRule>
    <cfRule type="cellIs" dxfId="154" priority="155" operator="equal">
      <formula>"Alto"</formula>
    </cfRule>
    <cfRule type="cellIs" dxfId="153" priority="156" operator="equal">
      <formula>"Moderado"</formula>
    </cfRule>
    <cfRule type="cellIs" dxfId="152" priority="157" operator="equal">
      <formula>"Bajo"</formula>
    </cfRule>
  </conditionalFormatting>
  <conditionalFormatting sqref="Y28:Y33">
    <cfRule type="cellIs" dxfId="151" priority="149" operator="equal">
      <formula>"Muy Alta"</formula>
    </cfRule>
    <cfRule type="cellIs" dxfId="150" priority="150" operator="equal">
      <formula>"Alta"</formula>
    </cfRule>
    <cfRule type="cellIs" dxfId="149" priority="151" operator="equal">
      <formula>"Media"</formula>
    </cfRule>
    <cfRule type="cellIs" dxfId="148" priority="152" operator="equal">
      <formula>"Baja"</formula>
    </cfRule>
    <cfRule type="cellIs" dxfId="147" priority="153" operator="equal">
      <formula>"Muy Baja"</formula>
    </cfRule>
  </conditionalFormatting>
  <conditionalFormatting sqref="AA28:AA33">
    <cfRule type="cellIs" dxfId="146" priority="144" operator="equal">
      <formula>"Catastrófico"</formula>
    </cfRule>
    <cfRule type="cellIs" dxfId="145" priority="145" operator="equal">
      <formula>"Mayor"</formula>
    </cfRule>
    <cfRule type="cellIs" dxfId="144" priority="146" operator="equal">
      <formula>"Moderado"</formula>
    </cfRule>
    <cfRule type="cellIs" dxfId="143" priority="147" operator="equal">
      <formula>"Menor"</formula>
    </cfRule>
    <cfRule type="cellIs" dxfId="142" priority="148" operator="equal">
      <formula>"Leve"</formula>
    </cfRule>
  </conditionalFormatting>
  <conditionalFormatting sqref="AC28:AC33">
    <cfRule type="cellIs" dxfId="141" priority="140" operator="equal">
      <formula>"Extremo"</formula>
    </cfRule>
    <cfRule type="cellIs" dxfId="140" priority="141" operator="equal">
      <formula>"Alto"</formula>
    </cfRule>
    <cfRule type="cellIs" dxfId="139" priority="142" operator="equal">
      <formula>"Moderado"</formula>
    </cfRule>
    <cfRule type="cellIs" dxfId="138" priority="143" operator="equal">
      <formula>"Bajo"</formula>
    </cfRule>
  </conditionalFormatting>
  <conditionalFormatting sqref="H34">
    <cfRule type="cellIs" dxfId="137" priority="135" operator="equal">
      <formula>"Muy Alta"</formula>
    </cfRule>
    <cfRule type="cellIs" dxfId="136" priority="136" operator="equal">
      <formula>"Alta"</formula>
    </cfRule>
    <cfRule type="cellIs" dxfId="135" priority="137" operator="equal">
      <formula>"Media"</formula>
    </cfRule>
    <cfRule type="cellIs" dxfId="134" priority="138" operator="equal">
      <formula>"Baja"</formula>
    </cfRule>
    <cfRule type="cellIs" dxfId="133" priority="139" operator="equal">
      <formula>"Muy Baja"</formula>
    </cfRule>
  </conditionalFormatting>
  <conditionalFormatting sqref="N34">
    <cfRule type="cellIs" dxfId="132" priority="131" operator="equal">
      <formula>"Extremo"</formula>
    </cfRule>
    <cfRule type="cellIs" dxfId="131" priority="132" operator="equal">
      <formula>"Alto"</formula>
    </cfRule>
    <cfRule type="cellIs" dxfId="130" priority="133" operator="equal">
      <formula>"Moderado"</formula>
    </cfRule>
    <cfRule type="cellIs" dxfId="129" priority="134" operator="equal">
      <formula>"Bajo"</formula>
    </cfRule>
  </conditionalFormatting>
  <conditionalFormatting sqref="Y34:Y39">
    <cfRule type="cellIs" dxfId="128" priority="126" operator="equal">
      <formula>"Muy Alta"</formula>
    </cfRule>
    <cfRule type="cellIs" dxfId="127" priority="127" operator="equal">
      <formula>"Alta"</formula>
    </cfRule>
    <cfRule type="cellIs" dxfId="126" priority="128" operator="equal">
      <formula>"Media"</formula>
    </cfRule>
    <cfRule type="cellIs" dxfId="125" priority="129" operator="equal">
      <formula>"Baja"</formula>
    </cfRule>
    <cfRule type="cellIs" dxfId="124" priority="130" operator="equal">
      <formula>"Muy Baja"</formula>
    </cfRule>
  </conditionalFormatting>
  <conditionalFormatting sqref="AA34:AA39">
    <cfRule type="cellIs" dxfId="123" priority="121" operator="equal">
      <formula>"Catastrófico"</formula>
    </cfRule>
    <cfRule type="cellIs" dxfId="122" priority="122" operator="equal">
      <formula>"Mayor"</formula>
    </cfRule>
    <cfRule type="cellIs" dxfId="121" priority="123" operator="equal">
      <formula>"Moderado"</formula>
    </cfRule>
    <cfRule type="cellIs" dxfId="120" priority="124" operator="equal">
      <formula>"Menor"</formula>
    </cfRule>
    <cfRule type="cellIs" dxfId="119" priority="125" operator="equal">
      <formula>"Leve"</formula>
    </cfRule>
  </conditionalFormatting>
  <conditionalFormatting sqref="AC34:AC39">
    <cfRule type="cellIs" dxfId="118" priority="117" operator="equal">
      <formula>"Extremo"</formula>
    </cfRule>
    <cfRule type="cellIs" dxfId="117" priority="118" operator="equal">
      <formula>"Alto"</formula>
    </cfRule>
    <cfRule type="cellIs" dxfId="116" priority="119" operator="equal">
      <formula>"Moderado"</formula>
    </cfRule>
    <cfRule type="cellIs" dxfId="115" priority="120" operator="equal">
      <formula>"Bajo"</formula>
    </cfRule>
  </conditionalFormatting>
  <conditionalFormatting sqref="H40">
    <cfRule type="cellIs" dxfId="114" priority="112" operator="equal">
      <formula>"Muy Alta"</formula>
    </cfRule>
    <cfRule type="cellIs" dxfId="113" priority="113" operator="equal">
      <formula>"Alta"</formula>
    </cfRule>
    <cfRule type="cellIs" dxfId="112" priority="114" operator="equal">
      <formula>"Media"</formula>
    </cfRule>
    <cfRule type="cellIs" dxfId="111" priority="115" operator="equal">
      <formula>"Baja"</formula>
    </cfRule>
    <cfRule type="cellIs" dxfId="110" priority="116" operator="equal">
      <formula>"Muy Baja"</formula>
    </cfRule>
  </conditionalFormatting>
  <conditionalFormatting sqref="N40">
    <cfRule type="cellIs" dxfId="109" priority="108" operator="equal">
      <formula>"Extremo"</formula>
    </cfRule>
    <cfRule type="cellIs" dxfId="108" priority="109" operator="equal">
      <formula>"Alto"</formula>
    </cfRule>
    <cfRule type="cellIs" dxfId="107" priority="110" operator="equal">
      <formula>"Moderado"</formula>
    </cfRule>
    <cfRule type="cellIs" dxfId="106" priority="111" operator="equal">
      <formula>"Bajo"</formula>
    </cfRule>
  </conditionalFormatting>
  <conditionalFormatting sqref="Y40:Y45">
    <cfRule type="cellIs" dxfId="105" priority="103" operator="equal">
      <formula>"Muy Alta"</formula>
    </cfRule>
    <cfRule type="cellIs" dxfId="104" priority="104" operator="equal">
      <formula>"Alta"</formula>
    </cfRule>
    <cfRule type="cellIs" dxfId="103" priority="105" operator="equal">
      <formula>"Media"</formula>
    </cfRule>
    <cfRule type="cellIs" dxfId="102" priority="106" operator="equal">
      <formula>"Baja"</formula>
    </cfRule>
    <cfRule type="cellIs" dxfId="101" priority="107" operator="equal">
      <formula>"Muy Baja"</formula>
    </cfRule>
  </conditionalFormatting>
  <conditionalFormatting sqref="AA40:AA45">
    <cfRule type="cellIs" dxfId="100" priority="98" operator="equal">
      <formula>"Catastrófico"</formula>
    </cfRule>
    <cfRule type="cellIs" dxfId="99" priority="99" operator="equal">
      <formula>"Mayor"</formula>
    </cfRule>
    <cfRule type="cellIs" dxfId="98" priority="100" operator="equal">
      <formula>"Moderado"</formula>
    </cfRule>
    <cfRule type="cellIs" dxfId="97" priority="101" operator="equal">
      <formula>"Menor"</formula>
    </cfRule>
    <cfRule type="cellIs" dxfId="96" priority="102" operator="equal">
      <formula>"Leve"</formula>
    </cfRule>
  </conditionalFormatting>
  <conditionalFormatting sqref="AC40:AC45">
    <cfRule type="cellIs" dxfId="95" priority="94" operator="equal">
      <formula>"Extremo"</formula>
    </cfRule>
    <cfRule type="cellIs" dxfId="94" priority="95" operator="equal">
      <formula>"Alto"</formula>
    </cfRule>
    <cfRule type="cellIs" dxfId="93" priority="96" operator="equal">
      <formula>"Moderado"</formula>
    </cfRule>
    <cfRule type="cellIs" dxfId="92" priority="97" operator="equal">
      <formula>"Bajo"</formula>
    </cfRule>
  </conditionalFormatting>
  <conditionalFormatting sqref="H46">
    <cfRule type="cellIs" dxfId="91" priority="89" operator="equal">
      <formula>"Muy Alta"</formula>
    </cfRule>
    <cfRule type="cellIs" dxfId="90" priority="90" operator="equal">
      <formula>"Alta"</formula>
    </cfRule>
    <cfRule type="cellIs" dxfId="89" priority="91" operator="equal">
      <formula>"Media"</formula>
    </cfRule>
    <cfRule type="cellIs" dxfId="88" priority="92" operator="equal">
      <formula>"Baja"</formula>
    </cfRule>
    <cfRule type="cellIs" dxfId="87" priority="93" operator="equal">
      <formula>"Muy Baja"</formula>
    </cfRule>
  </conditionalFormatting>
  <conditionalFormatting sqref="N46">
    <cfRule type="cellIs" dxfId="86" priority="85" operator="equal">
      <formula>"Extremo"</formula>
    </cfRule>
    <cfRule type="cellIs" dxfId="85" priority="86" operator="equal">
      <formula>"Alto"</formula>
    </cfRule>
    <cfRule type="cellIs" dxfId="84" priority="87" operator="equal">
      <formula>"Moderado"</formula>
    </cfRule>
    <cfRule type="cellIs" dxfId="83" priority="88" operator="equal">
      <formula>"Bajo"</formula>
    </cfRule>
  </conditionalFormatting>
  <conditionalFormatting sqref="Y46:Y51">
    <cfRule type="cellIs" dxfId="82" priority="80" operator="equal">
      <formula>"Muy Alta"</formula>
    </cfRule>
    <cfRule type="cellIs" dxfId="81" priority="81" operator="equal">
      <formula>"Alta"</formula>
    </cfRule>
    <cfRule type="cellIs" dxfId="80" priority="82" operator="equal">
      <formula>"Media"</formula>
    </cfRule>
    <cfRule type="cellIs" dxfId="79" priority="83" operator="equal">
      <formula>"Baja"</formula>
    </cfRule>
    <cfRule type="cellIs" dxfId="78" priority="84" operator="equal">
      <formula>"Muy Baja"</formula>
    </cfRule>
  </conditionalFormatting>
  <conditionalFormatting sqref="AA46:AA51">
    <cfRule type="cellIs" dxfId="77" priority="75" operator="equal">
      <formula>"Catastrófico"</formula>
    </cfRule>
    <cfRule type="cellIs" dxfId="76" priority="76" operator="equal">
      <formula>"Mayor"</formula>
    </cfRule>
    <cfRule type="cellIs" dxfId="75" priority="77" operator="equal">
      <formula>"Moderado"</formula>
    </cfRule>
    <cfRule type="cellIs" dxfId="74" priority="78" operator="equal">
      <formula>"Menor"</formula>
    </cfRule>
    <cfRule type="cellIs" dxfId="73" priority="79" operator="equal">
      <formula>"Leve"</formula>
    </cfRule>
  </conditionalFormatting>
  <conditionalFormatting sqref="AC46:AC51">
    <cfRule type="cellIs" dxfId="72" priority="71" operator="equal">
      <formula>"Extremo"</formula>
    </cfRule>
    <cfRule type="cellIs" dxfId="71" priority="72" operator="equal">
      <formula>"Alto"</formula>
    </cfRule>
    <cfRule type="cellIs" dxfId="70" priority="73" operator="equal">
      <formula>"Moderado"</formula>
    </cfRule>
    <cfRule type="cellIs" dxfId="69" priority="74" operator="equal">
      <formula>"Bajo"</formula>
    </cfRule>
  </conditionalFormatting>
  <conditionalFormatting sqref="H52">
    <cfRule type="cellIs" dxfId="68" priority="66" operator="equal">
      <formula>"Muy Alta"</formula>
    </cfRule>
    <cfRule type="cellIs" dxfId="67" priority="67" operator="equal">
      <formula>"Alta"</formula>
    </cfRule>
    <cfRule type="cellIs" dxfId="66" priority="68" operator="equal">
      <formula>"Media"</formula>
    </cfRule>
    <cfRule type="cellIs" dxfId="65" priority="69" operator="equal">
      <formula>"Baja"</formula>
    </cfRule>
    <cfRule type="cellIs" dxfId="64" priority="70" operator="equal">
      <formula>"Muy Baja"</formula>
    </cfRule>
  </conditionalFormatting>
  <conditionalFormatting sqref="N52">
    <cfRule type="cellIs" dxfId="63" priority="62" operator="equal">
      <formula>"Extremo"</formula>
    </cfRule>
    <cfRule type="cellIs" dxfId="62" priority="63" operator="equal">
      <formula>"Alto"</formula>
    </cfRule>
    <cfRule type="cellIs" dxfId="61" priority="64" operator="equal">
      <formula>"Moderado"</formula>
    </cfRule>
    <cfRule type="cellIs" dxfId="60" priority="65" operator="equal">
      <formula>"Bajo"</formula>
    </cfRule>
  </conditionalFormatting>
  <conditionalFormatting sqref="Y52:Y57">
    <cfRule type="cellIs" dxfId="59" priority="57" operator="equal">
      <formula>"Muy Alta"</formula>
    </cfRule>
    <cfRule type="cellIs" dxfId="58" priority="58" operator="equal">
      <formula>"Alta"</formula>
    </cfRule>
    <cfRule type="cellIs" dxfId="57" priority="59" operator="equal">
      <formula>"Media"</formula>
    </cfRule>
    <cfRule type="cellIs" dxfId="56" priority="60" operator="equal">
      <formula>"Baja"</formula>
    </cfRule>
    <cfRule type="cellIs" dxfId="55" priority="61" operator="equal">
      <formula>"Muy Baja"</formula>
    </cfRule>
  </conditionalFormatting>
  <conditionalFormatting sqref="AA52:AA57">
    <cfRule type="cellIs" dxfId="54" priority="52" operator="equal">
      <formula>"Catastrófico"</formula>
    </cfRule>
    <cfRule type="cellIs" dxfId="53" priority="53" operator="equal">
      <formula>"Mayor"</formula>
    </cfRule>
    <cfRule type="cellIs" dxfId="52" priority="54" operator="equal">
      <formula>"Moderado"</formula>
    </cfRule>
    <cfRule type="cellIs" dxfId="51" priority="55" operator="equal">
      <formula>"Menor"</formula>
    </cfRule>
    <cfRule type="cellIs" dxfId="50" priority="56" operator="equal">
      <formula>"Leve"</formula>
    </cfRule>
  </conditionalFormatting>
  <conditionalFormatting sqref="AC52:AC57">
    <cfRule type="cellIs" dxfId="49" priority="48" operator="equal">
      <formula>"Extremo"</formula>
    </cfRule>
    <cfRule type="cellIs" dxfId="48" priority="49" operator="equal">
      <formula>"Alto"</formula>
    </cfRule>
    <cfRule type="cellIs" dxfId="47" priority="50" operator="equal">
      <formula>"Moderado"</formula>
    </cfRule>
    <cfRule type="cellIs" dxfId="46" priority="51" operator="equal">
      <formula>"Bajo"</formula>
    </cfRule>
  </conditionalFormatting>
  <conditionalFormatting sqref="N58">
    <cfRule type="cellIs" dxfId="45" priority="39" operator="equal">
      <formula>"Extremo"</formula>
    </cfRule>
    <cfRule type="cellIs" dxfId="44" priority="40" operator="equal">
      <formula>"Alto"</formula>
    </cfRule>
    <cfRule type="cellIs" dxfId="43" priority="41" operator="equal">
      <formula>"Moderado"</formula>
    </cfRule>
    <cfRule type="cellIs" dxfId="42" priority="42" operator="equal">
      <formula>"Bajo"</formula>
    </cfRule>
  </conditionalFormatting>
  <conditionalFormatting sqref="Y58:Y63">
    <cfRule type="cellIs" dxfId="41" priority="34" operator="equal">
      <formula>"Muy Alta"</formula>
    </cfRule>
    <cfRule type="cellIs" dxfId="40" priority="35" operator="equal">
      <formula>"Alta"</formula>
    </cfRule>
    <cfRule type="cellIs" dxfId="39" priority="36" operator="equal">
      <formula>"Media"</formula>
    </cfRule>
    <cfRule type="cellIs" dxfId="38" priority="37" operator="equal">
      <formula>"Baja"</formula>
    </cfRule>
    <cfRule type="cellIs" dxfId="37" priority="38" operator="equal">
      <formula>"Muy Baja"</formula>
    </cfRule>
  </conditionalFormatting>
  <conditionalFormatting sqref="AA58:AA63">
    <cfRule type="cellIs" dxfId="36" priority="29" operator="equal">
      <formula>"Catastrófico"</formula>
    </cfRule>
    <cfRule type="cellIs" dxfId="35" priority="30" operator="equal">
      <formula>"Mayor"</formula>
    </cfRule>
    <cfRule type="cellIs" dxfId="34" priority="31" operator="equal">
      <formula>"Moderado"</formula>
    </cfRule>
    <cfRule type="cellIs" dxfId="33" priority="32" operator="equal">
      <formula>"Menor"</formula>
    </cfRule>
    <cfRule type="cellIs" dxfId="32" priority="33" operator="equal">
      <formula>"Leve"</formula>
    </cfRule>
  </conditionalFormatting>
  <conditionalFormatting sqref="AC58:AC63">
    <cfRule type="cellIs" dxfId="31" priority="25" operator="equal">
      <formula>"Extremo"</formula>
    </cfRule>
    <cfRule type="cellIs" dxfId="30" priority="26" operator="equal">
      <formula>"Alto"</formula>
    </cfRule>
    <cfRule type="cellIs" dxfId="29" priority="27" operator="equal">
      <formula>"Moderado"</formula>
    </cfRule>
    <cfRule type="cellIs" dxfId="28" priority="28" operator="equal">
      <formula>"Bajo"</formula>
    </cfRule>
  </conditionalFormatting>
  <conditionalFormatting sqref="H64">
    <cfRule type="cellIs" dxfId="27" priority="20" operator="equal">
      <formula>"Muy Alta"</formula>
    </cfRule>
    <cfRule type="cellIs" dxfId="26" priority="21" operator="equal">
      <formula>"Alta"</formula>
    </cfRule>
    <cfRule type="cellIs" dxfId="25" priority="22" operator="equal">
      <formula>"Media"</formula>
    </cfRule>
    <cfRule type="cellIs" dxfId="24" priority="23" operator="equal">
      <formula>"Baja"</formula>
    </cfRule>
    <cfRule type="cellIs" dxfId="23" priority="24"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B1:H45"/>
  <sheetViews>
    <sheetView topLeftCell="B10" zoomScale="130" zoomScaleNormal="130" workbookViewId="0">
      <selection activeCell="E19" sqref="E19:F19"/>
    </sheetView>
  </sheetViews>
  <sheetFormatPr baseColWidth="10" defaultColWidth="11.42578125" defaultRowHeight="15" x14ac:dyDescent="0.25"/>
  <cols>
    <col min="1" max="1" width="2.85546875" style="87" customWidth="1"/>
    <col min="2" max="3" width="24.85546875" style="87" customWidth="1"/>
    <col min="4" max="4" width="16" style="87" customWidth="1"/>
    <col min="5" max="5" width="24.85546875" style="87" customWidth="1"/>
    <col min="6" max="6" width="27.85546875" style="87" customWidth="1"/>
    <col min="7" max="8" width="24.85546875" style="87" customWidth="1"/>
    <col min="9" max="16384" width="11.42578125" style="87"/>
  </cols>
  <sheetData>
    <row r="1" spans="2:8" ht="15.75" thickBot="1" x14ac:dyDescent="0.3"/>
    <row r="2" spans="2:8" ht="18" x14ac:dyDescent="0.25">
      <c r="B2" s="299" t="s">
        <v>0</v>
      </c>
      <c r="C2" s="300"/>
      <c r="D2" s="300"/>
      <c r="E2" s="300"/>
      <c r="F2" s="300"/>
      <c r="G2" s="300"/>
      <c r="H2" s="301"/>
    </row>
    <row r="3" spans="2:8" x14ac:dyDescent="0.25">
      <c r="B3" s="88"/>
      <c r="C3" s="89"/>
      <c r="D3" s="89"/>
      <c r="E3" s="89"/>
      <c r="F3" s="89"/>
      <c r="G3" s="89"/>
      <c r="H3" s="90"/>
    </row>
    <row r="4" spans="2:8" ht="63" customHeight="1" x14ac:dyDescent="0.25">
      <c r="B4" s="302" t="s">
        <v>1</v>
      </c>
      <c r="C4" s="303"/>
      <c r="D4" s="303"/>
      <c r="E4" s="303"/>
      <c r="F4" s="303"/>
      <c r="G4" s="303"/>
      <c r="H4" s="304"/>
    </row>
    <row r="5" spans="2:8" ht="63" customHeight="1" x14ac:dyDescent="0.25">
      <c r="B5" s="305"/>
      <c r="C5" s="306"/>
      <c r="D5" s="306"/>
      <c r="E5" s="306"/>
      <c r="F5" s="306"/>
      <c r="G5" s="306"/>
      <c r="H5" s="307"/>
    </row>
    <row r="6" spans="2:8" ht="16.5" x14ac:dyDescent="0.25">
      <c r="B6" s="308" t="s">
        <v>2</v>
      </c>
      <c r="C6" s="309"/>
      <c r="D6" s="309"/>
      <c r="E6" s="309"/>
      <c r="F6" s="309"/>
      <c r="G6" s="309"/>
      <c r="H6" s="310"/>
    </row>
    <row r="7" spans="2:8" ht="95.25" customHeight="1" x14ac:dyDescent="0.25">
      <c r="B7" s="318" t="s">
        <v>3</v>
      </c>
      <c r="C7" s="319"/>
      <c r="D7" s="319"/>
      <c r="E7" s="319"/>
      <c r="F7" s="319"/>
      <c r="G7" s="319"/>
      <c r="H7" s="320"/>
    </row>
    <row r="8" spans="2:8" ht="16.5" x14ac:dyDescent="0.25">
      <c r="B8" s="123"/>
      <c r="C8" s="124"/>
      <c r="D8" s="124"/>
      <c r="E8" s="124"/>
      <c r="F8" s="124"/>
      <c r="G8" s="124"/>
      <c r="H8" s="125"/>
    </row>
    <row r="9" spans="2:8" ht="16.5" customHeight="1" x14ac:dyDescent="0.25">
      <c r="B9" s="311" t="s">
        <v>4</v>
      </c>
      <c r="C9" s="312"/>
      <c r="D9" s="312"/>
      <c r="E9" s="312"/>
      <c r="F9" s="312"/>
      <c r="G9" s="312"/>
      <c r="H9" s="313"/>
    </row>
    <row r="10" spans="2:8" ht="44.25" customHeight="1" x14ac:dyDescent="0.25">
      <c r="B10" s="311"/>
      <c r="C10" s="312"/>
      <c r="D10" s="312"/>
      <c r="E10" s="312"/>
      <c r="F10" s="312"/>
      <c r="G10" s="312"/>
      <c r="H10" s="313"/>
    </row>
    <row r="11" spans="2:8" ht="15.75" thickBot="1" x14ac:dyDescent="0.3">
      <c r="B11" s="112"/>
      <c r="C11" s="115"/>
      <c r="D11" s="120"/>
      <c r="E11" s="121"/>
      <c r="F11" s="121"/>
      <c r="G11" s="122"/>
      <c r="H11" s="116"/>
    </row>
    <row r="12" spans="2:8" ht="15.75" thickTop="1" x14ac:dyDescent="0.25">
      <c r="B12" s="112"/>
      <c r="C12" s="314" t="s">
        <v>5</v>
      </c>
      <c r="D12" s="315"/>
      <c r="E12" s="316" t="s">
        <v>6</v>
      </c>
      <c r="F12" s="317"/>
      <c r="G12" s="115"/>
      <c r="H12" s="116"/>
    </row>
    <row r="13" spans="2:8" ht="35.25" customHeight="1" x14ac:dyDescent="0.25">
      <c r="B13" s="112"/>
      <c r="C13" s="286" t="s">
        <v>7</v>
      </c>
      <c r="D13" s="287"/>
      <c r="E13" s="288" t="s">
        <v>8</v>
      </c>
      <c r="F13" s="289"/>
      <c r="G13" s="115"/>
      <c r="H13" s="116"/>
    </row>
    <row r="14" spans="2:8" ht="17.25" customHeight="1" x14ac:dyDescent="0.25">
      <c r="B14" s="112"/>
      <c r="C14" s="286" t="s">
        <v>9</v>
      </c>
      <c r="D14" s="287"/>
      <c r="E14" s="288" t="s">
        <v>10</v>
      </c>
      <c r="F14" s="289"/>
      <c r="G14" s="115"/>
      <c r="H14" s="116"/>
    </row>
    <row r="15" spans="2:8" ht="19.5" customHeight="1" x14ac:dyDescent="0.25">
      <c r="B15" s="112"/>
      <c r="C15" s="286" t="s">
        <v>11</v>
      </c>
      <c r="D15" s="287"/>
      <c r="E15" s="288" t="s">
        <v>12</v>
      </c>
      <c r="F15" s="289"/>
      <c r="G15" s="115"/>
      <c r="H15" s="116"/>
    </row>
    <row r="16" spans="2:8" ht="69.75" customHeight="1" x14ac:dyDescent="0.25">
      <c r="B16" s="112"/>
      <c r="C16" s="286" t="s">
        <v>13</v>
      </c>
      <c r="D16" s="287"/>
      <c r="E16" s="288" t="s">
        <v>14</v>
      </c>
      <c r="F16" s="289"/>
      <c r="G16" s="115"/>
      <c r="H16" s="116"/>
    </row>
    <row r="17" spans="2:8" ht="34.5" customHeight="1" x14ac:dyDescent="0.25">
      <c r="B17" s="112"/>
      <c r="C17" s="290" t="s">
        <v>15</v>
      </c>
      <c r="D17" s="291"/>
      <c r="E17" s="282" t="s">
        <v>16</v>
      </c>
      <c r="F17" s="283"/>
      <c r="G17" s="115"/>
      <c r="H17" s="116"/>
    </row>
    <row r="18" spans="2:8" ht="27.75" customHeight="1" x14ac:dyDescent="0.25">
      <c r="B18" s="112"/>
      <c r="C18" s="290" t="s">
        <v>17</v>
      </c>
      <c r="D18" s="291"/>
      <c r="E18" s="282" t="s">
        <v>18</v>
      </c>
      <c r="F18" s="283"/>
      <c r="G18" s="115"/>
      <c r="H18" s="116"/>
    </row>
    <row r="19" spans="2:8" ht="28.5" customHeight="1" x14ac:dyDescent="0.25">
      <c r="B19" s="112"/>
      <c r="C19" s="290" t="s">
        <v>19</v>
      </c>
      <c r="D19" s="291"/>
      <c r="E19" s="282" t="s">
        <v>20</v>
      </c>
      <c r="F19" s="283"/>
      <c r="G19" s="115"/>
      <c r="H19" s="116"/>
    </row>
    <row r="20" spans="2:8" ht="72.75" customHeight="1" x14ac:dyDescent="0.25">
      <c r="B20" s="112"/>
      <c r="C20" s="290" t="s">
        <v>21</v>
      </c>
      <c r="D20" s="291"/>
      <c r="E20" s="282" t="s">
        <v>22</v>
      </c>
      <c r="F20" s="283"/>
      <c r="G20" s="115"/>
      <c r="H20" s="116"/>
    </row>
    <row r="21" spans="2:8" ht="64.5" customHeight="1" x14ac:dyDescent="0.25">
      <c r="B21" s="112"/>
      <c r="C21" s="290" t="s">
        <v>23</v>
      </c>
      <c r="D21" s="291"/>
      <c r="E21" s="282" t="s">
        <v>24</v>
      </c>
      <c r="F21" s="283"/>
      <c r="G21" s="115"/>
      <c r="H21" s="116"/>
    </row>
    <row r="22" spans="2:8" ht="71.25" customHeight="1" x14ac:dyDescent="0.25">
      <c r="B22" s="112"/>
      <c r="C22" s="290" t="s">
        <v>25</v>
      </c>
      <c r="D22" s="291"/>
      <c r="E22" s="282" t="s">
        <v>26</v>
      </c>
      <c r="F22" s="283"/>
      <c r="G22" s="115"/>
      <c r="H22" s="116"/>
    </row>
    <row r="23" spans="2:8" ht="55.5" customHeight="1" x14ac:dyDescent="0.25">
      <c r="B23" s="112"/>
      <c r="C23" s="284" t="s">
        <v>27</v>
      </c>
      <c r="D23" s="285"/>
      <c r="E23" s="282" t="s">
        <v>28</v>
      </c>
      <c r="F23" s="283"/>
      <c r="G23" s="115"/>
      <c r="H23" s="116"/>
    </row>
    <row r="24" spans="2:8" ht="42" customHeight="1" x14ac:dyDescent="0.25">
      <c r="B24" s="112"/>
      <c r="C24" s="284" t="s">
        <v>29</v>
      </c>
      <c r="D24" s="285"/>
      <c r="E24" s="282" t="s">
        <v>30</v>
      </c>
      <c r="F24" s="283"/>
      <c r="G24" s="115"/>
      <c r="H24" s="116"/>
    </row>
    <row r="25" spans="2:8" ht="59.25" customHeight="1" x14ac:dyDescent="0.25">
      <c r="B25" s="112"/>
      <c r="C25" s="284" t="s">
        <v>31</v>
      </c>
      <c r="D25" s="285"/>
      <c r="E25" s="282" t="s">
        <v>32</v>
      </c>
      <c r="F25" s="283"/>
      <c r="G25" s="115"/>
      <c r="H25" s="116"/>
    </row>
    <row r="26" spans="2:8" ht="23.25" customHeight="1" x14ac:dyDescent="0.25">
      <c r="B26" s="112"/>
      <c r="C26" s="284" t="s">
        <v>33</v>
      </c>
      <c r="D26" s="285"/>
      <c r="E26" s="282" t="s">
        <v>34</v>
      </c>
      <c r="F26" s="283"/>
      <c r="G26" s="115"/>
      <c r="H26" s="116"/>
    </row>
    <row r="27" spans="2:8" ht="30.75" customHeight="1" x14ac:dyDescent="0.25">
      <c r="B27" s="112"/>
      <c r="C27" s="284" t="s">
        <v>35</v>
      </c>
      <c r="D27" s="285"/>
      <c r="E27" s="282" t="s">
        <v>36</v>
      </c>
      <c r="F27" s="283"/>
      <c r="G27" s="115"/>
      <c r="H27" s="116"/>
    </row>
    <row r="28" spans="2:8" ht="35.25" customHeight="1" x14ac:dyDescent="0.25">
      <c r="B28" s="112"/>
      <c r="C28" s="284" t="s">
        <v>37</v>
      </c>
      <c r="D28" s="285"/>
      <c r="E28" s="282" t="s">
        <v>38</v>
      </c>
      <c r="F28" s="283"/>
      <c r="G28" s="115"/>
      <c r="H28" s="116"/>
    </row>
    <row r="29" spans="2:8" ht="33" customHeight="1" x14ac:dyDescent="0.25">
      <c r="B29" s="112"/>
      <c r="C29" s="284" t="s">
        <v>37</v>
      </c>
      <c r="D29" s="285"/>
      <c r="E29" s="282" t="s">
        <v>38</v>
      </c>
      <c r="F29" s="283"/>
      <c r="G29" s="115"/>
      <c r="H29" s="116"/>
    </row>
    <row r="30" spans="2:8" ht="30" customHeight="1" x14ac:dyDescent="0.25">
      <c r="B30" s="112"/>
      <c r="C30" s="284" t="s">
        <v>39</v>
      </c>
      <c r="D30" s="285"/>
      <c r="E30" s="282" t="s">
        <v>40</v>
      </c>
      <c r="F30" s="283"/>
      <c r="G30" s="115"/>
      <c r="H30" s="116"/>
    </row>
    <row r="31" spans="2:8" ht="35.25" customHeight="1" x14ac:dyDescent="0.25">
      <c r="B31" s="112"/>
      <c r="C31" s="284" t="s">
        <v>41</v>
      </c>
      <c r="D31" s="285"/>
      <c r="E31" s="282" t="s">
        <v>42</v>
      </c>
      <c r="F31" s="283"/>
      <c r="G31" s="115"/>
      <c r="H31" s="116"/>
    </row>
    <row r="32" spans="2:8" ht="31.5" customHeight="1" x14ac:dyDescent="0.25">
      <c r="B32" s="112"/>
      <c r="C32" s="284" t="s">
        <v>43</v>
      </c>
      <c r="D32" s="285"/>
      <c r="E32" s="282" t="s">
        <v>44</v>
      </c>
      <c r="F32" s="283"/>
      <c r="G32" s="115"/>
      <c r="H32" s="116"/>
    </row>
    <row r="33" spans="2:8" ht="35.25" customHeight="1" x14ac:dyDescent="0.25">
      <c r="B33" s="112"/>
      <c r="C33" s="284" t="s">
        <v>45</v>
      </c>
      <c r="D33" s="285"/>
      <c r="E33" s="282" t="s">
        <v>46</v>
      </c>
      <c r="F33" s="283"/>
      <c r="G33" s="115"/>
      <c r="H33" s="116"/>
    </row>
    <row r="34" spans="2:8" ht="59.25" customHeight="1" x14ac:dyDescent="0.25">
      <c r="B34" s="112"/>
      <c r="C34" s="284" t="s">
        <v>47</v>
      </c>
      <c r="D34" s="285"/>
      <c r="E34" s="282" t="s">
        <v>48</v>
      </c>
      <c r="F34" s="283"/>
      <c r="G34" s="115"/>
      <c r="H34" s="116"/>
    </row>
    <row r="35" spans="2:8" ht="29.25" customHeight="1" x14ac:dyDescent="0.25">
      <c r="B35" s="112"/>
      <c r="C35" s="284" t="s">
        <v>49</v>
      </c>
      <c r="D35" s="285"/>
      <c r="E35" s="282" t="s">
        <v>50</v>
      </c>
      <c r="F35" s="283"/>
      <c r="G35" s="115"/>
      <c r="H35" s="116"/>
    </row>
    <row r="36" spans="2:8" ht="82.5" customHeight="1" x14ac:dyDescent="0.25">
      <c r="B36" s="112"/>
      <c r="C36" s="284" t="s">
        <v>51</v>
      </c>
      <c r="D36" s="285"/>
      <c r="E36" s="282" t="s">
        <v>52</v>
      </c>
      <c r="F36" s="283"/>
      <c r="G36" s="115"/>
      <c r="H36" s="116"/>
    </row>
    <row r="37" spans="2:8" ht="46.5" customHeight="1" x14ac:dyDescent="0.25">
      <c r="B37" s="112"/>
      <c r="C37" s="284" t="s">
        <v>53</v>
      </c>
      <c r="D37" s="285"/>
      <c r="E37" s="282" t="s">
        <v>54</v>
      </c>
      <c r="F37" s="283"/>
      <c r="G37" s="115"/>
      <c r="H37" s="116"/>
    </row>
    <row r="38" spans="2:8" ht="6.75" customHeight="1" thickBot="1" x14ac:dyDescent="0.3">
      <c r="B38" s="112"/>
      <c r="C38" s="295"/>
      <c r="D38" s="296"/>
      <c r="E38" s="297"/>
      <c r="F38" s="298"/>
      <c r="G38" s="115"/>
      <c r="H38" s="116"/>
    </row>
    <row r="39" spans="2:8" ht="15.75" thickTop="1" x14ac:dyDescent="0.25">
      <c r="B39" s="112"/>
      <c r="C39" s="113"/>
      <c r="D39" s="113"/>
      <c r="E39" s="114"/>
      <c r="F39" s="114"/>
      <c r="G39" s="115"/>
      <c r="H39" s="116"/>
    </row>
    <row r="40" spans="2:8" ht="21" customHeight="1" x14ac:dyDescent="0.25">
      <c r="B40" s="292" t="s">
        <v>55</v>
      </c>
      <c r="C40" s="293"/>
      <c r="D40" s="293"/>
      <c r="E40" s="293"/>
      <c r="F40" s="293"/>
      <c r="G40" s="293"/>
      <c r="H40" s="294"/>
    </row>
    <row r="41" spans="2:8" ht="20.25" customHeight="1" x14ac:dyDescent="0.25">
      <c r="B41" s="292" t="s">
        <v>56</v>
      </c>
      <c r="C41" s="293"/>
      <c r="D41" s="293"/>
      <c r="E41" s="293"/>
      <c r="F41" s="293"/>
      <c r="G41" s="293"/>
      <c r="H41" s="294"/>
    </row>
    <row r="42" spans="2:8" ht="20.25" customHeight="1" x14ac:dyDescent="0.25">
      <c r="B42" s="292" t="s">
        <v>57</v>
      </c>
      <c r="C42" s="293"/>
      <c r="D42" s="293"/>
      <c r="E42" s="293"/>
      <c r="F42" s="293"/>
      <c r="G42" s="293"/>
      <c r="H42" s="294"/>
    </row>
    <row r="43" spans="2:8" ht="20.25" customHeight="1" x14ac:dyDescent="0.25">
      <c r="B43" s="292" t="s">
        <v>58</v>
      </c>
      <c r="C43" s="293"/>
      <c r="D43" s="293"/>
      <c r="E43" s="293"/>
      <c r="F43" s="293"/>
      <c r="G43" s="293"/>
      <c r="H43" s="294"/>
    </row>
    <row r="44" spans="2:8" x14ac:dyDescent="0.25">
      <c r="B44" s="292" t="s">
        <v>59</v>
      </c>
      <c r="C44" s="293"/>
      <c r="D44" s="293"/>
      <c r="E44" s="293"/>
      <c r="F44" s="293"/>
      <c r="G44" s="293"/>
      <c r="H44" s="294"/>
    </row>
    <row r="45" spans="2:8" ht="15.75" thickBot="1" x14ac:dyDescent="0.3">
      <c r="B45" s="117"/>
      <c r="C45" s="118"/>
      <c r="D45" s="118"/>
      <c r="E45" s="118"/>
      <c r="F45" s="118"/>
      <c r="G45" s="118"/>
      <c r="H45" s="119"/>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CU140"/>
  <sheetViews>
    <sheetView zoomScale="50" zoomScaleNormal="50" workbookViewId="0">
      <selection activeCell="AX40" sqref="AX40"/>
    </sheetView>
  </sheetViews>
  <sheetFormatPr baseColWidth="10" defaultColWidth="11.42578125" defaultRowHeight="15" x14ac:dyDescent="0.25"/>
  <cols>
    <col min="2" max="39" width="5.85546875" customWidth="1"/>
    <col min="41" max="46" width="5.85546875" customWidth="1"/>
  </cols>
  <sheetData>
    <row r="1" spans="1:99" x14ac:dyDescent="0.25">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row>
    <row r="2" spans="1:99" ht="18" customHeight="1" x14ac:dyDescent="0.25">
      <c r="A2" s="87"/>
      <c r="B2" s="406" t="s">
        <v>113</v>
      </c>
      <c r="C2" s="406"/>
      <c r="D2" s="406"/>
      <c r="E2" s="406"/>
      <c r="F2" s="406"/>
      <c r="G2" s="406"/>
      <c r="H2" s="406"/>
      <c r="I2" s="406"/>
      <c r="J2" s="374" t="s">
        <v>15</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row>
    <row r="3" spans="1:99" ht="18.75" customHeight="1" x14ac:dyDescent="0.25">
      <c r="A3" s="87"/>
      <c r="B3" s="406"/>
      <c r="C3" s="406"/>
      <c r="D3" s="406"/>
      <c r="E3" s="406"/>
      <c r="F3" s="406"/>
      <c r="G3" s="406"/>
      <c r="H3" s="406"/>
      <c r="I3" s="406"/>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row>
    <row r="4" spans="1:99" ht="15" customHeight="1" x14ac:dyDescent="0.25">
      <c r="A4" s="87"/>
      <c r="B4" s="406"/>
      <c r="C4" s="406"/>
      <c r="D4" s="406"/>
      <c r="E4" s="406"/>
      <c r="F4" s="406"/>
      <c r="G4" s="406"/>
      <c r="H4" s="406"/>
      <c r="I4" s="406"/>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row>
    <row r="5" spans="1:99" ht="15.75" thickBot="1" x14ac:dyDescent="0.3">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row>
    <row r="6" spans="1:99" ht="15" customHeight="1" x14ac:dyDescent="0.25">
      <c r="A6" s="87"/>
      <c r="B6" s="321" t="s">
        <v>114</v>
      </c>
      <c r="C6" s="321"/>
      <c r="D6" s="322"/>
      <c r="E6" s="359" t="s">
        <v>115</v>
      </c>
      <c r="F6" s="360"/>
      <c r="G6" s="360"/>
      <c r="H6" s="360"/>
      <c r="I6" s="361"/>
      <c r="J6" s="370" t="str">
        <f ca="1">IF(AND('Administrativo '!$H$10="Muy Alta",'Administrativo '!$L$10="Leve"),CONCATENATE("R",'Administrativo '!$A$10),"")</f>
        <v/>
      </c>
      <c r="K6" s="371"/>
      <c r="L6" s="371" t="str">
        <f ca="1">IF(AND('Administrativo '!$H$16="Muy Alta",'Administrativo '!$L$16="Leve"),CONCATENATE("R",'Administrativo '!$A$16),"")</f>
        <v/>
      </c>
      <c r="M6" s="371"/>
      <c r="N6" s="371" t="str">
        <f ca="1">IF(AND('Administrativo '!$H$22="Muy Alta",'Administrativo '!$L$22="Leve"),CONCATENATE("R",'Administrativo '!$A$22),"")</f>
        <v/>
      </c>
      <c r="O6" s="373"/>
      <c r="P6" s="370" t="str">
        <f ca="1">IF(AND('Administrativo '!$H$10="Muy Alta",'Administrativo '!$L$10="Menor"),CONCATENATE("R",'Administrativo '!$A$10),"")</f>
        <v/>
      </c>
      <c r="Q6" s="371"/>
      <c r="R6" s="371" t="str">
        <f ca="1">IF(AND('Administrativo '!$H$16="Muy Alta",'Administrativo '!$L$16="Menor"),CONCATENATE("R",'Administrativo '!$A$16),"")</f>
        <v/>
      </c>
      <c r="S6" s="371"/>
      <c r="T6" s="371" t="str">
        <f ca="1">IF(AND('Administrativo '!$H$22="Muy Alta",'Administrativo '!$L$22="Menor"),CONCATENATE("R",'Administrativo '!$A$22),"")</f>
        <v/>
      </c>
      <c r="U6" s="373"/>
      <c r="V6" s="370" t="str">
        <f ca="1">IF(AND('Administrativo '!$H$10="Muy Alta",'Administrativo '!$L$10="Moderado"),CONCATENATE("R",'Administrativo '!$A$10),"")</f>
        <v/>
      </c>
      <c r="W6" s="371"/>
      <c r="X6" s="371" t="str">
        <f ca="1">IF(AND('Administrativo '!$H$16="Muy Alta",'Administrativo '!$L$16="Moderado"),CONCATENATE("R",'Administrativo '!$A$16),"")</f>
        <v/>
      </c>
      <c r="Y6" s="371"/>
      <c r="Z6" s="371" t="str">
        <f ca="1">IF(AND('Administrativo '!$H$22="Muy Alta",'Administrativo '!$L$22="Moderado"),CONCATENATE("R",'Administrativo '!$A$22),"")</f>
        <v/>
      </c>
      <c r="AA6" s="373"/>
      <c r="AB6" s="370" t="str">
        <f ca="1">IF(AND('Administrativo '!$H$10="Muy Alta",'Administrativo '!$L$10="Mayor"),CONCATENATE("R",'Administrativo '!$A$10),"")</f>
        <v/>
      </c>
      <c r="AC6" s="371"/>
      <c r="AD6" s="371" t="str">
        <f ca="1">IF(AND('Administrativo '!$H$16="Muy Alta",'Administrativo '!$L$16="Mayor"),CONCATENATE("R",'Administrativo '!$A$16),"")</f>
        <v/>
      </c>
      <c r="AE6" s="371"/>
      <c r="AF6" s="371" t="str">
        <f ca="1">IF(AND('Administrativo '!$H$22="Muy Alta",'Administrativo '!$L$22="Mayor"),CONCATENATE("R",'Administrativo '!$A$22),"")</f>
        <v/>
      </c>
      <c r="AG6" s="373"/>
      <c r="AH6" s="385" t="str">
        <f ca="1">IF(AND('Administrativo '!$H$10="Muy Alta",'Administrativo '!$L$10="Catastrófico"),CONCATENATE("R",'Administrativo '!$A$10),"")</f>
        <v/>
      </c>
      <c r="AI6" s="386"/>
      <c r="AJ6" s="386" t="str">
        <f ca="1">IF(AND('Administrativo '!$H$16="Muy Alta",'Administrativo '!$L$16="Catastrófico"),CONCATENATE("R",'Administrativo '!$A$16),"")</f>
        <v/>
      </c>
      <c r="AK6" s="386"/>
      <c r="AL6" s="386" t="str">
        <f ca="1">IF(AND('Administrativo '!$H$22="Muy Alta",'Administrativo '!$L$22="Catastrófico"),CONCATENATE("R",'Administrativo '!$A$22),"")</f>
        <v/>
      </c>
      <c r="AM6" s="387"/>
      <c r="AO6" s="323" t="s">
        <v>116</v>
      </c>
      <c r="AP6" s="324"/>
      <c r="AQ6" s="324"/>
      <c r="AR6" s="324"/>
      <c r="AS6" s="324"/>
      <c r="AT6" s="325"/>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row>
    <row r="7" spans="1:99" ht="15" customHeight="1" x14ac:dyDescent="0.25">
      <c r="A7" s="87"/>
      <c r="B7" s="321"/>
      <c r="C7" s="321"/>
      <c r="D7" s="322"/>
      <c r="E7" s="362"/>
      <c r="F7" s="363"/>
      <c r="G7" s="363"/>
      <c r="H7" s="363"/>
      <c r="I7" s="364"/>
      <c r="J7" s="372"/>
      <c r="K7" s="368"/>
      <c r="L7" s="368"/>
      <c r="M7" s="368"/>
      <c r="N7" s="368"/>
      <c r="O7" s="369"/>
      <c r="P7" s="372"/>
      <c r="Q7" s="368"/>
      <c r="R7" s="368"/>
      <c r="S7" s="368"/>
      <c r="T7" s="368"/>
      <c r="U7" s="369"/>
      <c r="V7" s="372"/>
      <c r="W7" s="368"/>
      <c r="X7" s="368"/>
      <c r="Y7" s="368"/>
      <c r="Z7" s="368"/>
      <c r="AA7" s="369"/>
      <c r="AB7" s="372"/>
      <c r="AC7" s="368"/>
      <c r="AD7" s="368"/>
      <c r="AE7" s="368"/>
      <c r="AF7" s="368"/>
      <c r="AG7" s="369"/>
      <c r="AH7" s="379"/>
      <c r="AI7" s="380"/>
      <c r="AJ7" s="380"/>
      <c r="AK7" s="380"/>
      <c r="AL7" s="380"/>
      <c r="AM7" s="381"/>
      <c r="AN7" s="87"/>
      <c r="AO7" s="326"/>
      <c r="AP7" s="327"/>
      <c r="AQ7" s="327"/>
      <c r="AR7" s="327"/>
      <c r="AS7" s="327"/>
      <c r="AT7" s="328"/>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row>
    <row r="8" spans="1:99" ht="15" customHeight="1" x14ac:dyDescent="0.25">
      <c r="A8" s="87"/>
      <c r="B8" s="321"/>
      <c r="C8" s="321"/>
      <c r="D8" s="322"/>
      <c r="E8" s="362"/>
      <c r="F8" s="363"/>
      <c r="G8" s="363"/>
      <c r="H8" s="363"/>
      <c r="I8" s="364"/>
      <c r="J8" s="372" t="str">
        <f ca="1">IF(AND('Administrativo '!$H$28="Muy Alta",'Administrativo '!$L$28="Leve"),CONCATENATE("R",'Administrativo '!$A$28),"")</f>
        <v/>
      </c>
      <c r="K8" s="368"/>
      <c r="L8" s="368" t="str">
        <f ca="1">IF(AND('Administrativo '!$H$34="Muy Alta",'Administrativo '!$L$34="Leve"),CONCATENATE("R",'Administrativo '!$A$34),"")</f>
        <v/>
      </c>
      <c r="M8" s="368"/>
      <c r="N8" s="368" t="str">
        <f ca="1">IF(AND('Administrativo '!$H$40="Muy Alta",'Administrativo '!$L$40="Leve"),CONCATENATE("R",'Administrativo '!$A$40),"")</f>
        <v/>
      </c>
      <c r="O8" s="369"/>
      <c r="P8" s="372" t="str">
        <f ca="1">IF(AND('Administrativo '!$H$28="Muy Alta",'Administrativo '!$L$28="Menor"),CONCATENATE("R",'Administrativo '!$A$28),"")</f>
        <v/>
      </c>
      <c r="Q8" s="368"/>
      <c r="R8" s="368" t="str">
        <f ca="1">IF(AND('Administrativo '!$H$34="Muy Alta",'Administrativo '!$L$34="Menor"),CONCATENATE("R",'Administrativo '!$A$34),"")</f>
        <v/>
      </c>
      <c r="S8" s="368"/>
      <c r="T8" s="368" t="str">
        <f ca="1">IF(AND('Administrativo '!$H$40="Muy Alta",'Administrativo '!$L$40="Menor"),CONCATENATE("R",'Administrativo '!$A$40),"")</f>
        <v/>
      </c>
      <c r="U8" s="369"/>
      <c r="V8" s="372" t="str">
        <f ca="1">IF(AND('Administrativo '!$H$28="Muy Alta",'Administrativo '!$L$28="Moderado"),CONCATENATE("R",'Administrativo '!$A$28),"")</f>
        <v/>
      </c>
      <c r="W8" s="368"/>
      <c r="X8" s="368" t="str">
        <f ca="1">IF(AND('Administrativo '!$H$34="Muy Alta",'Administrativo '!$L$34="Moderado"),CONCATENATE("R",'Administrativo '!$A$34),"")</f>
        <v/>
      </c>
      <c r="Y8" s="368"/>
      <c r="Z8" s="368" t="str">
        <f ca="1">IF(AND('Administrativo '!$H$40="Muy Alta",'Administrativo '!$L$40="Moderado"),CONCATENATE("R",'Administrativo '!$A$40),"")</f>
        <v/>
      </c>
      <c r="AA8" s="369"/>
      <c r="AB8" s="372" t="str">
        <f ca="1">IF(AND('Administrativo '!$H$28="Muy Alta",'Administrativo '!$L$28="Mayor"),CONCATENATE("R",'Administrativo '!$A$28),"")</f>
        <v/>
      </c>
      <c r="AC8" s="368"/>
      <c r="AD8" s="368" t="str">
        <f ca="1">IF(AND('Administrativo '!$H$34="Muy Alta",'Administrativo '!$L$34="Mayor"),CONCATENATE("R",'Administrativo '!$A$34),"")</f>
        <v/>
      </c>
      <c r="AE8" s="368"/>
      <c r="AF8" s="368" t="str">
        <f ca="1">IF(AND('Administrativo '!$H$40="Muy Alta",'Administrativo '!$L$40="Mayor"),CONCATENATE("R",'Administrativo '!$A$40),"")</f>
        <v/>
      </c>
      <c r="AG8" s="369"/>
      <c r="AH8" s="379" t="str">
        <f ca="1">IF(AND('Administrativo '!$H$28="Muy Alta",'Administrativo '!$L$28="Catastrófico"),CONCATENATE("R",'Administrativo '!$A$28),"")</f>
        <v/>
      </c>
      <c r="AI8" s="380"/>
      <c r="AJ8" s="380" t="str">
        <f ca="1">IF(AND('Administrativo '!$H$34="Muy Alta",'Administrativo '!$L$34="Catastrófico"),CONCATENATE("R",'Administrativo '!$A$34),"")</f>
        <v/>
      </c>
      <c r="AK8" s="380"/>
      <c r="AL8" s="380" t="str">
        <f ca="1">IF(AND('Administrativo '!$H$40="Muy Alta",'Administrativo '!$L$40="Catastrófico"),CONCATENATE("R",'Administrativo '!$A$40),"")</f>
        <v/>
      </c>
      <c r="AM8" s="381"/>
      <c r="AN8" s="87"/>
      <c r="AO8" s="326"/>
      <c r="AP8" s="327"/>
      <c r="AQ8" s="327"/>
      <c r="AR8" s="327"/>
      <c r="AS8" s="327"/>
      <c r="AT8" s="328"/>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row>
    <row r="9" spans="1:99" ht="15" customHeight="1" x14ac:dyDescent="0.25">
      <c r="A9" s="87"/>
      <c r="B9" s="321"/>
      <c r="C9" s="321"/>
      <c r="D9" s="322"/>
      <c r="E9" s="362"/>
      <c r="F9" s="363"/>
      <c r="G9" s="363"/>
      <c r="H9" s="363"/>
      <c r="I9" s="364"/>
      <c r="J9" s="372"/>
      <c r="K9" s="368"/>
      <c r="L9" s="368"/>
      <c r="M9" s="368"/>
      <c r="N9" s="368"/>
      <c r="O9" s="369"/>
      <c r="P9" s="372"/>
      <c r="Q9" s="368"/>
      <c r="R9" s="368"/>
      <c r="S9" s="368"/>
      <c r="T9" s="368"/>
      <c r="U9" s="369"/>
      <c r="V9" s="372"/>
      <c r="W9" s="368"/>
      <c r="X9" s="368"/>
      <c r="Y9" s="368"/>
      <c r="Z9" s="368"/>
      <c r="AA9" s="369"/>
      <c r="AB9" s="372"/>
      <c r="AC9" s="368"/>
      <c r="AD9" s="368"/>
      <c r="AE9" s="368"/>
      <c r="AF9" s="368"/>
      <c r="AG9" s="369"/>
      <c r="AH9" s="379"/>
      <c r="AI9" s="380"/>
      <c r="AJ9" s="380"/>
      <c r="AK9" s="380"/>
      <c r="AL9" s="380"/>
      <c r="AM9" s="381"/>
      <c r="AN9" s="87"/>
      <c r="AO9" s="326"/>
      <c r="AP9" s="327"/>
      <c r="AQ9" s="327"/>
      <c r="AR9" s="327"/>
      <c r="AS9" s="327"/>
      <c r="AT9" s="328"/>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row>
    <row r="10" spans="1:99" ht="15" customHeight="1" x14ac:dyDescent="0.25">
      <c r="A10" s="87"/>
      <c r="B10" s="321"/>
      <c r="C10" s="321"/>
      <c r="D10" s="322"/>
      <c r="E10" s="362"/>
      <c r="F10" s="363"/>
      <c r="G10" s="363"/>
      <c r="H10" s="363"/>
      <c r="I10" s="364"/>
      <c r="J10" s="372" t="str">
        <f ca="1">IF(AND('Administrativo '!$H$46="Muy Alta",'Administrativo '!$L$46="Leve"),CONCATENATE("R",'Administrativo '!$A$46),"")</f>
        <v/>
      </c>
      <c r="K10" s="368"/>
      <c r="L10" s="368" t="str">
        <f ca="1">IF(AND('Administrativo '!$H$52="Muy Alta",'Administrativo '!$L$52="Leve"),CONCATENATE("R",'Administrativo '!$A$52),"")</f>
        <v/>
      </c>
      <c r="M10" s="368"/>
      <c r="N10" s="368" t="str">
        <f ca="1">IF(AND('Administrativo '!$H$58="Muy Alta",'Administrativo '!$L$58="Leve"),CONCATENATE("R",'Administrativo '!$A$58),"")</f>
        <v/>
      </c>
      <c r="O10" s="369"/>
      <c r="P10" s="372" t="str">
        <f ca="1">IF(AND('Administrativo '!$H$46="Muy Alta",'Administrativo '!$L$46="Menor"),CONCATENATE("R",'Administrativo '!$A$46),"")</f>
        <v/>
      </c>
      <c r="Q10" s="368"/>
      <c r="R10" s="368" t="str">
        <f ca="1">IF(AND('Administrativo '!$H$52="Muy Alta",'Administrativo '!$L$52="Menor"),CONCATENATE("R",'Administrativo '!$A$52),"")</f>
        <v/>
      </c>
      <c r="S10" s="368"/>
      <c r="T10" s="368" t="str">
        <f ca="1">IF(AND('Administrativo '!$H$58="Muy Alta",'Administrativo '!$L$58="Menor"),CONCATENATE("R",'Administrativo '!$A$58),"")</f>
        <v/>
      </c>
      <c r="U10" s="369"/>
      <c r="V10" s="372" t="str">
        <f ca="1">IF(AND('Administrativo '!$H$46="Muy Alta",'Administrativo '!$L$46="Moderado"),CONCATENATE("R",'Administrativo '!$A$46),"")</f>
        <v/>
      </c>
      <c r="W10" s="368"/>
      <c r="X10" s="368" t="str">
        <f ca="1">IF(AND('Administrativo '!$H$52="Muy Alta",'Administrativo '!$L$52="Moderado"),CONCATENATE("R",'Administrativo '!$A$52),"")</f>
        <v/>
      </c>
      <c r="Y10" s="368"/>
      <c r="Z10" s="368" t="str">
        <f ca="1">IF(AND('Administrativo '!$H$58="Muy Alta",'Administrativo '!$L$58="Moderado"),CONCATENATE("R",'Administrativo '!$A$58),"")</f>
        <v/>
      </c>
      <c r="AA10" s="369"/>
      <c r="AB10" s="372" t="str">
        <f ca="1">IF(AND('Administrativo '!$H$46="Muy Alta",'Administrativo '!$L$46="Mayor"),CONCATENATE("R",'Administrativo '!$A$46),"")</f>
        <v/>
      </c>
      <c r="AC10" s="368"/>
      <c r="AD10" s="368" t="str">
        <f ca="1">IF(AND('Administrativo '!$H$52="Muy Alta",'Administrativo '!$L$52="Mayor"),CONCATENATE("R",'Administrativo '!$A$52),"")</f>
        <v/>
      </c>
      <c r="AE10" s="368"/>
      <c r="AF10" s="368" t="str">
        <f ca="1">IF(AND('Administrativo '!$H$58="Muy Alta",'Administrativo '!$L$58="Mayor"),CONCATENATE("R",'Administrativo '!$A$58),"")</f>
        <v/>
      </c>
      <c r="AG10" s="369"/>
      <c r="AH10" s="379" t="str">
        <f ca="1">IF(AND('Administrativo '!$H$46="Muy Alta",'Administrativo '!$L$46="Catastrófico"),CONCATENATE("R",'Administrativo '!$A$46),"")</f>
        <v/>
      </c>
      <c r="AI10" s="380"/>
      <c r="AJ10" s="380" t="str">
        <f ca="1">IF(AND('Administrativo '!$H$52="Muy Alta",'Administrativo '!$L$52="Catastrófico"),CONCATENATE("R",'Administrativo '!$A$52),"")</f>
        <v/>
      </c>
      <c r="AK10" s="380"/>
      <c r="AL10" s="380" t="str">
        <f ca="1">IF(AND('Administrativo '!$H$58="Muy Alta",'Administrativo '!$L$58="Catastrófico"),CONCATENATE("R",'Administrativo '!$A$58),"")</f>
        <v/>
      </c>
      <c r="AM10" s="381"/>
      <c r="AN10" s="87"/>
      <c r="AO10" s="326"/>
      <c r="AP10" s="327"/>
      <c r="AQ10" s="327"/>
      <c r="AR10" s="327"/>
      <c r="AS10" s="327"/>
      <c r="AT10" s="328"/>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row>
    <row r="11" spans="1:99" ht="15" customHeight="1" x14ac:dyDescent="0.25">
      <c r="A11" s="87"/>
      <c r="B11" s="321"/>
      <c r="C11" s="321"/>
      <c r="D11" s="322"/>
      <c r="E11" s="362"/>
      <c r="F11" s="363"/>
      <c r="G11" s="363"/>
      <c r="H11" s="363"/>
      <c r="I11" s="364"/>
      <c r="J11" s="372"/>
      <c r="K11" s="368"/>
      <c r="L11" s="368"/>
      <c r="M11" s="368"/>
      <c r="N11" s="368"/>
      <c r="O11" s="369"/>
      <c r="P11" s="372"/>
      <c r="Q11" s="368"/>
      <c r="R11" s="368"/>
      <c r="S11" s="368"/>
      <c r="T11" s="368"/>
      <c r="U11" s="369"/>
      <c r="V11" s="372"/>
      <c r="W11" s="368"/>
      <c r="X11" s="368"/>
      <c r="Y11" s="368"/>
      <c r="Z11" s="368"/>
      <c r="AA11" s="369"/>
      <c r="AB11" s="372"/>
      <c r="AC11" s="368"/>
      <c r="AD11" s="368"/>
      <c r="AE11" s="368"/>
      <c r="AF11" s="368"/>
      <c r="AG11" s="369"/>
      <c r="AH11" s="379"/>
      <c r="AI11" s="380"/>
      <c r="AJ11" s="380"/>
      <c r="AK11" s="380"/>
      <c r="AL11" s="380"/>
      <c r="AM11" s="381"/>
      <c r="AN11" s="87"/>
      <c r="AO11" s="326"/>
      <c r="AP11" s="327"/>
      <c r="AQ11" s="327"/>
      <c r="AR11" s="327"/>
      <c r="AS11" s="327"/>
      <c r="AT11" s="328"/>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row>
    <row r="12" spans="1:99" ht="15" customHeight="1" x14ac:dyDescent="0.25">
      <c r="A12" s="87"/>
      <c r="B12" s="321"/>
      <c r="C12" s="321"/>
      <c r="D12" s="322"/>
      <c r="E12" s="362"/>
      <c r="F12" s="363"/>
      <c r="G12" s="363"/>
      <c r="H12" s="363"/>
      <c r="I12" s="364"/>
      <c r="J12" s="372" t="str">
        <f ca="1">IF(AND('Administrativo '!$H$64="Muy Alta",'Administrativo '!$L$64="Leve"),CONCATENATE("R",'Administrativo '!$A$64),"")</f>
        <v/>
      </c>
      <c r="K12" s="368"/>
      <c r="L12" s="368" t="str">
        <f>IF(AND('Administrativo '!$H$70="Muy Alta",'Administrativo '!$L$70="Leve"),CONCATENATE("R",'Administrativo '!$A$70),"")</f>
        <v/>
      </c>
      <c r="M12" s="368"/>
      <c r="N12" s="368" t="str">
        <f>IF(AND('Administrativo '!$H$76="Muy Alta",'Administrativo '!$L$76="Leve"),CONCATENATE("R",'Administrativo '!$A$76),"")</f>
        <v/>
      </c>
      <c r="O12" s="369"/>
      <c r="P12" s="372" t="str">
        <f ca="1">IF(AND('Administrativo '!$H$64="Muy Alta",'Administrativo '!$L$64="Menor"),CONCATENATE("R",'Administrativo '!$A$64),"")</f>
        <v/>
      </c>
      <c r="Q12" s="368"/>
      <c r="R12" s="368" t="str">
        <f>IF(AND('Administrativo '!$H$70="Muy Alta",'Administrativo '!$L$70="Menor"),CONCATENATE("R",'Administrativo '!$A$70),"")</f>
        <v/>
      </c>
      <c r="S12" s="368"/>
      <c r="T12" s="368" t="str">
        <f>IF(AND('Administrativo '!$H$76="Muy Alta",'Administrativo '!$L$76="Menor"),CONCATENATE("R",'Administrativo '!$A$76),"")</f>
        <v/>
      </c>
      <c r="U12" s="369"/>
      <c r="V12" s="372" t="str">
        <f ca="1">IF(AND('Administrativo '!$H$64="Muy Alta",'Administrativo '!$L$64="Moderado"),CONCATENATE("R",'Administrativo '!$A$64),"")</f>
        <v/>
      </c>
      <c r="W12" s="368"/>
      <c r="X12" s="368" t="str">
        <f>IF(AND('Administrativo '!$H$70="Muy Alta",'Administrativo '!$L$70="Moderado"),CONCATENATE("R",'Administrativo '!$A$70),"")</f>
        <v/>
      </c>
      <c r="Y12" s="368"/>
      <c r="Z12" s="368" t="str">
        <f>IF(AND('Administrativo '!$H$76="Muy Alta",'Administrativo '!$L$76="Moderado"),CONCATENATE("R",'Administrativo '!$A$76),"")</f>
        <v/>
      </c>
      <c r="AA12" s="369"/>
      <c r="AB12" s="372" t="str">
        <f ca="1">IF(AND('Administrativo '!$H$64="Muy Alta",'Administrativo '!$L$64="Mayor"),CONCATENATE("R",'Administrativo '!$A$64),"")</f>
        <v/>
      </c>
      <c r="AC12" s="368"/>
      <c r="AD12" s="368" t="str">
        <f>IF(AND('Administrativo '!$H$70="Muy Alta",'Administrativo '!$L$70="Mayor"),CONCATENATE("R",'Administrativo '!$A$70),"")</f>
        <v/>
      </c>
      <c r="AE12" s="368"/>
      <c r="AF12" s="368" t="str">
        <f>IF(AND('Administrativo '!$H$76="Muy Alta",'Administrativo '!$L$76="Mayor"),CONCATENATE("R",'Administrativo '!$A$76),"")</f>
        <v/>
      </c>
      <c r="AG12" s="369"/>
      <c r="AH12" s="379" t="str">
        <f ca="1">IF(AND('Administrativo '!$H$64="Muy Alta",'Administrativo '!$L$64="Catastrófico"),CONCATENATE("R",'Administrativo '!$A$64),"")</f>
        <v/>
      </c>
      <c r="AI12" s="380"/>
      <c r="AJ12" s="380" t="str">
        <f>IF(AND('Administrativo '!$H$70="Muy Alta",'Administrativo '!$L$70="Catastrófico"),CONCATENATE("R",'Administrativo '!$A$70),"")</f>
        <v/>
      </c>
      <c r="AK12" s="380"/>
      <c r="AL12" s="380" t="str">
        <f>IF(AND('Administrativo '!$H$76="Muy Alta",'Administrativo '!$L$76="Catastrófico"),CONCATENATE("R",'Administrativo '!$A$76),"")</f>
        <v/>
      </c>
      <c r="AM12" s="381"/>
      <c r="AN12" s="87"/>
      <c r="AO12" s="326"/>
      <c r="AP12" s="327"/>
      <c r="AQ12" s="327"/>
      <c r="AR12" s="327"/>
      <c r="AS12" s="327"/>
      <c r="AT12" s="328"/>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row>
    <row r="13" spans="1:99" ht="15.75" customHeight="1" thickBot="1" x14ac:dyDescent="0.3">
      <c r="A13" s="87"/>
      <c r="B13" s="321"/>
      <c r="C13" s="321"/>
      <c r="D13" s="322"/>
      <c r="E13" s="365"/>
      <c r="F13" s="366"/>
      <c r="G13" s="366"/>
      <c r="H13" s="366"/>
      <c r="I13" s="367"/>
      <c r="J13" s="372"/>
      <c r="K13" s="368"/>
      <c r="L13" s="368"/>
      <c r="M13" s="368"/>
      <c r="N13" s="368"/>
      <c r="O13" s="369"/>
      <c r="P13" s="372"/>
      <c r="Q13" s="368"/>
      <c r="R13" s="368"/>
      <c r="S13" s="368"/>
      <c r="T13" s="368"/>
      <c r="U13" s="369"/>
      <c r="V13" s="372"/>
      <c r="W13" s="368"/>
      <c r="X13" s="368"/>
      <c r="Y13" s="368"/>
      <c r="Z13" s="368"/>
      <c r="AA13" s="369"/>
      <c r="AB13" s="372"/>
      <c r="AC13" s="368"/>
      <c r="AD13" s="368"/>
      <c r="AE13" s="368"/>
      <c r="AF13" s="368"/>
      <c r="AG13" s="369"/>
      <c r="AH13" s="382"/>
      <c r="AI13" s="383"/>
      <c r="AJ13" s="383"/>
      <c r="AK13" s="383"/>
      <c r="AL13" s="383"/>
      <c r="AM13" s="384"/>
      <c r="AN13" s="87"/>
      <c r="AO13" s="329"/>
      <c r="AP13" s="330"/>
      <c r="AQ13" s="330"/>
      <c r="AR13" s="330"/>
      <c r="AS13" s="330"/>
      <c r="AT13" s="331"/>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row>
    <row r="14" spans="1:99" ht="15" customHeight="1" x14ac:dyDescent="0.25">
      <c r="A14" s="87"/>
      <c r="B14" s="321"/>
      <c r="C14" s="321"/>
      <c r="D14" s="322"/>
      <c r="E14" s="359" t="s">
        <v>117</v>
      </c>
      <c r="F14" s="360"/>
      <c r="G14" s="360"/>
      <c r="H14" s="360"/>
      <c r="I14" s="360"/>
      <c r="J14" s="394" t="str">
        <f ca="1">IF(AND('Administrativo '!$H$10="Alta",'Administrativo '!$L$10="Leve"),CONCATENATE("R",'Administrativo '!$A$10),"")</f>
        <v/>
      </c>
      <c r="K14" s="395"/>
      <c r="L14" s="395" t="str">
        <f ca="1">IF(AND('Administrativo '!$H$16="Alta",'Administrativo '!$L$16="Leve"),CONCATENATE("R",'Administrativo '!$A$16),"")</f>
        <v/>
      </c>
      <c r="M14" s="395"/>
      <c r="N14" s="395" t="str">
        <f ca="1">IF(AND('Administrativo '!$H$22="Alta",'Administrativo '!$L$22="Leve"),CONCATENATE("R",'Administrativo '!$A$22),"")</f>
        <v/>
      </c>
      <c r="O14" s="396"/>
      <c r="P14" s="394" t="str">
        <f ca="1">IF(AND('Administrativo '!$H$10="Alta",'Administrativo '!$L$10="Menor"),CONCATENATE("R",'Administrativo '!$A$10),"")</f>
        <v/>
      </c>
      <c r="Q14" s="395"/>
      <c r="R14" s="395" t="str">
        <f ca="1">IF(AND('Administrativo '!$H$16="Alta",'Administrativo '!$L$16="Menor"),CONCATENATE("R",'Administrativo '!$A$16),"")</f>
        <v/>
      </c>
      <c r="S14" s="395"/>
      <c r="T14" s="395" t="str">
        <f ca="1">IF(AND('Administrativo '!$H$22="Alta",'Administrativo '!$L$22="Menor"),CONCATENATE("R",'Administrativo '!$A$22),"")</f>
        <v/>
      </c>
      <c r="U14" s="396"/>
      <c r="V14" s="370" t="str">
        <f ca="1">IF(AND('Administrativo '!$H$10="Alta",'Administrativo '!$L$10="Moderado"),CONCATENATE("R",'Administrativo '!$A$10),"")</f>
        <v/>
      </c>
      <c r="W14" s="371"/>
      <c r="X14" s="371" t="str">
        <f ca="1">IF(AND('Administrativo '!$H$16="Alta",'Administrativo '!$L$16="Moderado"),CONCATENATE("R",'Administrativo '!$A$16),"")</f>
        <v/>
      </c>
      <c r="Y14" s="371"/>
      <c r="Z14" s="371" t="str">
        <f ca="1">IF(AND('Administrativo '!$H$22="Alta",'Administrativo '!$L$22="Moderado"),CONCATENATE("R",'Administrativo '!$A$22),"")</f>
        <v/>
      </c>
      <c r="AA14" s="373"/>
      <c r="AB14" s="370" t="str">
        <f ca="1">IF(AND('Administrativo '!$H$10="Alta",'Administrativo '!$L$10="Mayor"),CONCATENATE("R",'Administrativo '!$A$10),"")</f>
        <v/>
      </c>
      <c r="AC14" s="371"/>
      <c r="AD14" s="371" t="str">
        <f ca="1">IF(AND('Administrativo '!$H$16="Alta",'Administrativo '!$L$16="Mayor"),CONCATENATE("R",'Administrativo '!$A$16),"")</f>
        <v/>
      </c>
      <c r="AE14" s="371"/>
      <c r="AF14" s="371" t="str">
        <f ca="1">IF(AND('Administrativo '!$H$22="Alta",'Administrativo '!$L$22="Mayor"),CONCATENATE("R",'Administrativo '!$A$22),"")</f>
        <v/>
      </c>
      <c r="AG14" s="373"/>
      <c r="AH14" s="385" t="str">
        <f ca="1">IF(AND('Administrativo '!$H$10="Alta",'Administrativo '!$L$10="Catastrófico"),CONCATENATE("R",'Administrativo '!$A$10),"")</f>
        <v/>
      </c>
      <c r="AI14" s="386"/>
      <c r="AJ14" s="386" t="str">
        <f ca="1">IF(AND('Administrativo '!$H$16="Alta",'Administrativo '!$L$16="Catastrófico"),CONCATENATE("R",'Administrativo '!$A$16),"")</f>
        <v/>
      </c>
      <c r="AK14" s="386"/>
      <c r="AL14" s="386" t="str">
        <f ca="1">IF(AND('Administrativo '!$H$22="Alta",'Administrativo '!$L$22="Catastrófico"),CONCATENATE("R",'Administrativo '!$A$22),"")</f>
        <v/>
      </c>
      <c r="AM14" s="387"/>
      <c r="AN14" s="87"/>
      <c r="AO14" s="332" t="s">
        <v>118</v>
      </c>
      <c r="AP14" s="333"/>
      <c r="AQ14" s="333"/>
      <c r="AR14" s="333"/>
      <c r="AS14" s="333"/>
      <c r="AT14" s="334"/>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row>
    <row r="15" spans="1:99" ht="15" customHeight="1" x14ac:dyDescent="0.25">
      <c r="A15" s="87"/>
      <c r="B15" s="321"/>
      <c r="C15" s="321"/>
      <c r="D15" s="322"/>
      <c r="E15" s="362"/>
      <c r="F15" s="363"/>
      <c r="G15" s="363"/>
      <c r="H15" s="363"/>
      <c r="I15" s="363"/>
      <c r="J15" s="388"/>
      <c r="K15" s="389"/>
      <c r="L15" s="389"/>
      <c r="M15" s="389"/>
      <c r="N15" s="389"/>
      <c r="O15" s="390"/>
      <c r="P15" s="388"/>
      <c r="Q15" s="389"/>
      <c r="R15" s="389"/>
      <c r="S15" s="389"/>
      <c r="T15" s="389"/>
      <c r="U15" s="390"/>
      <c r="V15" s="372"/>
      <c r="W15" s="368"/>
      <c r="X15" s="368"/>
      <c r="Y15" s="368"/>
      <c r="Z15" s="368"/>
      <c r="AA15" s="369"/>
      <c r="AB15" s="372"/>
      <c r="AC15" s="368"/>
      <c r="AD15" s="368"/>
      <c r="AE15" s="368"/>
      <c r="AF15" s="368"/>
      <c r="AG15" s="369"/>
      <c r="AH15" s="379"/>
      <c r="AI15" s="380"/>
      <c r="AJ15" s="380"/>
      <c r="AK15" s="380"/>
      <c r="AL15" s="380"/>
      <c r="AM15" s="381"/>
      <c r="AN15" s="87"/>
      <c r="AO15" s="335"/>
      <c r="AP15" s="336"/>
      <c r="AQ15" s="336"/>
      <c r="AR15" s="336"/>
      <c r="AS15" s="336"/>
      <c r="AT15" s="33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row>
    <row r="16" spans="1:99" ht="15" customHeight="1" x14ac:dyDescent="0.25">
      <c r="A16" s="87"/>
      <c r="B16" s="321"/>
      <c r="C16" s="321"/>
      <c r="D16" s="322"/>
      <c r="E16" s="362"/>
      <c r="F16" s="363"/>
      <c r="G16" s="363"/>
      <c r="H16" s="363"/>
      <c r="I16" s="363"/>
      <c r="J16" s="388" t="str">
        <f ca="1">IF(AND('Administrativo '!$H$28="Alta",'Administrativo '!$L$28="Leve"),CONCATENATE("R",'Administrativo '!$A$28),"")</f>
        <v/>
      </c>
      <c r="K16" s="389"/>
      <c r="L16" s="389" t="str">
        <f ca="1">IF(AND('Administrativo '!$H$34="Alta",'Administrativo '!$L$34="Leve"),CONCATENATE("R",'Administrativo '!$A$34),"")</f>
        <v/>
      </c>
      <c r="M16" s="389"/>
      <c r="N16" s="389" t="str">
        <f ca="1">IF(AND('Administrativo '!$H$40="Alta",'Administrativo '!$L$40="Leve"),CONCATENATE("R",'Administrativo '!$A$40),"")</f>
        <v/>
      </c>
      <c r="O16" s="390"/>
      <c r="P16" s="388" t="str">
        <f ca="1">IF(AND('Administrativo '!$H$28="Alta",'Administrativo '!$L$28="Menor"),CONCATENATE("R",'Administrativo '!$A$28),"")</f>
        <v/>
      </c>
      <c r="Q16" s="389"/>
      <c r="R16" s="389" t="str">
        <f ca="1">IF(AND('Administrativo '!$H$34="Alta",'Administrativo '!$L$34="Menor"),CONCATENATE("R",'Administrativo '!$A$34),"")</f>
        <v/>
      </c>
      <c r="S16" s="389"/>
      <c r="T16" s="389" t="str">
        <f ca="1">IF(AND('Administrativo '!$H$40="Alta",'Administrativo '!$L$40="Menor"),CONCATENATE("R",'Administrativo '!$A$40),"")</f>
        <v/>
      </c>
      <c r="U16" s="390"/>
      <c r="V16" s="372" t="str">
        <f ca="1">IF(AND('Administrativo '!$H$28="Alta",'Administrativo '!$L$28="Moderado"),CONCATENATE("R",'Administrativo '!$A$28),"")</f>
        <v/>
      </c>
      <c r="W16" s="368"/>
      <c r="X16" s="368" t="str">
        <f ca="1">IF(AND('Administrativo '!$H$34="Alta",'Administrativo '!$L$34="Moderado"),CONCATENATE("R",'Administrativo '!$A$34),"")</f>
        <v/>
      </c>
      <c r="Y16" s="368"/>
      <c r="Z16" s="368" t="str">
        <f ca="1">IF(AND('Administrativo '!$H$40="Alta",'Administrativo '!$L$40="Moderado"),CONCATENATE("R",'Administrativo '!$A$40),"")</f>
        <v/>
      </c>
      <c r="AA16" s="369"/>
      <c r="AB16" s="372" t="str">
        <f ca="1">IF(AND('Administrativo '!$H$28="Alta",'Administrativo '!$L$28="Mayor"),CONCATENATE("R",'Administrativo '!$A$28),"")</f>
        <v/>
      </c>
      <c r="AC16" s="368"/>
      <c r="AD16" s="368" t="str">
        <f ca="1">IF(AND('Administrativo '!$H$34="Alta",'Administrativo '!$L$34="Mayor"),CONCATENATE("R",'Administrativo '!$A$34),"")</f>
        <v/>
      </c>
      <c r="AE16" s="368"/>
      <c r="AF16" s="368" t="str">
        <f ca="1">IF(AND('Administrativo '!$H$40="Alta",'Administrativo '!$L$40="Mayor"),CONCATENATE("R",'Administrativo '!$A$40),"")</f>
        <v/>
      </c>
      <c r="AG16" s="369"/>
      <c r="AH16" s="379" t="str">
        <f ca="1">IF(AND('Administrativo '!$H$28="Alta",'Administrativo '!$L$28="Catastrófico"),CONCATENATE("R",'Administrativo '!$A$28),"")</f>
        <v/>
      </c>
      <c r="AI16" s="380"/>
      <c r="AJ16" s="380" t="str">
        <f ca="1">IF(AND('Administrativo '!$H$34="Alta",'Administrativo '!$L$34="Catastrófico"),CONCATENATE("R",'Administrativo '!$A$34),"")</f>
        <v/>
      </c>
      <c r="AK16" s="380"/>
      <c r="AL16" s="380" t="str">
        <f ca="1">IF(AND('Administrativo '!$H$40="Alta",'Administrativo '!$L$40="Catastrófico"),CONCATENATE("R",'Administrativo '!$A$40),"")</f>
        <v/>
      </c>
      <c r="AM16" s="381"/>
      <c r="AN16" s="87"/>
      <c r="AO16" s="335"/>
      <c r="AP16" s="336"/>
      <c r="AQ16" s="336"/>
      <c r="AR16" s="336"/>
      <c r="AS16" s="336"/>
      <c r="AT16" s="33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row>
    <row r="17" spans="1:80" ht="15" customHeight="1" x14ac:dyDescent="0.25">
      <c r="A17" s="87"/>
      <c r="B17" s="321"/>
      <c r="C17" s="321"/>
      <c r="D17" s="322"/>
      <c r="E17" s="362"/>
      <c r="F17" s="363"/>
      <c r="G17" s="363"/>
      <c r="H17" s="363"/>
      <c r="I17" s="363"/>
      <c r="J17" s="388"/>
      <c r="K17" s="389"/>
      <c r="L17" s="389"/>
      <c r="M17" s="389"/>
      <c r="N17" s="389"/>
      <c r="O17" s="390"/>
      <c r="P17" s="388"/>
      <c r="Q17" s="389"/>
      <c r="R17" s="389"/>
      <c r="S17" s="389"/>
      <c r="T17" s="389"/>
      <c r="U17" s="390"/>
      <c r="V17" s="372"/>
      <c r="W17" s="368"/>
      <c r="X17" s="368"/>
      <c r="Y17" s="368"/>
      <c r="Z17" s="368"/>
      <c r="AA17" s="369"/>
      <c r="AB17" s="372"/>
      <c r="AC17" s="368"/>
      <c r="AD17" s="368"/>
      <c r="AE17" s="368"/>
      <c r="AF17" s="368"/>
      <c r="AG17" s="369"/>
      <c r="AH17" s="379"/>
      <c r="AI17" s="380"/>
      <c r="AJ17" s="380"/>
      <c r="AK17" s="380"/>
      <c r="AL17" s="380"/>
      <c r="AM17" s="381"/>
      <c r="AN17" s="87"/>
      <c r="AO17" s="335"/>
      <c r="AP17" s="336"/>
      <c r="AQ17" s="336"/>
      <c r="AR17" s="336"/>
      <c r="AS17" s="336"/>
      <c r="AT17" s="33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row>
    <row r="18" spans="1:80" ht="15" customHeight="1" x14ac:dyDescent="0.25">
      <c r="A18" s="87"/>
      <c r="B18" s="321"/>
      <c r="C18" s="321"/>
      <c r="D18" s="322"/>
      <c r="E18" s="362"/>
      <c r="F18" s="363"/>
      <c r="G18" s="363"/>
      <c r="H18" s="363"/>
      <c r="I18" s="363"/>
      <c r="J18" s="388" t="str">
        <f ca="1">IF(AND('Administrativo '!$H$46="Alta",'Administrativo '!$L$46="Leve"),CONCATENATE("R",'Administrativo '!$A$46),"")</f>
        <v/>
      </c>
      <c r="K18" s="389"/>
      <c r="L18" s="389" t="str">
        <f ca="1">IF(AND('Administrativo '!$H$52="Alta",'Administrativo '!$L$52="Leve"),CONCATENATE("R",'Administrativo '!$A$52),"")</f>
        <v/>
      </c>
      <c r="M18" s="389"/>
      <c r="N18" s="389" t="str">
        <f ca="1">IF(AND('Administrativo '!$H$58="Alta",'Administrativo '!$L$58="Leve"),CONCATENATE("R",'Administrativo '!$A$58),"")</f>
        <v/>
      </c>
      <c r="O18" s="390"/>
      <c r="P18" s="388" t="str">
        <f ca="1">IF(AND('Administrativo '!$H$46="Alta",'Administrativo '!$L$46="Menor"),CONCATENATE("R",'Administrativo '!$A$46),"")</f>
        <v/>
      </c>
      <c r="Q18" s="389"/>
      <c r="R18" s="389" t="str">
        <f ca="1">IF(AND('Administrativo '!$H$52="Alta",'Administrativo '!$L$52="Menor"),CONCATENATE("R",'Administrativo '!$A$52),"")</f>
        <v/>
      </c>
      <c r="S18" s="389"/>
      <c r="T18" s="389" t="str">
        <f ca="1">IF(AND('Administrativo '!$H$58="Alta",'Administrativo '!$L$58="Menor"),CONCATENATE("R",'Administrativo '!$A$58),"")</f>
        <v/>
      </c>
      <c r="U18" s="390"/>
      <c r="V18" s="372" t="str">
        <f ca="1">IF(AND('Administrativo '!$H$46="Alta",'Administrativo '!$L$46="Moderado"),CONCATENATE("R",'Administrativo '!$A$46),"")</f>
        <v/>
      </c>
      <c r="W18" s="368"/>
      <c r="X18" s="368" t="str">
        <f ca="1">IF(AND('Administrativo '!$H$52="Alta",'Administrativo '!$L$52="Moderado"),CONCATENATE("R",'Administrativo '!$A$52),"")</f>
        <v/>
      </c>
      <c r="Y18" s="368"/>
      <c r="Z18" s="368" t="str">
        <f ca="1">IF(AND('Administrativo '!$H$58="Alta",'Administrativo '!$L$58="Moderado"),CONCATENATE("R",'Administrativo '!$A$58),"")</f>
        <v/>
      </c>
      <c r="AA18" s="369"/>
      <c r="AB18" s="372" t="str">
        <f ca="1">IF(AND('Administrativo '!$H$46="Alta",'Administrativo '!$L$46="Mayor"),CONCATENATE("R",'Administrativo '!$A$46),"")</f>
        <v/>
      </c>
      <c r="AC18" s="368"/>
      <c r="AD18" s="368" t="str">
        <f ca="1">IF(AND('Administrativo '!$H$52="Alta",'Administrativo '!$L$52="Mayor"),CONCATENATE("R",'Administrativo '!$A$52),"")</f>
        <v/>
      </c>
      <c r="AE18" s="368"/>
      <c r="AF18" s="368" t="str">
        <f ca="1">IF(AND('Administrativo '!$H$58="Alta",'Administrativo '!$L$58="Mayor"),CONCATENATE("R",'Administrativo '!$A$58),"")</f>
        <v/>
      </c>
      <c r="AG18" s="369"/>
      <c r="AH18" s="379" t="str">
        <f ca="1">IF(AND('Administrativo '!$H$46="Alta",'Administrativo '!$L$46="Catastrófico"),CONCATENATE("R",'Administrativo '!$A$46),"")</f>
        <v/>
      </c>
      <c r="AI18" s="380"/>
      <c r="AJ18" s="380" t="str">
        <f ca="1">IF(AND('Administrativo '!$H$52="Alta",'Administrativo '!$L$52="Catastrófico"),CONCATENATE("R",'Administrativo '!$A$52),"")</f>
        <v/>
      </c>
      <c r="AK18" s="380"/>
      <c r="AL18" s="380" t="str">
        <f ca="1">IF(AND('Administrativo '!$H$58="Alta",'Administrativo '!$L$58="Catastrófico"),CONCATENATE("R",'Administrativo '!$A$58),"")</f>
        <v/>
      </c>
      <c r="AM18" s="381"/>
      <c r="AN18" s="87"/>
      <c r="AO18" s="335"/>
      <c r="AP18" s="336"/>
      <c r="AQ18" s="336"/>
      <c r="AR18" s="336"/>
      <c r="AS18" s="336"/>
      <c r="AT18" s="33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row>
    <row r="19" spans="1:80" ht="15" customHeight="1" x14ac:dyDescent="0.25">
      <c r="A19" s="87"/>
      <c r="B19" s="321"/>
      <c r="C19" s="321"/>
      <c r="D19" s="322"/>
      <c r="E19" s="362"/>
      <c r="F19" s="363"/>
      <c r="G19" s="363"/>
      <c r="H19" s="363"/>
      <c r="I19" s="363"/>
      <c r="J19" s="388"/>
      <c r="K19" s="389"/>
      <c r="L19" s="389"/>
      <c r="M19" s="389"/>
      <c r="N19" s="389"/>
      <c r="O19" s="390"/>
      <c r="P19" s="388"/>
      <c r="Q19" s="389"/>
      <c r="R19" s="389"/>
      <c r="S19" s="389"/>
      <c r="T19" s="389"/>
      <c r="U19" s="390"/>
      <c r="V19" s="372"/>
      <c r="W19" s="368"/>
      <c r="X19" s="368"/>
      <c r="Y19" s="368"/>
      <c r="Z19" s="368"/>
      <c r="AA19" s="369"/>
      <c r="AB19" s="372"/>
      <c r="AC19" s="368"/>
      <c r="AD19" s="368"/>
      <c r="AE19" s="368"/>
      <c r="AF19" s="368"/>
      <c r="AG19" s="369"/>
      <c r="AH19" s="379"/>
      <c r="AI19" s="380"/>
      <c r="AJ19" s="380"/>
      <c r="AK19" s="380"/>
      <c r="AL19" s="380"/>
      <c r="AM19" s="381"/>
      <c r="AN19" s="87"/>
      <c r="AO19" s="335"/>
      <c r="AP19" s="336"/>
      <c r="AQ19" s="336"/>
      <c r="AR19" s="336"/>
      <c r="AS19" s="336"/>
      <c r="AT19" s="33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row>
    <row r="20" spans="1:80" ht="15" customHeight="1" x14ac:dyDescent="0.25">
      <c r="A20" s="87"/>
      <c r="B20" s="321"/>
      <c r="C20" s="321"/>
      <c r="D20" s="322"/>
      <c r="E20" s="362"/>
      <c r="F20" s="363"/>
      <c r="G20" s="363"/>
      <c r="H20" s="363"/>
      <c r="I20" s="363"/>
      <c r="J20" s="388" t="str">
        <f ca="1">IF(AND('Administrativo '!$H$64="Alta",'Administrativo '!$L$64="Leve"),CONCATENATE("R",'Administrativo '!$A$64),"")</f>
        <v/>
      </c>
      <c r="K20" s="389"/>
      <c r="L20" s="389" t="str">
        <f>IF(AND('Administrativo '!$H$70="Alta",'Administrativo '!$L$70="Leve"),CONCATENATE("R",'Administrativo '!$A$70),"")</f>
        <v/>
      </c>
      <c r="M20" s="389"/>
      <c r="N20" s="389" t="str">
        <f>IF(AND('Administrativo '!$H$76="Alta",'Administrativo '!$L$76="Leve"),CONCATENATE("R",'Administrativo '!$A$76),"")</f>
        <v/>
      </c>
      <c r="O20" s="390"/>
      <c r="P20" s="388" t="str">
        <f ca="1">IF(AND('Administrativo '!$H$64="Alta",'Administrativo '!$L$64="Menor"),CONCATENATE("R",'Administrativo '!$A$64),"")</f>
        <v/>
      </c>
      <c r="Q20" s="389"/>
      <c r="R20" s="389" t="str">
        <f>IF(AND('Administrativo '!$H$70="Alta",'Administrativo '!$L$70="Menor"),CONCATENATE("R",'Administrativo '!$A$70),"")</f>
        <v/>
      </c>
      <c r="S20" s="389"/>
      <c r="T20" s="389" t="str">
        <f>IF(AND('Administrativo '!$H$76="Alta",'Administrativo '!$L$76="Menor"),CONCATENATE("R",'Administrativo '!$A$76),"")</f>
        <v/>
      </c>
      <c r="U20" s="390"/>
      <c r="V20" s="372" t="str">
        <f ca="1">IF(AND('Administrativo '!$H$64="Alta",'Administrativo '!$L$64="Moderado"),CONCATENATE("R",'Administrativo '!$A$64),"")</f>
        <v/>
      </c>
      <c r="W20" s="368"/>
      <c r="X20" s="368" t="str">
        <f>IF(AND('Administrativo '!$H$70="Alta",'Administrativo '!$L$70="Moderado"),CONCATENATE("R",'Administrativo '!$A$70),"")</f>
        <v/>
      </c>
      <c r="Y20" s="368"/>
      <c r="Z20" s="368" t="str">
        <f>IF(AND('Administrativo '!$H$76="Alta",'Administrativo '!$L$76="Moderado"),CONCATENATE("R",'Administrativo '!$A$76),"")</f>
        <v/>
      </c>
      <c r="AA20" s="369"/>
      <c r="AB20" s="372" t="str">
        <f ca="1">IF(AND('Administrativo '!$H$64="Alta",'Administrativo '!$L$64="Mayor"),CONCATENATE("R",'Administrativo '!$A$64),"")</f>
        <v/>
      </c>
      <c r="AC20" s="368"/>
      <c r="AD20" s="368" t="str">
        <f>IF(AND('Administrativo '!$H$70="Alta",'Administrativo '!$L$70="Mayor"),CONCATENATE("R",'Administrativo '!$A$70),"")</f>
        <v/>
      </c>
      <c r="AE20" s="368"/>
      <c r="AF20" s="368" t="str">
        <f>IF(AND('Administrativo '!$H$76="Alta",'Administrativo '!$L$76="Mayor"),CONCATENATE("R",'Administrativo '!$A$76),"")</f>
        <v/>
      </c>
      <c r="AG20" s="369"/>
      <c r="AH20" s="379" t="str">
        <f ca="1">IF(AND('Administrativo '!$H$64="Alta",'Administrativo '!$L$64="Catastrófico"),CONCATENATE("R",'Administrativo '!$A$64),"")</f>
        <v/>
      </c>
      <c r="AI20" s="380"/>
      <c r="AJ20" s="380" t="str">
        <f>IF(AND('Administrativo '!$H$70="Alta",'Administrativo '!$L$70="Catastrófico"),CONCATENATE("R",'Administrativo '!$A$70),"")</f>
        <v/>
      </c>
      <c r="AK20" s="380"/>
      <c r="AL20" s="380" t="str">
        <f>IF(AND('Administrativo '!$H$76="Alta",'Administrativo '!$L$76="Catastrófico"),CONCATENATE("R",'Administrativo '!$A$76),"")</f>
        <v/>
      </c>
      <c r="AM20" s="381"/>
      <c r="AN20" s="87"/>
      <c r="AO20" s="335"/>
      <c r="AP20" s="336"/>
      <c r="AQ20" s="336"/>
      <c r="AR20" s="336"/>
      <c r="AS20" s="336"/>
      <c r="AT20" s="33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row>
    <row r="21" spans="1:80" ht="15.75" customHeight="1" thickBot="1" x14ac:dyDescent="0.3">
      <c r="A21" s="87"/>
      <c r="B21" s="321"/>
      <c r="C21" s="321"/>
      <c r="D21" s="322"/>
      <c r="E21" s="365"/>
      <c r="F21" s="366"/>
      <c r="G21" s="366"/>
      <c r="H21" s="366"/>
      <c r="I21" s="366"/>
      <c r="J21" s="391"/>
      <c r="K21" s="392"/>
      <c r="L21" s="392"/>
      <c r="M21" s="392"/>
      <c r="N21" s="392"/>
      <c r="O21" s="393"/>
      <c r="P21" s="391"/>
      <c r="Q21" s="392"/>
      <c r="R21" s="392"/>
      <c r="S21" s="392"/>
      <c r="T21" s="392"/>
      <c r="U21" s="393"/>
      <c r="V21" s="376"/>
      <c r="W21" s="377"/>
      <c r="X21" s="377"/>
      <c r="Y21" s="377"/>
      <c r="Z21" s="377"/>
      <c r="AA21" s="378"/>
      <c r="AB21" s="376"/>
      <c r="AC21" s="377"/>
      <c r="AD21" s="377"/>
      <c r="AE21" s="377"/>
      <c r="AF21" s="377"/>
      <c r="AG21" s="378"/>
      <c r="AH21" s="382"/>
      <c r="AI21" s="383"/>
      <c r="AJ21" s="383"/>
      <c r="AK21" s="383"/>
      <c r="AL21" s="383"/>
      <c r="AM21" s="384"/>
      <c r="AN21" s="87"/>
      <c r="AO21" s="338"/>
      <c r="AP21" s="339"/>
      <c r="AQ21" s="339"/>
      <c r="AR21" s="339"/>
      <c r="AS21" s="339"/>
      <c r="AT21" s="340"/>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row>
    <row r="22" spans="1:80" x14ac:dyDescent="0.25">
      <c r="A22" s="87"/>
      <c r="B22" s="321"/>
      <c r="C22" s="321"/>
      <c r="D22" s="322"/>
      <c r="E22" s="359" t="s">
        <v>119</v>
      </c>
      <c r="F22" s="360"/>
      <c r="G22" s="360"/>
      <c r="H22" s="360"/>
      <c r="I22" s="361"/>
      <c r="J22" s="394" t="str">
        <f ca="1">IF(AND('Administrativo '!$H$10="Media",'Administrativo '!$L$10="Leve"),CONCATENATE("R",'Administrativo '!$A$10),"")</f>
        <v/>
      </c>
      <c r="K22" s="395"/>
      <c r="L22" s="395" t="str">
        <f ca="1">IF(AND('Administrativo '!$H$16="Media",'Administrativo '!$L$16="Leve"),CONCATENATE("R",'Administrativo '!$A$16),"")</f>
        <v/>
      </c>
      <c r="M22" s="395"/>
      <c r="N22" s="395" t="str">
        <f ca="1">IF(AND('Administrativo '!$H$22="Media",'Administrativo '!$L$22="Leve"),CONCATENATE("R",'Administrativo '!$A$22),"")</f>
        <v/>
      </c>
      <c r="O22" s="396"/>
      <c r="P22" s="394" t="str">
        <f ca="1">IF(AND('Administrativo '!$H$10="Media",'Administrativo '!$L$10="Menor"),CONCATENATE("R",'Administrativo '!$A$10),"")</f>
        <v/>
      </c>
      <c r="Q22" s="395"/>
      <c r="R22" s="395" t="str">
        <f ca="1">IF(AND('Administrativo '!$H$16="Media",'Administrativo '!$L$16="Menor"),CONCATENATE("R",'Administrativo '!$A$16),"")</f>
        <v/>
      </c>
      <c r="S22" s="395"/>
      <c r="T22" s="395" t="str">
        <f ca="1">IF(AND('Administrativo '!$H$22="Media",'Administrativo '!$L$22="Menor"),CONCATENATE("R",'Administrativo '!$A$22),"")</f>
        <v/>
      </c>
      <c r="U22" s="396"/>
      <c r="V22" s="394" t="str">
        <f ca="1">IF(AND('Administrativo '!$H$10="Media",'Administrativo '!$L$10="Moderado"),CONCATENATE("R",'Administrativo '!$A$10),"")</f>
        <v/>
      </c>
      <c r="W22" s="395"/>
      <c r="X22" s="395" t="str">
        <f ca="1">IF(AND('Administrativo '!$H$16="Media",'Administrativo '!$L$16="Moderado"),CONCATENATE("R",'Administrativo '!$A$16),"")</f>
        <v/>
      </c>
      <c r="Y22" s="395"/>
      <c r="Z22" s="395" t="str">
        <f ca="1">IF(AND('Administrativo '!$H$22="Media",'Administrativo '!$L$22="Moderado"),CONCATENATE("R",'Administrativo '!$A$22),"")</f>
        <v/>
      </c>
      <c r="AA22" s="396"/>
      <c r="AB22" s="370" t="str">
        <f ca="1">IF(AND('Administrativo '!$H$10="Media",'Administrativo '!$L$10="Mayor"),CONCATENATE("R",'Administrativo '!$A$10),"")</f>
        <v/>
      </c>
      <c r="AC22" s="371"/>
      <c r="AD22" s="371" t="str">
        <f ca="1">IF(AND('Administrativo '!$H$16="Media",'Administrativo '!$L$16="Mayor"),CONCATENATE("R",'Administrativo '!$A$16),"")</f>
        <v/>
      </c>
      <c r="AE22" s="371"/>
      <c r="AF22" s="371" t="str">
        <f ca="1">IF(AND('Administrativo '!$H$22="Media",'Administrativo '!$L$22="Mayor"),CONCATENATE("R",'Administrativo '!$A$22),"")</f>
        <v/>
      </c>
      <c r="AG22" s="373"/>
      <c r="AH22" s="385" t="str">
        <f ca="1">IF(AND('Administrativo '!$H$10="Media",'Administrativo '!$L$10="Catastrófico"),CONCATENATE("R",'Administrativo '!$A$10),"")</f>
        <v/>
      </c>
      <c r="AI22" s="386"/>
      <c r="AJ22" s="386" t="str">
        <f ca="1">IF(AND('Administrativo '!$H$16="Media",'Administrativo '!$L$16="Catastrófico"),CONCATENATE("R",'Administrativo '!$A$16),"")</f>
        <v/>
      </c>
      <c r="AK22" s="386"/>
      <c r="AL22" s="386" t="str">
        <f ca="1">IF(AND('Administrativo '!$H$22="Media",'Administrativo '!$L$22="Catastrófico"),CONCATENATE("R",'Administrativo '!$A$22),"")</f>
        <v/>
      </c>
      <c r="AM22" s="387"/>
      <c r="AN22" s="87"/>
      <c r="AO22" s="341" t="s">
        <v>120</v>
      </c>
      <c r="AP22" s="342"/>
      <c r="AQ22" s="342"/>
      <c r="AR22" s="342"/>
      <c r="AS22" s="342"/>
      <c r="AT22" s="343"/>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row>
    <row r="23" spans="1:80" x14ac:dyDescent="0.25">
      <c r="A23" s="87"/>
      <c r="B23" s="321"/>
      <c r="C23" s="321"/>
      <c r="D23" s="322"/>
      <c r="E23" s="362"/>
      <c r="F23" s="363"/>
      <c r="G23" s="363"/>
      <c r="H23" s="363"/>
      <c r="I23" s="364"/>
      <c r="J23" s="388"/>
      <c r="K23" s="389"/>
      <c r="L23" s="389"/>
      <c r="M23" s="389"/>
      <c r="N23" s="389"/>
      <c r="O23" s="390"/>
      <c r="P23" s="388"/>
      <c r="Q23" s="389"/>
      <c r="R23" s="389"/>
      <c r="S23" s="389"/>
      <c r="T23" s="389"/>
      <c r="U23" s="390"/>
      <c r="V23" s="388"/>
      <c r="W23" s="389"/>
      <c r="X23" s="389"/>
      <c r="Y23" s="389"/>
      <c r="Z23" s="389"/>
      <c r="AA23" s="390"/>
      <c r="AB23" s="372"/>
      <c r="AC23" s="368"/>
      <c r="AD23" s="368"/>
      <c r="AE23" s="368"/>
      <c r="AF23" s="368"/>
      <c r="AG23" s="369"/>
      <c r="AH23" s="379"/>
      <c r="AI23" s="380"/>
      <c r="AJ23" s="380"/>
      <c r="AK23" s="380"/>
      <c r="AL23" s="380"/>
      <c r="AM23" s="381"/>
      <c r="AN23" s="87"/>
      <c r="AO23" s="344"/>
      <c r="AP23" s="345"/>
      <c r="AQ23" s="345"/>
      <c r="AR23" s="345"/>
      <c r="AS23" s="345"/>
      <c r="AT23" s="346"/>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row>
    <row r="24" spans="1:80" x14ac:dyDescent="0.25">
      <c r="A24" s="87"/>
      <c r="B24" s="321"/>
      <c r="C24" s="321"/>
      <c r="D24" s="322"/>
      <c r="E24" s="362"/>
      <c r="F24" s="363"/>
      <c r="G24" s="363"/>
      <c r="H24" s="363"/>
      <c r="I24" s="364"/>
      <c r="J24" s="388" t="str">
        <f ca="1">IF(AND('Administrativo '!$H$28="Media",'Administrativo '!$L$28="Leve"),CONCATENATE("R",'Administrativo '!$A$28),"")</f>
        <v/>
      </c>
      <c r="K24" s="389"/>
      <c r="L24" s="389" t="str">
        <f ca="1">IF(AND('Administrativo '!$H$34="Media",'Administrativo '!$L$34="Leve"),CONCATENATE("R",'Administrativo '!$A$34),"")</f>
        <v/>
      </c>
      <c r="M24" s="389"/>
      <c r="N24" s="389" t="str">
        <f ca="1">IF(AND('Administrativo '!$H$40="Media",'Administrativo '!$L$40="Leve"),CONCATENATE("R",'Administrativo '!$A$40),"")</f>
        <v/>
      </c>
      <c r="O24" s="390"/>
      <c r="P24" s="388" t="str">
        <f ca="1">IF(AND('Administrativo '!$H$28="Media",'Administrativo '!$L$28="Menor"),CONCATENATE("R",'Administrativo '!$A$28),"")</f>
        <v/>
      </c>
      <c r="Q24" s="389"/>
      <c r="R24" s="389" t="str">
        <f ca="1">IF(AND('Administrativo '!$H$34="Media",'Administrativo '!$L$34="Menor"),CONCATENATE("R",'Administrativo '!$A$34),"")</f>
        <v/>
      </c>
      <c r="S24" s="389"/>
      <c r="T24" s="389" t="str">
        <f ca="1">IF(AND('Administrativo '!$H$40="Media",'Administrativo '!$L$40="Menor"),CONCATENATE("R",'Administrativo '!$A$40),"")</f>
        <v/>
      </c>
      <c r="U24" s="390"/>
      <c r="V24" s="388" t="str">
        <f ca="1">IF(AND('Administrativo '!$H$28="Media",'Administrativo '!$L$28="Moderado"),CONCATENATE("R",'Administrativo '!$A$28),"")</f>
        <v/>
      </c>
      <c r="W24" s="389"/>
      <c r="X24" s="389" t="str">
        <f ca="1">IF(AND('Administrativo '!$H$34="Media",'Administrativo '!$L$34="Moderado"),CONCATENATE("R",'Administrativo '!$A$34),"")</f>
        <v/>
      </c>
      <c r="Y24" s="389"/>
      <c r="Z24" s="389" t="str">
        <f ca="1">IF(AND('Administrativo '!$H$40="Media",'Administrativo '!$L$40="Moderado"),CONCATENATE("R",'Administrativo '!$A$40),"")</f>
        <v/>
      </c>
      <c r="AA24" s="390"/>
      <c r="AB24" s="372" t="str">
        <f ca="1">IF(AND('Administrativo '!$H$28="Media",'Administrativo '!$L$28="Mayor"),CONCATENATE("R",'Administrativo '!$A$28),"")</f>
        <v/>
      </c>
      <c r="AC24" s="368"/>
      <c r="AD24" s="368" t="str">
        <f ca="1">IF(AND('Administrativo '!$H$34="Media",'Administrativo '!$L$34="Mayor"),CONCATENATE("R",'Administrativo '!$A$34),"")</f>
        <v/>
      </c>
      <c r="AE24" s="368"/>
      <c r="AF24" s="368" t="str">
        <f ca="1">IF(AND('Administrativo '!$H$40="Media",'Administrativo '!$L$40="Mayor"),CONCATENATE("R",'Administrativo '!$A$40),"")</f>
        <v/>
      </c>
      <c r="AG24" s="369"/>
      <c r="AH24" s="379" t="str">
        <f ca="1">IF(AND('Administrativo '!$H$28="Media",'Administrativo '!$L$28="Catastrófico"),CONCATENATE("R",'Administrativo '!$A$28),"")</f>
        <v/>
      </c>
      <c r="AI24" s="380"/>
      <c r="AJ24" s="380" t="str">
        <f ca="1">IF(AND('Administrativo '!$H$34="Media",'Administrativo '!$L$34="Catastrófico"),CONCATENATE("R",'Administrativo '!$A$34),"")</f>
        <v/>
      </c>
      <c r="AK24" s="380"/>
      <c r="AL24" s="380" t="str">
        <f ca="1">IF(AND('Administrativo '!$H$40="Media",'Administrativo '!$L$40="Catastrófico"),CONCATENATE("R",'Administrativo '!$A$40),"")</f>
        <v/>
      </c>
      <c r="AM24" s="381"/>
      <c r="AN24" s="87"/>
      <c r="AO24" s="344"/>
      <c r="AP24" s="345"/>
      <c r="AQ24" s="345"/>
      <c r="AR24" s="345"/>
      <c r="AS24" s="345"/>
      <c r="AT24" s="346"/>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row>
    <row r="25" spans="1:80" x14ac:dyDescent="0.25">
      <c r="A25" s="87"/>
      <c r="B25" s="321"/>
      <c r="C25" s="321"/>
      <c r="D25" s="322"/>
      <c r="E25" s="362"/>
      <c r="F25" s="363"/>
      <c r="G25" s="363"/>
      <c r="H25" s="363"/>
      <c r="I25" s="364"/>
      <c r="J25" s="388"/>
      <c r="K25" s="389"/>
      <c r="L25" s="389"/>
      <c r="M25" s="389"/>
      <c r="N25" s="389"/>
      <c r="O25" s="390"/>
      <c r="P25" s="388"/>
      <c r="Q25" s="389"/>
      <c r="R25" s="389"/>
      <c r="S25" s="389"/>
      <c r="T25" s="389"/>
      <c r="U25" s="390"/>
      <c r="V25" s="388"/>
      <c r="W25" s="389"/>
      <c r="X25" s="389"/>
      <c r="Y25" s="389"/>
      <c r="Z25" s="389"/>
      <c r="AA25" s="390"/>
      <c r="AB25" s="372"/>
      <c r="AC25" s="368"/>
      <c r="AD25" s="368"/>
      <c r="AE25" s="368"/>
      <c r="AF25" s="368"/>
      <c r="AG25" s="369"/>
      <c r="AH25" s="379"/>
      <c r="AI25" s="380"/>
      <c r="AJ25" s="380"/>
      <c r="AK25" s="380"/>
      <c r="AL25" s="380"/>
      <c r="AM25" s="381"/>
      <c r="AN25" s="87"/>
      <c r="AO25" s="344"/>
      <c r="AP25" s="345"/>
      <c r="AQ25" s="345"/>
      <c r="AR25" s="345"/>
      <c r="AS25" s="345"/>
      <c r="AT25" s="346"/>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row>
    <row r="26" spans="1:80" x14ac:dyDescent="0.25">
      <c r="A26" s="87"/>
      <c r="B26" s="321"/>
      <c r="C26" s="321"/>
      <c r="D26" s="322"/>
      <c r="E26" s="362"/>
      <c r="F26" s="363"/>
      <c r="G26" s="363"/>
      <c r="H26" s="363"/>
      <c r="I26" s="364"/>
      <c r="J26" s="388" t="str">
        <f ca="1">IF(AND('Administrativo '!$H$46="Media",'Administrativo '!$L$46="Leve"),CONCATENATE("R",'Administrativo '!$A$46),"")</f>
        <v/>
      </c>
      <c r="K26" s="389"/>
      <c r="L26" s="389" t="str">
        <f ca="1">IF(AND('Administrativo '!$H$52="Media",'Administrativo '!$L$52="Leve"),CONCATENATE("R",'Administrativo '!$A$52),"")</f>
        <v/>
      </c>
      <c r="M26" s="389"/>
      <c r="N26" s="389" t="str">
        <f ca="1">IF(AND('Administrativo '!$H$58="Media",'Administrativo '!$L$58="Leve"),CONCATENATE("R",'Administrativo '!$A$58),"")</f>
        <v/>
      </c>
      <c r="O26" s="390"/>
      <c r="P26" s="388" t="str">
        <f ca="1">IF(AND('Administrativo '!$H$46="Media",'Administrativo '!$L$46="Menor"),CONCATENATE("R",'Administrativo '!$A$46),"")</f>
        <v/>
      </c>
      <c r="Q26" s="389"/>
      <c r="R26" s="389" t="str">
        <f ca="1">IF(AND('Administrativo '!$H$52="Media",'Administrativo '!$L$52="Menor"),CONCATENATE("R",'Administrativo '!$A$52),"")</f>
        <v/>
      </c>
      <c r="S26" s="389"/>
      <c r="T26" s="389" t="str">
        <f ca="1">IF(AND('Administrativo '!$H$58="Media",'Administrativo '!$L$58="Menor"),CONCATENATE("R",'Administrativo '!$A$58),"")</f>
        <v/>
      </c>
      <c r="U26" s="390"/>
      <c r="V26" s="388" t="str">
        <f ca="1">IF(AND('Administrativo '!$H$46="Media",'Administrativo '!$L$46="Moderado"),CONCATENATE("R",'Administrativo '!$A$46),"")</f>
        <v/>
      </c>
      <c r="W26" s="389"/>
      <c r="X26" s="389" t="str">
        <f ca="1">IF(AND('Administrativo '!$H$52="Media",'Administrativo '!$L$52="Moderado"),CONCATENATE("R",'Administrativo '!$A$52),"")</f>
        <v/>
      </c>
      <c r="Y26" s="389"/>
      <c r="Z26" s="389" t="str">
        <f ca="1">IF(AND('Administrativo '!$H$58="Media",'Administrativo '!$L$58="Moderado"),CONCATENATE("R",'Administrativo '!$A$58),"")</f>
        <v/>
      </c>
      <c r="AA26" s="390"/>
      <c r="AB26" s="372" t="str">
        <f ca="1">IF(AND('Administrativo '!$H$46="Media",'Administrativo '!$L$46="Mayor"),CONCATENATE("R",'Administrativo '!$A$46),"")</f>
        <v/>
      </c>
      <c r="AC26" s="368"/>
      <c r="AD26" s="368" t="str">
        <f ca="1">IF(AND('Administrativo '!$H$52="Media",'Administrativo '!$L$52="Mayor"),CONCATENATE("R",'Administrativo '!$A$52),"")</f>
        <v/>
      </c>
      <c r="AE26" s="368"/>
      <c r="AF26" s="368" t="str">
        <f ca="1">IF(AND('Administrativo '!$H$58="Media",'Administrativo '!$L$58="Mayor"),CONCATENATE("R",'Administrativo '!$A$58),"")</f>
        <v/>
      </c>
      <c r="AG26" s="369"/>
      <c r="AH26" s="379" t="str">
        <f ca="1">IF(AND('Administrativo '!$H$46="Media",'Administrativo '!$L$46="Catastrófico"),CONCATENATE("R",'Administrativo '!$A$46),"")</f>
        <v/>
      </c>
      <c r="AI26" s="380"/>
      <c r="AJ26" s="380" t="str">
        <f ca="1">IF(AND('Administrativo '!$H$52="Media",'Administrativo '!$L$52="Catastrófico"),CONCATENATE("R",'Administrativo '!$A$52),"")</f>
        <v/>
      </c>
      <c r="AK26" s="380"/>
      <c r="AL26" s="380" t="str">
        <f ca="1">IF(AND('Administrativo '!$H$58="Media",'Administrativo '!$L$58="Catastrófico"),CONCATENATE("R",'Administrativo '!$A$58),"")</f>
        <v/>
      </c>
      <c r="AM26" s="381"/>
      <c r="AN26" s="87"/>
      <c r="AO26" s="344"/>
      <c r="AP26" s="345"/>
      <c r="AQ26" s="345"/>
      <c r="AR26" s="345"/>
      <c r="AS26" s="345"/>
      <c r="AT26" s="346"/>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row>
    <row r="27" spans="1:80" x14ac:dyDescent="0.25">
      <c r="A27" s="87"/>
      <c r="B27" s="321"/>
      <c r="C27" s="321"/>
      <c r="D27" s="322"/>
      <c r="E27" s="362"/>
      <c r="F27" s="363"/>
      <c r="G27" s="363"/>
      <c r="H27" s="363"/>
      <c r="I27" s="364"/>
      <c r="J27" s="388"/>
      <c r="K27" s="389"/>
      <c r="L27" s="389"/>
      <c r="M27" s="389"/>
      <c r="N27" s="389"/>
      <c r="O27" s="390"/>
      <c r="P27" s="388"/>
      <c r="Q27" s="389"/>
      <c r="R27" s="389"/>
      <c r="S27" s="389"/>
      <c r="T27" s="389"/>
      <c r="U27" s="390"/>
      <c r="V27" s="388"/>
      <c r="W27" s="389"/>
      <c r="X27" s="389"/>
      <c r="Y27" s="389"/>
      <c r="Z27" s="389"/>
      <c r="AA27" s="390"/>
      <c r="AB27" s="372"/>
      <c r="AC27" s="368"/>
      <c r="AD27" s="368"/>
      <c r="AE27" s="368"/>
      <c r="AF27" s="368"/>
      <c r="AG27" s="369"/>
      <c r="AH27" s="379"/>
      <c r="AI27" s="380"/>
      <c r="AJ27" s="380"/>
      <c r="AK27" s="380"/>
      <c r="AL27" s="380"/>
      <c r="AM27" s="381"/>
      <c r="AN27" s="87"/>
      <c r="AO27" s="344"/>
      <c r="AP27" s="345"/>
      <c r="AQ27" s="345"/>
      <c r="AR27" s="345"/>
      <c r="AS27" s="345"/>
      <c r="AT27" s="346"/>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row>
    <row r="28" spans="1:80" x14ac:dyDescent="0.25">
      <c r="A28" s="87"/>
      <c r="B28" s="321"/>
      <c r="C28" s="321"/>
      <c r="D28" s="322"/>
      <c r="E28" s="362"/>
      <c r="F28" s="363"/>
      <c r="G28" s="363"/>
      <c r="H28" s="363"/>
      <c r="I28" s="364"/>
      <c r="J28" s="388" t="str">
        <f ca="1">IF(AND('Administrativo '!$H$64="Media",'Administrativo '!$L$64="Leve"),CONCATENATE("R",'Administrativo '!$A$64),"")</f>
        <v/>
      </c>
      <c r="K28" s="389"/>
      <c r="L28" s="389" t="str">
        <f>IF(AND('Administrativo '!$H$70="Media",'Administrativo '!$L$70="Leve"),CONCATENATE("R",'Administrativo '!$A$70),"")</f>
        <v/>
      </c>
      <c r="M28" s="389"/>
      <c r="N28" s="389" t="str">
        <f>IF(AND('Administrativo '!$H$76="Media",'Administrativo '!$L$76="Leve"),CONCATENATE("R",'Administrativo '!$A$76),"")</f>
        <v/>
      </c>
      <c r="O28" s="390"/>
      <c r="P28" s="388" t="str">
        <f ca="1">IF(AND('Administrativo '!$H$64="Media",'Administrativo '!$L$64="Menor"),CONCATENATE("R",'Administrativo '!$A$64),"")</f>
        <v/>
      </c>
      <c r="Q28" s="389"/>
      <c r="R28" s="389" t="str">
        <f>IF(AND('Administrativo '!$H$70="Media",'Administrativo '!$L$70="Menor"),CONCATENATE("R",'Administrativo '!$A$70),"")</f>
        <v/>
      </c>
      <c r="S28" s="389"/>
      <c r="T28" s="389" t="str">
        <f>IF(AND('Administrativo '!$H$76="Media",'Administrativo '!$L$76="Menor"),CONCATENATE("R",'Administrativo '!$A$76),"")</f>
        <v/>
      </c>
      <c r="U28" s="390"/>
      <c r="V28" s="388" t="str">
        <f ca="1">IF(AND('Administrativo '!$H$64="Media",'Administrativo '!$L$64="Moderado"),CONCATENATE("R",'Administrativo '!$A$64),"")</f>
        <v/>
      </c>
      <c r="W28" s="389"/>
      <c r="X28" s="389" t="str">
        <f>IF(AND('Administrativo '!$H$70="Media",'Administrativo '!$L$70="Moderado"),CONCATENATE("R",'Administrativo '!$A$70),"")</f>
        <v/>
      </c>
      <c r="Y28" s="389"/>
      <c r="Z28" s="389" t="str">
        <f>IF(AND('Administrativo '!$H$76="Media",'Administrativo '!$L$76="Moderado"),CONCATENATE("R",'Administrativo '!$A$76),"")</f>
        <v/>
      </c>
      <c r="AA28" s="390"/>
      <c r="AB28" s="372" t="str">
        <f ca="1">IF(AND('Administrativo '!$H$64="Media",'Administrativo '!$L$64="Mayor"),CONCATENATE("R",'Administrativo '!$A$64),"")</f>
        <v/>
      </c>
      <c r="AC28" s="368"/>
      <c r="AD28" s="368" t="str">
        <f>IF(AND('Administrativo '!$H$70="Media",'Administrativo '!$L$70="Mayor"),CONCATENATE("R",'Administrativo '!$A$70),"")</f>
        <v/>
      </c>
      <c r="AE28" s="368"/>
      <c r="AF28" s="368" t="str">
        <f>IF(AND('Administrativo '!$H$76="Media",'Administrativo '!$L$76="Mayor"),CONCATENATE("R",'Administrativo '!$A$76),"")</f>
        <v/>
      </c>
      <c r="AG28" s="369"/>
      <c r="AH28" s="379" t="str">
        <f ca="1">IF(AND('Administrativo '!$H$64="Media",'Administrativo '!$L$64="Catastrófico"),CONCATENATE("R",'Administrativo '!$A$64),"")</f>
        <v/>
      </c>
      <c r="AI28" s="380"/>
      <c r="AJ28" s="380" t="str">
        <f>IF(AND('Administrativo '!$H$70="Media",'Administrativo '!$L$70="Catastrófico"),CONCATENATE("R",'Administrativo '!$A$70),"")</f>
        <v/>
      </c>
      <c r="AK28" s="380"/>
      <c r="AL28" s="380" t="str">
        <f>IF(AND('Administrativo '!$H$76="Media",'Administrativo '!$L$76="Catastrófico"),CONCATENATE("R",'Administrativo '!$A$76),"")</f>
        <v/>
      </c>
      <c r="AM28" s="381"/>
      <c r="AN28" s="87"/>
      <c r="AO28" s="344"/>
      <c r="AP28" s="345"/>
      <c r="AQ28" s="345"/>
      <c r="AR28" s="345"/>
      <c r="AS28" s="345"/>
      <c r="AT28" s="346"/>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row>
    <row r="29" spans="1:80" ht="15.75" thickBot="1" x14ac:dyDescent="0.3">
      <c r="A29" s="87"/>
      <c r="B29" s="321"/>
      <c r="C29" s="321"/>
      <c r="D29" s="322"/>
      <c r="E29" s="365"/>
      <c r="F29" s="366"/>
      <c r="G29" s="366"/>
      <c r="H29" s="366"/>
      <c r="I29" s="367"/>
      <c r="J29" s="388"/>
      <c r="K29" s="389"/>
      <c r="L29" s="389"/>
      <c r="M29" s="389"/>
      <c r="N29" s="389"/>
      <c r="O29" s="390"/>
      <c r="P29" s="391"/>
      <c r="Q29" s="392"/>
      <c r="R29" s="392"/>
      <c r="S29" s="392"/>
      <c r="T29" s="392"/>
      <c r="U29" s="393"/>
      <c r="V29" s="391"/>
      <c r="W29" s="392"/>
      <c r="X29" s="392"/>
      <c r="Y29" s="392"/>
      <c r="Z29" s="392"/>
      <c r="AA29" s="393"/>
      <c r="AB29" s="376"/>
      <c r="AC29" s="377"/>
      <c r="AD29" s="377"/>
      <c r="AE29" s="377"/>
      <c r="AF29" s="377"/>
      <c r="AG29" s="378"/>
      <c r="AH29" s="382"/>
      <c r="AI29" s="383"/>
      <c r="AJ29" s="383"/>
      <c r="AK29" s="383"/>
      <c r="AL29" s="383"/>
      <c r="AM29" s="384"/>
      <c r="AN29" s="87"/>
      <c r="AO29" s="347"/>
      <c r="AP29" s="348"/>
      <c r="AQ29" s="348"/>
      <c r="AR29" s="348"/>
      <c r="AS29" s="348"/>
      <c r="AT29" s="349"/>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row>
    <row r="30" spans="1:80" x14ac:dyDescent="0.25">
      <c r="A30" s="87"/>
      <c r="B30" s="321"/>
      <c r="C30" s="321"/>
      <c r="D30" s="322"/>
      <c r="E30" s="359" t="s">
        <v>121</v>
      </c>
      <c r="F30" s="360"/>
      <c r="G30" s="360"/>
      <c r="H30" s="360"/>
      <c r="I30" s="360"/>
      <c r="J30" s="403" t="str">
        <f ca="1">IF(AND('Administrativo '!$H$10="Baja",'Administrativo '!$L$10="Leve"),CONCATENATE("R",'Administrativo '!$A$10),"")</f>
        <v>R1</v>
      </c>
      <c r="K30" s="404"/>
      <c r="L30" s="404" t="str">
        <f ca="1">IF(AND('Administrativo '!$H$16="Baja",'Administrativo '!$L$16="Leve"),CONCATENATE("R",'Administrativo '!$A$16),"")</f>
        <v/>
      </c>
      <c r="M30" s="404"/>
      <c r="N30" s="404" t="str">
        <f ca="1">IF(AND('Administrativo '!$H$22="Baja",'Administrativo '!$L$22="Leve"),CONCATENATE("R",'Administrativo '!$A$22),"")</f>
        <v/>
      </c>
      <c r="O30" s="405"/>
      <c r="P30" s="395" t="str">
        <f ca="1">IF(AND('Administrativo '!$H$10="Baja",'Administrativo '!$L$10="Menor"),CONCATENATE("R",'Administrativo '!$A$10),"")</f>
        <v/>
      </c>
      <c r="Q30" s="395"/>
      <c r="R30" s="395" t="str">
        <f ca="1">IF(AND('Administrativo '!$H$16="Baja",'Administrativo '!$L$16="Menor"),CONCATENATE("R",'Administrativo '!$A$16),"")</f>
        <v/>
      </c>
      <c r="S30" s="395"/>
      <c r="T30" s="395" t="str">
        <f ca="1">IF(AND('Administrativo '!$H$22="Baja",'Administrativo '!$L$22="Menor"),CONCATENATE("R",'Administrativo '!$A$22),"")</f>
        <v/>
      </c>
      <c r="U30" s="396"/>
      <c r="V30" s="394" t="str">
        <f ca="1">IF(AND('Administrativo '!$H$10="Baja",'Administrativo '!$L$10="Moderado"),CONCATENATE("R",'Administrativo '!$A$10),"")</f>
        <v/>
      </c>
      <c r="W30" s="395"/>
      <c r="X30" s="395" t="str">
        <f ca="1">IF(AND('Administrativo '!$H$16="Baja",'Administrativo '!$L$16="Moderado"),CONCATENATE("R",'Administrativo '!$A$16),"")</f>
        <v/>
      </c>
      <c r="Y30" s="395"/>
      <c r="Z30" s="395" t="str">
        <f ca="1">IF(AND('Administrativo '!$H$22="Baja",'Administrativo '!$L$22="Moderado"),CONCATENATE("R",'Administrativo '!$A$22),"")</f>
        <v/>
      </c>
      <c r="AA30" s="396"/>
      <c r="AB30" s="370" t="str">
        <f ca="1">IF(AND('Administrativo '!$H$10="Baja",'Administrativo '!$L$10="Mayor"),CONCATENATE("R",'Administrativo '!$A$10),"")</f>
        <v/>
      </c>
      <c r="AC30" s="371"/>
      <c r="AD30" s="371" t="str">
        <f ca="1">IF(AND('Administrativo '!$H$16="Baja",'Administrativo '!$L$16="Mayor"),CONCATENATE("R",'Administrativo '!$A$16),"")</f>
        <v/>
      </c>
      <c r="AE30" s="371"/>
      <c r="AF30" s="371" t="str">
        <f ca="1">IF(AND('Administrativo '!$H$22="Baja",'Administrativo '!$L$22="Mayor"),CONCATENATE("R",'Administrativo '!$A$22),"")</f>
        <v/>
      </c>
      <c r="AG30" s="373"/>
      <c r="AH30" s="385" t="str">
        <f ca="1">IF(AND('Administrativo '!$H$10="Baja",'Administrativo '!$L$10="Catastrófico"),CONCATENATE("R",'Administrativo '!$A$10),"")</f>
        <v/>
      </c>
      <c r="AI30" s="386"/>
      <c r="AJ30" s="386" t="str">
        <f ca="1">IF(AND('Administrativo '!$H$16="Baja",'Administrativo '!$L$16="Catastrófico"),CONCATENATE("R",'Administrativo '!$A$16),"")</f>
        <v/>
      </c>
      <c r="AK30" s="386"/>
      <c r="AL30" s="386" t="str">
        <f ca="1">IF(AND('Administrativo '!$H$22="Baja",'Administrativo '!$L$22="Catastrófico"),CONCATENATE("R",'Administrativo '!$A$22),"")</f>
        <v/>
      </c>
      <c r="AM30" s="387"/>
      <c r="AN30" s="87"/>
      <c r="AO30" s="350" t="s">
        <v>122</v>
      </c>
      <c r="AP30" s="351"/>
      <c r="AQ30" s="351"/>
      <c r="AR30" s="351"/>
      <c r="AS30" s="351"/>
      <c r="AT30" s="352"/>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row>
    <row r="31" spans="1:80" x14ac:dyDescent="0.25">
      <c r="A31" s="87"/>
      <c r="B31" s="321"/>
      <c r="C31" s="321"/>
      <c r="D31" s="322"/>
      <c r="E31" s="362"/>
      <c r="F31" s="363"/>
      <c r="G31" s="363"/>
      <c r="H31" s="363"/>
      <c r="I31" s="363"/>
      <c r="J31" s="399"/>
      <c r="K31" s="397"/>
      <c r="L31" s="397"/>
      <c r="M31" s="397"/>
      <c r="N31" s="397"/>
      <c r="O31" s="398"/>
      <c r="P31" s="389"/>
      <c r="Q31" s="389"/>
      <c r="R31" s="389"/>
      <c r="S31" s="389"/>
      <c r="T31" s="389"/>
      <c r="U31" s="390"/>
      <c r="V31" s="388"/>
      <c r="W31" s="389"/>
      <c r="X31" s="389"/>
      <c r="Y31" s="389"/>
      <c r="Z31" s="389"/>
      <c r="AA31" s="390"/>
      <c r="AB31" s="372"/>
      <c r="AC31" s="368"/>
      <c r="AD31" s="368"/>
      <c r="AE31" s="368"/>
      <c r="AF31" s="368"/>
      <c r="AG31" s="369"/>
      <c r="AH31" s="379"/>
      <c r="AI31" s="380"/>
      <c r="AJ31" s="380"/>
      <c r="AK31" s="380"/>
      <c r="AL31" s="380"/>
      <c r="AM31" s="381"/>
      <c r="AN31" s="87"/>
      <c r="AO31" s="353"/>
      <c r="AP31" s="354"/>
      <c r="AQ31" s="354"/>
      <c r="AR31" s="354"/>
      <c r="AS31" s="354"/>
      <c r="AT31" s="355"/>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row>
    <row r="32" spans="1:80" x14ac:dyDescent="0.25">
      <c r="A32" s="87"/>
      <c r="B32" s="321"/>
      <c r="C32" s="321"/>
      <c r="D32" s="322"/>
      <c r="E32" s="362"/>
      <c r="F32" s="363"/>
      <c r="G32" s="363"/>
      <c r="H32" s="363"/>
      <c r="I32" s="363"/>
      <c r="J32" s="399" t="str">
        <f ca="1">IF(AND('Administrativo '!$H$28="Baja",'Administrativo '!$L$28="Leve"),CONCATENATE("R",'Administrativo '!$A$28),"")</f>
        <v/>
      </c>
      <c r="K32" s="397"/>
      <c r="L32" s="397" t="str">
        <f ca="1">IF(AND('Administrativo '!$H$34="Baja",'Administrativo '!$L$34="Leve"),CONCATENATE("R",'Administrativo '!$A$34),"")</f>
        <v/>
      </c>
      <c r="M32" s="397"/>
      <c r="N32" s="397" t="str">
        <f ca="1">IF(AND('Administrativo '!$H$40="Baja",'Administrativo '!$L$40="Leve"),CONCATENATE("R",'Administrativo '!$A$40),"")</f>
        <v/>
      </c>
      <c r="O32" s="398"/>
      <c r="P32" s="389" t="str">
        <f ca="1">IF(AND('Administrativo '!$H$28="Baja",'Administrativo '!$L$28="Menor"),CONCATENATE("R",'Administrativo '!$A$28),"")</f>
        <v/>
      </c>
      <c r="Q32" s="389"/>
      <c r="R32" s="389" t="str">
        <f ca="1">IF(AND('Administrativo '!$H$34="Baja",'Administrativo '!$L$34="Menor"),CONCATENATE("R",'Administrativo '!$A$34),"")</f>
        <v/>
      </c>
      <c r="S32" s="389"/>
      <c r="T32" s="389" t="str">
        <f ca="1">IF(AND('Administrativo '!$H$40="Baja",'Administrativo '!$L$40="Menor"),CONCATENATE("R",'Administrativo '!$A$40),"")</f>
        <v/>
      </c>
      <c r="U32" s="390"/>
      <c r="V32" s="388" t="str">
        <f ca="1">IF(AND('Administrativo '!$H$28="Baja",'Administrativo '!$L$28="Moderado"),CONCATENATE("R",'Administrativo '!$A$28),"")</f>
        <v/>
      </c>
      <c r="W32" s="389"/>
      <c r="X32" s="389" t="str">
        <f ca="1">IF(AND('Administrativo '!$H$34="Baja",'Administrativo '!$L$34="Moderado"),CONCATENATE("R",'Administrativo '!$A$34),"")</f>
        <v/>
      </c>
      <c r="Y32" s="389"/>
      <c r="Z32" s="389" t="str">
        <f ca="1">IF(AND('Administrativo '!$H$40="Baja",'Administrativo '!$L$40="Moderado"),CONCATENATE("R",'Administrativo '!$A$40),"")</f>
        <v/>
      </c>
      <c r="AA32" s="390"/>
      <c r="AB32" s="372" t="str">
        <f ca="1">IF(AND('Administrativo '!$H$28="Baja",'Administrativo '!$L$28="Mayor"),CONCATENATE("R",'Administrativo '!$A$28),"")</f>
        <v/>
      </c>
      <c r="AC32" s="368"/>
      <c r="AD32" s="368" t="str">
        <f ca="1">IF(AND('Administrativo '!$H$34="Baja",'Administrativo '!$L$34="Mayor"),CONCATENATE("R",'Administrativo '!$A$34),"")</f>
        <v/>
      </c>
      <c r="AE32" s="368"/>
      <c r="AF32" s="368" t="str">
        <f ca="1">IF(AND('Administrativo '!$H$40="Baja",'Administrativo '!$L$40="Mayor"),CONCATENATE("R",'Administrativo '!$A$40),"")</f>
        <v/>
      </c>
      <c r="AG32" s="369"/>
      <c r="AH32" s="379" t="str">
        <f ca="1">IF(AND('Administrativo '!$H$28="Baja",'Administrativo '!$L$28="Catastrófico"),CONCATENATE("R",'Administrativo '!$A$28),"")</f>
        <v/>
      </c>
      <c r="AI32" s="380"/>
      <c r="AJ32" s="380" t="str">
        <f ca="1">IF(AND('Administrativo '!$H$34="Baja",'Administrativo '!$L$34="Catastrófico"),CONCATENATE("R",'Administrativo '!$A$34),"")</f>
        <v/>
      </c>
      <c r="AK32" s="380"/>
      <c r="AL32" s="380" t="str">
        <f ca="1">IF(AND('Administrativo '!$H$40="Baja",'Administrativo '!$L$40="Catastrófico"),CONCATENATE("R",'Administrativo '!$A$40),"")</f>
        <v/>
      </c>
      <c r="AM32" s="381"/>
      <c r="AN32" s="87"/>
      <c r="AO32" s="353"/>
      <c r="AP32" s="354"/>
      <c r="AQ32" s="354"/>
      <c r="AR32" s="354"/>
      <c r="AS32" s="354"/>
      <c r="AT32" s="355"/>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row>
    <row r="33" spans="1:80" x14ac:dyDescent="0.25">
      <c r="A33" s="87"/>
      <c r="B33" s="321"/>
      <c r="C33" s="321"/>
      <c r="D33" s="322"/>
      <c r="E33" s="362"/>
      <c r="F33" s="363"/>
      <c r="G33" s="363"/>
      <c r="H33" s="363"/>
      <c r="I33" s="363"/>
      <c r="J33" s="399"/>
      <c r="K33" s="397"/>
      <c r="L33" s="397"/>
      <c r="M33" s="397"/>
      <c r="N33" s="397"/>
      <c r="O33" s="398"/>
      <c r="P33" s="389"/>
      <c r="Q33" s="389"/>
      <c r="R33" s="389"/>
      <c r="S33" s="389"/>
      <c r="T33" s="389"/>
      <c r="U33" s="390"/>
      <c r="V33" s="388"/>
      <c r="W33" s="389"/>
      <c r="X33" s="389"/>
      <c r="Y33" s="389"/>
      <c r="Z33" s="389"/>
      <c r="AA33" s="390"/>
      <c r="AB33" s="372"/>
      <c r="AC33" s="368"/>
      <c r="AD33" s="368"/>
      <c r="AE33" s="368"/>
      <c r="AF33" s="368"/>
      <c r="AG33" s="369"/>
      <c r="AH33" s="379"/>
      <c r="AI33" s="380"/>
      <c r="AJ33" s="380"/>
      <c r="AK33" s="380"/>
      <c r="AL33" s="380"/>
      <c r="AM33" s="381"/>
      <c r="AN33" s="87"/>
      <c r="AO33" s="353"/>
      <c r="AP33" s="354"/>
      <c r="AQ33" s="354"/>
      <c r="AR33" s="354"/>
      <c r="AS33" s="354"/>
      <c r="AT33" s="355"/>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row>
    <row r="34" spans="1:80" x14ac:dyDescent="0.25">
      <c r="A34" s="87"/>
      <c r="B34" s="321"/>
      <c r="C34" s="321"/>
      <c r="D34" s="322"/>
      <c r="E34" s="362"/>
      <c r="F34" s="363"/>
      <c r="G34" s="363"/>
      <c r="H34" s="363"/>
      <c r="I34" s="363"/>
      <c r="J34" s="399" t="str">
        <f ca="1">IF(AND('Administrativo '!$H$46="Baja",'Administrativo '!$L$46="Leve"),CONCATENATE("R",'Administrativo '!$A$46),"")</f>
        <v/>
      </c>
      <c r="K34" s="397"/>
      <c r="L34" s="397" t="str">
        <f ca="1">IF(AND('Administrativo '!$H$52="Baja",'Administrativo '!$L$52="Leve"),CONCATENATE("R",'Administrativo '!$A$52),"")</f>
        <v/>
      </c>
      <c r="M34" s="397"/>
      <c r="N34" s="397" t="str">
        <f ca="1">IF(AND('Administrativo '!$H$58="Baja",'Administrativo '!$L$58="Leve"),CONCATENATE("R",'Administrativo '!$A$58),"")</f>
        <v/>
      </c>
      <c r="O34" s="398"/>
      <c r="P34" s="389" t="str">
        <f ca="1">IF(AND('Administrativo '!$H$46="Baja",'Administrativo '!$L$46="Menor"),CONCATENATE("R",'Administrativo '!$A$46),"")</f>
        <v/>
      </c>
      <c r="Q34" s="389"/>
      <c r="R34" s="389" t="str">
        <f ca="1">IF(AND('Administrativo '!$H$52="Baja",'Administrativo '!$L$52="Menor"),CONCATENATE("R",'Administrativo '!$A$52),"")</f>
        <v/>
      </c>
      <c r="S34" s="389"/>
      <c r="T34" s="389" t="str">
        <f ca="1">IF(AND('Administrativo '!$H$58="Baja",'Administrativo '!$L$58="Menor"),CONCATENATE("R",'Administrativo '!$A$58),"")</f>
        <v/>
      </c>
      <c r="U34" s="390"/>
      <c r="V34" s="388" t="str">
        <f ca="1">IF(AND('Administrativo '!$H$46="Baja",'Administrativo '!$L$46="Moderado"),CONCATENATE("R",'Administrativo '!$A$46),"")</f>
        <v/>
      </c>
      <c r="W34" s="389"/>
      <c r="X34" s="389" t="str">
        <f ca="1">IF(AND('Administrativo '!$H$52="Baja",'Administrativo '!$L$52="Moderado"),CONCATENATE("R",'Administrativo '!$A$52),"")</f>
        <v/>
      </c>
      <c r="Y34" s="389"/>
      <c r="Z34" s="389" t="str">
        <f ca="1">IF(AND('Administrativo '!$H$58="Baja",'Administrativo '!$L$58="Moderado"),CONCATENATE("R",'Administrativo '!$A$58),"")</f>
        <v/>
      </c>
      <c r="AA34" s="390"/>
      <c r="AB34" s="372" t="str">
        <f ca="1">IF(AND('Administrativo '!$H$46="Baja",'Administrativo '!$L$46="Mayor"),CONCATENATE("R",'Administrativo '!$A$46),"")</f>
        <v/>
      </c>
      <c r="AC34" s="368"/>
      <c r="AD34" s="368" t="str">
        <f ca="1">IF(AND('Administrativo '!$H$52="Baja",'Administrativo '!$L$52="Mayor"),CONCATENATE("R",'Administrativo '!$A$52),"")</f>
        <v/>
      </c>
      <c r="AE34" s="368"/>
      <c r="AF34" s="368" t="str">
        <f ca="1">IF(AND('Administrativo '!$H$58="Baja",'Administrativo '!$L$58="Mayor"),CONCATENATE("R",'Administrativo '!$A$58),"")</f>
        <v/>
      </c>
      <c r="AG34" s="369"/>
      <c r="AH34" s="379" t="str">
        <f ca="1">IF(AND('Administrativo '!$H$46="Baja",'Administrativo '!$L$46="Catastrófico"),CONCATENATE("R",'Administrativo '!$A$46),"")</f>
        <v/>
      </c>
      <c r="AI34" s="380"/>
      <c r="AJ34" s="380" t="str">
        <f ca="1">IF(AND('Administrativo '!$H$52="Baja",'Administrativo '!$L$52="Catastrófico"),CONCATENATE("R",'Administrativo '!$A$52),"")</f>
        <v/>
      </c>
      <c r="AK34" s="380"/>
      <c r="AL34" s="380" t="str">
        <f ca="1">IF(AND('Administrativo '!$H$58="Baja",'Administrativo '!$L$58="Catastrófico"),CONCATENATE("R",'Administrativo '!$A$58),"")</f>
        <v/>
      </c>
      <c r="AM34" s="381"/>
      <c r="AN34" s="87"/>
      <c r="AO34" s="353"/>
      <c r="AP34" s="354"/>
      <c r="AQ34" s="354"/>
      <c r="AR34" s="354"/>
      <c r="AS34" s="354"/>
      <c r="AT34" s="355"/>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row>
    <row r="35" spans="1:80" x14ac:dyDescent="0.25">
      <c r="A35" s="87"/>
      <c r="B35" s="321"/>
      <c r="C35" s="321"/>
      <c r="D35" s="322"/>
      <c r="E35" s="362"/>
      <c r="F35" s="363"/>
      <c r="G35" s="363"/>
      <c r="H35" s="363"/>
      <c r="I35" s="363"/>
      <c r="J35" s="399"/>
      <c r="K35" s="397"/>
      <c r="L35" s="397"/>
      <c r="M35" s="397"/>
      <c r="N35" s="397"/>
      <c r="O35" s="398"/>
      <c r="P35" s="389"/>
      <c r="Q35" s="389"/>
      <c r="R35" s="389"/>
      <c r="S35" s="389"/>
      <c r="T35" s="389"/>
      <c r="U35" s="390"/>
      <c r="V35" s="388"/>
      <c r="W35" s="389"/>
      <c r="X35" s="389"/>
      <c r="Y35" s="389"/>
      <c r="Z35" s="389"/>
      <c r="AA35" s="390"/>
      <c r="AB35" s="372"/>
      <c r="AC35" s="368"/>
      <c r="AD35" s="368"/>
      <c r="AE35" s="368"/>
      <c r="AF35" s="368"/>
      <c r="AG35" s="369"/>
      <c r="AH35" s="379"/>
      <c r="AI35" s="380"/>
      <c r="AJ35" s="380"/>
      <c r="AK35" s="380"/>
      <c r="AL35" s="380"/>
      <c r="AM35" s="381"/>
      <c r="AN35" s="87"/>
      <c r="AO35" s="353"/>
      <c r="AP35" s="354"/>
      <c r="AQ35" s="354"/>
      <c r="AR35" s="354"/>
      <c r="AS35" s="354"/>
      <c r="AT35" s="355"/>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row>
    <row r="36" spans="1:80" x14ac:dyDescent="0.25">
      <c r="A36" s="87"/>
      <c r="B36" s="321"/>
      <c r="C36" s="321"/>
      <c r="D36" s="322"/>
      <c r="E36" s="362"/>
      <c r="F36" s="363"/>
      <c r="G36" s="363"/>
      <c r="H36" s="363"/>
      <c r="I36" s="363"/>
      <c r="J36" s="399" t="str">
        <f ca="1">IF(AND('Administrativo '!$H$64="Baja",'Administrativo '!$L$64="Leve"),CONCATENATE("R",'Administrativo '!$A$64),"")</f>
        <v/>
      </c>
      <c r="K36" s="397"/>
      <c r="L36" s="397" t="str">
        <f>IF(AND('Administrativo '!$H$70="Baja",'Administrativo '!$L$70="Leve"),CONCATENATE("R",'Administrativo '!$A$70),"")</f>
        <v/>
      </c>
      <c r="M36" s="397"/>
      <c r="N36" s="397" t="str">
        <f>IF(AND('Administrativo '!$H$76="Baja",'Administrativo '!$L$76="Leve"),CONCATENATE("R",'Administrativo '!$A$76),"")</f>
        <v/>
      </c>
      <c r="O36" s="398"/>
      <c r="P36" s="389" t="str">
        <f ca="1">IF(AND('Administrativo '!$H$64="Baja",'Administrativo '!$L$64="Menor"),CONCATENATE("R",'Administrativo '!$A$64),"")</f>
        <v/>
      </c>
      <c r="Q36" s="389"/>
      <c r="R36" s="389" t="str">
        <f>IF(AND('Administrativo '!$H$70="Baja",'Administrativo '!$L$70="Menor"),CONCATENATE("R",'Administrativo '!$A$70),"")</f>
        <v/>
      </c>
      <c r="S36" s="389"/>
      <c r="T36" s="389" t="str">
        <f>IF(AND('Administrativo '!$H$76="Baja",'Administrativo '!$L$76="Menor"),CONCATENATE("R",'Administrativo '!$A$76),"")</f>
        <v/>
      </c>
      <c r="U36" s="390"/>
      <c r="V36" s="388" t="str">
        <f ca="1">IF(AND('Administrativo '!$H$64="Baja",'Administrativo '!$L$64="Moderado"),CONCATENATE("R",'Administrativo '!$A$64),"")</f>
        <v/>
      </c>
      <c r="W36" s="389"/>
      <c r="X36" s="389" t="str">
        <f>IF(AND('Administrativo '!$H$70="Baja",'Administrativo '!$L$70="Moderado"),CONCATENATE("R",'Administrativo '!$A$70),"")</f>
        <v/>
      </c>
      <c r="Y36" s="389"/>
      <c r="Z36" s="389" t="str">
        <f>IF(AND('Administrativo '!$H$76="Baja",'Administrativo '!$L$76="Moderado"),CONCATENATE("R",'Administrativo '!$A$76),"")</f>
        <v/>
      </c>
      <c r="AA36" s="390"/>
      <c r="AB36" s="372" t="str">
        <f ca="1">IF(AND('Administrativo '!$H$64="Baja",'Administrativo '!$L$64="Mayor"),CONCATENATE("R",'Administrativo '!$A$64),"")</f>
        <v/>
      </c>
      <c r="AC36" s="368"/>
      <c r="AD36" s="368" t="str">
        <f>IF(AND('Administrativo '!$H$70="Baja",'Administrativo '!$L$70="Mayor"),CONCATENATE("R",'Administrativo '!$A$70),"")</f>
        <v/>
      </c>
      <c r="AE36" s="368"/>
      <c r="AF36" s="368" t="str">
        <f>IF(AND('Administrativo '!$H$76="Baja",'Administrativo '!$L$76="Mayor"),CONCATENATE("R",'Administrativo '!$A$76),"")</f>
        <v/>
      </c>
      <c r="AG36" s="369"/>
      <c r="AH36" s="379" t="str">
        <f ca="1">IF(AND('Administrativo '!$H$64="Baja",'Administrativo '!$L$64="Catastrófico"),CONCATENATE("R",'Administrativo '!$A$64),"")</f>
        <v/>
      </c>
      <c r="AI36" s="380"/>
      <c r="AJ36" s="380" t="str">
        <f>IF(AND('Administrativo '!$H$70="Baja",'Administrativo '!$L$70="Catastrófico"),CONCATENATE("R",'Administrativo '!$A$70),"")</f>
        <v/>
      </c>
      <c r="AK36" s="380"/>
      <c r="AL36" s="380" t="str">
        <f>IF(AND('Administrativo '!$H$76="Baja",'Administrativo '!$L$76="Catastrófico"),CONCATENATE("R",'Administrativo '!$A$76),"")</f>
        <v/>
      </c>
      <c r="AM36" s="381"/>
      <c r="AN36" s="87"/>
      <c r="AO36" s="353"/>
      <c r="AP36" s="354"/>
      <c r="AQ36" s="354"/>
      <c r="AR36" s="354"/>
      <c r="AS36" s="354"/>
      <c r="AT36" s="355"/>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c r="BT36" s="87"/>
      <c r="BU36" s="87"/>
      <c r="BV36" s="87"/>
      <c r="BW36" s="87"/>
      <c r="BX36" s="87"/>
      <c r="BY36" s="87"/>
      <c r="BZ36" s="87"/>
      <c r="CA36" s="87"/>
      <c r="CB36" s="87"/>
    </row>
    <row r="37" spans="1:80" ht="15.75" thickBot="1" x14ac:dyDescent="0.3">
      <c r="A37" s="87"/>
      <c r="B37" s="321"/>
      <c r="C37" s="321"/>
      <c r="D37" s="322"/>
      <c r="E37" s="365"/>
      <c r="F37" s="366"/>
      <c r="G37" s="366"/>
      <c r="H37" s="366"/>
      <c r="I37" s="366"/>
      <c r="J37" s="400"/>
      <c r="K37" s="401"/>
      <c r="L37" s="401"/>
      <c r="M37" s="401"/>
      <c r="N37" s="401"/>
      <c r="O37" s="402"/>
      <c r="P37" s="392"/>
      <c r="Q37" s="392"/>
      <c r="R37" s="392"/>
      <c r="S37" s="392"/>
      <c r="T37" s="392"/>
      <c r="U37" s="393"/>
      <c r="V37" s="391"/>
      <c r="W37" s="392"/>
      <c r="X37" s="392"/>
      <c r="Y37" s="392"/>
      <c r="Z37" s="392"/>
      <c r="AA37" s="393"/>
      <c r="AB37" s="376"/>
      <c r="AC37" s="377"/>
      <c r="AD37" s="377"/>
      <c r="AE37" s="377"/>
      <c r="AF37" s="377"/>
      <c r="AG37" s="378"/>
      <c r="AH37" s="382"/>
      <c r="AI37" s="383"/>
      <c r="AJ37" s="383"/>
      <c r="AK37" s="383"/>
      <c r="AL37" s="383"/>
      <c r="AM37" s="384"/>
      <c r="AN37" s="87"/>
      <c r="AO37" s="356"/>
      <c r="AP37" s="357"/>
      <c r="AQ37" s="357"/>
      <c r="AR37" s="357"/>
      <c r="AS37" s="357"/>
      <c r="AT37" s="358"/>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87"/>
      <c r="BS37" s="87"/>
      <c r="BT37" s="87"/>
      <c r="BU37" s="87"/>
      <c r="BV37" s="87"/>
      <c r="BW37" s="87"/>
      <c r="BX37" s="87"/>
      <c r="BY37" s="87"/>
      <c r="BZ37" s="87"/>
      <c r="CA37" s="87"/>
      <c r="CB37" s="87"/>
    </row>
    <row r="38" spans="1:80" x14ac:dyDescent="0.25">
      <c r="A38" s="87"/>
      <c r="B38" s="321"/>
      <c r="C38" s="321"/>
      <c r="D38" s="322"/>
      <c r="E38" s="359" t="s">
        <v>123</v>
      </c>
      <c r="F38" s="360"/>
      <c r="G38" s="360"/>
      <c r="H38" s="360"/>
      <c r="I38" s="361"/>
      <c r="J38" s="403" t="str">
        <f ca="1">IF(AND('Administrativo '!$H$10="Muy Baja",'Administrativo '!$L$10="Leve"),CONCATENATE("R",'Administrativo '!$A$10),"")</f>
        <v/>
      </c>
      <c r="K38" s="404"/>
      <c r="L38" s="404" t="str">
        <f ca="1">IF(AND('Administrativo '!$H$16="Muy Baja",'Administrativo '!$L$16="Leve"),CONCATENATE("R",'Administrativo '!$A$16),"")</f>
        <v/>
      </c>
      <c r="M38" s="404"/>
      <c r="N38" s="404" t="str">
        <f ca="1">IF(AND('Administrativo '!$H$22="Muy Baja",'Administrativo '!$L$22="Leve"),CONCATENATE("R",'Administrativo '!$A$22),"")</f>
        <v/>
      </c>
      <c r="O38" s="405"/>
      <c r="P38" s="403" t="str">
        <f ca="1">IF(AND('Administrativo '!$H$10="Muy Baja",'Administrativo '!$L$10="Menor"),CONCATENATE("R",'Administrativo '!$A$10),"")</f>
        <v/>
      </c>
      <c r="Q38" s="404"/>
      <c r="R38" s="404" t="str">
        <f ca="1">IF(AND('Administrativo '!$H$16="Muy Baja",'Administrativo '!$L$16="Menor"),CONCATENATE("R",'Administrativo '!$A$16),"")</f>
        <v/>
      </c>
      <c r="S38" s="404"/>
      <c r="T38" s="404" t="str">
        <f ca="1">IF(AND('Administrativo '!$H$22="Muy Baja",'Administrativo '!$L$22="Menor"),CONCATENATE("R",'Administrativo '!$A$22),"")</f>
        <v/>
      </c>
      <c r="U38" s="405"/>
      <c r="V38" s="394" t="str">
        <f ca="1">IF(AND('Administrativo '!$H$10="Muy Baja",'Administrativo '!$L$10="Moderado"),CONCATENATE("R",'Administrativo '!$A$10),"")</f>
        <v/>
      </c>
      <c r="W38" s="395"/>
      <c r="X38" s="395" t="str">
        <f ca="1">IF(AND('Administrativo '!$H$16="Muy Baja",'Administrativo '!$L$16="Moderado"),CONCATENATE("R",'Administrativo '!$A$16),"")</f>
        <v/>
      </c>
      <c r="Y38" s="395"/>
      <c r="Z38" s="395" t="str">
        <f ca="1">IF(AND('Administrativo '!$H$22="Muy Baja",'Administrativo '!$L$22="Moderado"),CONCATENATE("R",'Administrativo '!$A$22),"")</f>
        <v/>
      </c>
      <c r="AA38" s="396"/>
      <c r="AB38" s="370" t="str">
        <f ca="1">IF(AND('Administrativo '!$H$10="Muy Baja",'Administrativo '!$L$10="Mayor"),CONCATENATE("R",'Administrativo '!$A$10),"")</f>
        <v/>
      </c>
      <c r="AC38" s="371"/>
      <c r="AD38" s="371" t="str">
        <f ca="1">IF(AND('Administrativo '!$H$16="Muy Baja",'Administrativo '!$L$16="Mayor"),CONCATENATE("R",'Administrativo '!$A$16),"")</f>
        <v/>
      </c>
      <c r="AE38" s="371"/>
      <c r="AF38" s="371" t="str">
        <f ca="1">IF(AND('Administrativo '!$H$22="Muy Baja",'Administrativo '!$L$22="Mayor"),CONCATENATE("R",'Administrativo '!$A$22),"")</f>
        <v/>
      </c>
      <c r="AG38" s="373"/>
      <c r="AH38" s="385" t="str">
        <f ca="1">IF(AND('Administrativo '!$H$10="Muy Baja",'Administrativo '!$L$10="Catastrófico"),CONCATENATE("R",'Administrativo '!$A$10),"")</f>
        <v/>
      </c>
      <c r="AI38" s="386"/>
      <c r="AJ38" s="386" t="str">
        <f ca="1">IF(AND('Administrativo '!$H$16="Muy Baja",'Administrativo '!$L$16="Catastrófico"),CONCATENATE("R",'Administrativo '!$A$16),"")</f>
        <v/>
      </c>
      <c r="AK38" s="386"/>
      <c r="AL38" s="386" t="str">
        <f ca="1">IF(AND('Administrativo '!$H$22="Muy Baja",'Administrativo '!$L$22="Catastrófico"),CONCATENATE("R",'Administrativo '!$A$22),"")</f>
        <v/>
      </c>
      <c r="AM38" s="3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7"/>
      <c r="BR38" s="87"/>
      <c r="BS38" s="87"/>
      <c r="BT38" s="87"/>
      <c r="BU38" s="87"/>
      <c r="BV38" s="87"/>
      <c r="BW38" s="87"/>
      <c r="BX38" s="87"/>
      <c r="BY38" s="87"/>
      <c r="BZ38" s="87"/>
      <c r="CA38" s="87"/>
      <c r="CB38" s="87"/>
    </row>
    <row r="39" spans="1:80" x14ac:dyDescent="0.25">
      <c r="A39" s="87"/>
      <c r="B39" s="321"/>
      <c r="C39" s="321"/>
      <c r="D39" s="322"/>
      <c r="E39" s="362"/>
      <c r="F39" s="363"/>
      <c r="G39" s="363"/>
      <c r="H39" s="363"/>
      <c r="I39" s="364"/>
      <c r="J39" s="399"/>
      <c r="K39" s="397"/>
      <c r="L39" s="397"/>
      <c r="M39" s="397"/>
      <c r="N39" s="397"/>
      <c r="O39" s="398"/>
      <c r="P39" s="399"/>
      <c r="Q39" s="397"/>
      <c r="R39" s="397"/>
      <c r="S39" s="397"/>
      <c r="T39" s="397"/>
      <c r="U39" s="398"/>
      <c r="V39" s="388"/>
      <c r="W39" s="389"/>
      <c r="X39" s="389"/>
      <c r="Y39" s="389"/>
      <c r="Z39" s="389"/>
      <c r="AA39" s="390"/>
      <c r="AB39" s="372"/>
      <c r="AC39" s="368"/>
      <c r="AD39" s="368"/>
      <c r="AE39" s="368"/>
      <c r="AF39" s="368"/>
      <c r="AG39" s="369"/>
      <c r="AH39" s="379"/>
      <c r="AI39" s="380"/>
      <c r="AJ39" s="380"/>
      <c r="AK39" s="380"/>
      <c r="AL39" s="380"/>
      <c r="AM39" s="381"/>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row>
    <row r="40" spans="1:80" x14ac:dyDescent="0.25">
      <c r="A40" s="87"/>
      <c r="B40" s="321"/>
      <c r="C40" s="321"/>
      <c r="D40" s="322"/>
      <c r="E40" s="362"/>
      <c r="F40" s="363"/>
      <c r="G40" s="363"/>
      <c r="H40" s="363"/>
      <c r="I40" s="364"/>
      <c r="J40" s="399" t="str">
        <f ca="1">IF(AND('Administrativo '!$H$28="Muy Baja",'Administrativo '!$L$28="Leve"),CONCATENATE("R",'Administrativo '!$A$28),"")</f>
        <v/>
      </c>
      <c r="K40" s="397"/>
      <c r="L40" s="397" t="str">
        <f ca="1">IF(AND('Administrativo '!$H$34="Muy Baja",'Administrativo '!$L$34="Leve"),CONCATENATE("R",'Administrativo '!$A$34),"")</f>
        <v/>
      </c>
      <c r="M40" s="397"/>
      <c r="N40" s="397" t="str">
        <f ca="1">IF(AND('Administrativo '!$H$40="Muy Baja",'Administrativo '!$L$40="Leve"),CONCATENATE("R",'Administrativo '!$A$40),"")</f>
        <v/>
      </c>
      <c r="O40" s="398"/>
      <c r="P40" s="399" t="str">
        <f ca="1">IF(AND('Administrativo '!$H$28="Muy Baja",'Administrativo '!$L$28="Menor"),CONCATENATE("R",'Administrativo '!$A$28),"")</f>
        <v/>
      </c>
      <c r="Q40" s="397"/>
      <c r="R40" s="397" t="str">
        <f ca="1">IF(AND('Administrativo '!$H$34="Muy Baja",'Administrativo '!$L$34="Menor"),CONCATENATE("R",'Administrativo '!$A$34),"")</f>
        <v/>
      </c>
      <c r="S40" s="397"/>
      <c r="T40" s="397" t="str">
        <f ca="1">IF(AND('Administrativo '!$H$40="Muy Baja",'Administrativo '!$L$40="Menor"),CONCATENATE("R",'Administrativo '!$A$40),"")</f>
        <v/>
      </c>
      <c r="U40" s="398"/>
      <c r="V40" s="388" t="str">
        <f ca="1">IF(AND('Administrativo '!$H$28="Muy Baja",'Administrativo '!$L$28="Moderado"),CONCATENATE("R",'Administrativo '!$A$28),"")</f>
        <v/>
      </c>
      <c r="W40" s="389"/>
      <c r="X40" s="389" t="str">
        <f ca="1">IF(AND('Administrativo '!$H$34="Muy Baja",'Administrativo '!$L$34="Moderado"),CONCATENATE("R",'Administrativo '!$A$34),"")</f>
        <v/>
      </c>
      <c r="Y40" s="389"/>
      <c r="Z40" s="389" t="str">
        <f ca="1">IF(AND('Administrativo '!$H$40="Muy Baja",'Administrativo '!$L$40="Moderado"),CONCATENATE("R",'Administrativo '!$A$40),"")</f>
        <v/>
      </c>
      <c r="AA40" s="390"/>
      <c r="AB40" s="372" t="str">
        <f ca="1">IF(AND('Administrativo '!$H$28="Muy Baja",'Administrativo '!$L$28="Mayor"),CONCATENATE("R",'Administrativo '!$A$28),"")</f>
        <v/>
      </c>
      <c r="AC40" s="368"/>
      <c r="AD40" s="368" t="str">
        <f ca="1">IF(AND('Administrativo '!$H$34="Muy Baja",'Administrativo '!$L$34="Mayor"),CONCATENATE("R",'Administrativo '!$A$34),"")</f>
        <v/>
      </c>
      <c r="AE40" s="368"/>
      <c r="AF40" s="368" t="str">
        <f ca="1">IF(AND('Administrativo '!$H$40="Muy Baja",'Administrativo '!$L$40="Mayor"),CONCATENATE("R",'Administrativo '!$A$40),"")</f>
        <v/>
      </c>
      <c r="AG40" s="369"/>
      <c r="AH40" s="379" t="str">
        <f ca="1">IF(AND('Administrativo '!$H$28="Muy Baja",'Administrativo '!$L$28="Catastrófico"),CONCATENATE("R",'Administrativo '!$A$28),"")</f>
        <v/>
      </c>
      <c r="AI40" s="380"/>
      <c r="AJ40" s="380" t="str">
        <f ca="1">IF(AND('Administrativo '!$H$34="Muy Baja",'Administrativo '!$L$34="Catastrófico"),CONCATENATE("R",'Administrativo '!$A$34),"")</f>
        <v/>
      </c>
      <c r="AK40" s="380"/>
      <c r="AL40" s="380" t="str">
        <f ca="1">IF(AND('Administrativo '!$H$40="Muy Baja",'Administrativo '!$L$40="Catastrófico"),CONCATENATE("R",'Administrativo '!$A$40),"")</f>
        <v/>
      </c>
      <c r="AM40" s="381"/>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87"/>
      <c r="BU40" s="87"/>
      <c r="BV40" s="87"/>
      <c r="BW40" s="87"/>
      <c r="BX40" s="87"/>
      <c r="BY40" s="87"/>
      <c r="BZ40" s="87"/>
      <c r="CA40" s="87"/>
      <c r="CB40" s="87"/>
    </row>
    <row r="41" spans="1:80" x14ac:dyDescent="0.25">
      <c r="A41" s="87"/>
      <c r="B41" s="321"/>
      <c r="C41" s="321"/>
      <c r="D41" s="322"/>
      <c r="E41" s="362"/>
      <c r="F41" s="363"/>
      <c r="G41" s="363"/>
      <c r="H41" s="363"/>
      <c r="I41" s="364"/>
      <c r="J41" s="399"/>
      <c r="K41" s="397"/>
      <c r="L41" s="397"/>
      <c r="M41" s="397"/>
      <c r="N41" s="397"/>
      <c r="O41" s="398"/>
      <c r="P41" s="399"/>
      <c r="Q41" s="397"/>
      <c r="R41" s="397"/>
      <c r="S41" s="397"/>
      <c r="T41" s="397"/>
      <c r="U41" s="398"/>
      <c r="V41" s="388"/>
      <c r="W41" s="389"/>
      <c r="X41" s="389"/>
      <c r="Y41" s="389"/>
      <c r="Z41" s="389"/>
      <c r="AA41" s="390"/>
      <c r="AB41" s="372"/>
      <c r="AC41" s="368"/>
      <c r="AD41" s="368"/>
      <c r="AE41" s="368"/>
      <c r="AF41" s="368"/>
      <c r="AG41" s="369"/>
      <c r="AH41" s="379"/>
      <c r="AI41" s="380"/>
      <c r="AJ41" s="380"/>
      <c r="AK41" s="380"/>
      <c r="AL41" s="380"/>
      <c r="AM41" s="381"/>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87"/>
      <c r="BU41" s="87"/>
      <c r="BV41" s="87"/>
      <c r="BW41" s="87"/>
      <c r="BX41" s="87"/>
      <c r="BY41" s="87"/>
      <c r="BZ41" s="87"/>
      <c r="CA41" s="87"/>
      <c r="CB41" s="87"/>
    </row>
    <row r="42" spans="1:80" x14ac:dyDescent="0.25">
      <c r="A42" s="87"/>
      <c r="B42" s="321"/>
      <c r="C42" s="321"/>
      <c r="D42" s="322"/>
      <c r="E42" s="362"/>
      <c r="F42" s="363"/>
      <c r="G42" s="363"/>
      <c r="H42" s="363"/>
      <c r="I42" s="364"/>
      <c r="J42" s="399" t="str">
        <f ca="1">IF(AND('Administrativo '!$H$46="Muy Baja",'Administrativo '!$L$46="Leve"),CONCATENATE("R",'Administrativo '!$A$46),"")</f>
        <v/>
      </c>
      <c r="K42" s="397"/>
      <c r="L42" s="397" t="str">
        <f ca="1">IF(AND('Administrativo '!$H$52="Muy Baja",'Administrativo '!$L$52="Leve"),CONCATENATE("R",'Administrativo '!$A$52),"")</f>
        <v/>
      </c>
      <c r="M42" s="397"/>
      <c r="N42" s="397" t="str">
        <f ca="1">IF(AND('Administrativo '!$H$58="Muy Baja",'Administrativo '!$L$58="Leve"),CONCATENATE("R",'Administrativo '!$A$58),"")</f>
        <v/>
      </c>
      <c r="O42" s="398"/>
      <c r="P42" s="399" t="str">
        <f ca="1">IF(AND('Administrativo '!$H$46="Muy Baja",'Administrativo '!$L$46="Menor"),CONCATENATE("R",'Administrativo '!$A$46),"")</f>
        <v/>
      </c>
      <c r="Q42" s="397"/>
      <c r="R42" s="397" t="str">
        <f ca="1">IF(AND('Administrativo '!$H$52="Muy Baja",'Administrativo '!$L$52="Menor"),CONCATENATE("R",'Administrativo '!$A$52),"")</f>
        <v/>
      </c>
      <c r="S42" s="397"/>
      <c r="T42" s="397" t="str">
        <f ca="1">IF(AND('Administrativo '!$H$58="Muy Baja",'Administrativo '!$L$58="Menor"),CONCATENATE("R",'Administrativo '!$A$58),"")</f>
        <v/>
      </c>
      <c r="U42" s="398"/>
      <c r="V42" s="388" t="str">
        <f ca="1">IF(AND('Administrativo '!$H$46="Muy Baja",'Administrativo '!$L$46="Moderado"),CONCATENATE("R",'Administrativo '!$A$46),"")</f>
        <v/>
      </c>
      <c r="W42" s="389"/>
      <c r="X42" s="389" t="str">
        <f ca="1">IF(AND('Administrativo '!$H$52="Muy Baja",'Administrativo '!$L$52="Moderado"),CONCATENATE("R",'Administrativo '!$A$52),"")</f>
        <v/>
      </c>
      <c r="Y42" s="389"/>
      <c r="Z42" s="389" t="str">
        <f ca="1">IF(AND('Administrativo '!$H$58="Muy Baja",'Administrativo '!$L$58="Moderado"),CONCATENATE("R",'Administrativo '!$A$58),"")</f>
        <v/>
      </c>
      <c r="AA42" s="390"/>
      <c r="AB42" s="372" t="str">
        <f ca="1">IF(AND('Administrativo '!$H$46="Muy Baja",'Administrativo '!$L$46="Mayor"),CONCATENATE("R",'Administrativo '!$A$46),"")</f>
        <v/>
      </c>
      <c r="AC42" s="368"/>
      <c r="AD42" s="368" t="str">
        <f ca="1">IF(AND('Administrativo '!$H$52="Muy Baja",'Administrativo '!$L$52="Mayor"),CONCATENATE("R",'Administrativo '!$A$52),"")</f>
        <v/>
      </c>
      <c r="AE42" s="368"/>
      <c r="AF42" s="368" t="str">
        <f ca="1">IF(AND('Administrativo '!$H$58="Muy Baja",'Administrativo '!$L$58="Mayor"),CONCATENATE("R",'Administrativo '!$A$58),"")</f>
        <v/>
      </c>
      <c r="AG42" s="369"/>
      <c r="AH42" s="379" t="str">
        <f ca="1">IF(AND('Administrativo '!$H$46="Muy Baja",'Administrativo '!$L$46="Catastrófico"),CONCATENATE("R",'Administrativo '!$A$46),"")</f>
        <v/>
      </c>
      <c r="AI42" s="380"/>
      <c r="AJ42" s="380" t="str">
        <f ca="1">IF(AND('Administrativo '!$H$52="Muy Baja",'Administrativo '!$L$52="Catastrófico"),CONCATENATE("R",'Administrativo '!$A$52),"")</f>
        <v/>
      </c>
      <c r="AK42" s="380"/>
      <c r="AL42" s="380" t="str">
        <f ca="1">IF(AND('Administrativo '!$H$58="Muy Baja",'Administrativo '!$L$58="Catastrófico"),CONCATENATE("R",'Administrativo '!$A$58),"")</f>
        <v/>
      </c>
      <c r="AM42" s="381"/>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7"/>
      <c r="BU42" s="87"/>
      <c r="BV42" s="87"/>
      <c r="BW42" s="87"/>
      <c r="BX42" s="87"/>
      <c r="BY42" s="87"/>
      <c r="BZ42" s="87"/>
      <c r="CA42" s="87"/>
      <c r="CB42" s="87"/>
    </row>
    <row r="43" spans="1:80" x14ac:dyDescent="0.25">
      <c r="A43" s="87"/>
      <c r="B43" s="321"/>
      <c r="C43" s="321"/>
      <c r="D43" s="322"/>
      <c r="E43" s="362"/>
      <c r="F43" s="363"/>
      <c r="G43" s="363"/>
      <c r="H43" s="363"/>
      <c r="I43" s="364"/>
      <c r="J43" s="399"/>
      <c r="K43" s="397"/>
      <c r="L43" s="397"/>
      <c r="M43" s="397"/>
      <c r="N43" s="397"/>
      <c r="O43" s="398"/>
      <c r="P43" s="399"/>
      <c r="Q43" s="397"/>
      <c r="R43" s="397"/>
      <c r="S43" s="397"/>
      <c r="T43" s="397"/>
      <c r="U43" s="398"/>
      <c r="V43" s="388"/>
      <c r="W43" s="389"/>
      <c r="X43" s="389"/>
      <c r="Y43" s="389"/>
      <c r="Z43" s="389"/>
      <c r="AA43" s="390"/>
      <c r="AB43" s="372"/>
      <c r="AC43" s="368"/>
      <c r="AD43" s="368"/>
      <c r="AE43" s="368"/>
      <c r="AF43" s="368"/>
      <c r="AG43" s="369"/>
      <c r="AH43" s="379"/>
      <c r="AI43" s="380"/>
      <c r="AJ43" s="380"/>
      <c r="AK43" s="380"/>
      <c r="AL43" s="380"/>
      <c r="AM43" s="381"/>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87"/>
      <c r="BU43" s="87"/>
      <c r="BV43" s="87"/>
      <c r="BW43" s="87"/>
      <c r="BX43" s="87"/>
      <c r="BY43" s="87"/>
      <c r="BZ43" s="87"/>
      <c r="CA43" s="87"/>
      <c r="CB43" s="87"/>
    </row>
    <row r="44" spans="1:80" x14ac:dyDescent="0.25">
      <c r="A44" s="87"/>
      <c r="B44" s="321"/>
      <c r="C44" s="321"/>
      <c r="D44" s="322"/>
      <c r="E44" s="362"/>
      <c r="F44" s="363"/>
      <c r="G44" s="363"/>
      <c r="H44" s="363"/>
      <c r="I44" s="364"/>
      <c r="J44" s="399" t="str">
        <f ca="1">IF(AND('Administrativo '!$H$64="Muy Baja",'Administrativo '!$L$64="Leve"),CONCATENATE("R",'Administrativo '!$A$64),"")</f>
        <v/>
      </c>
      <c r="K44" s="397"/>
      <c r="L44" s="397" t="str">
        <f>IF(AND('Administrativo '!$H$70="Muy Baja",'Administrativo '!$L$70="Leve"),CONCATENATE("R",'Administrativo '!$A$70),"")</f>
        <v/>
      </c>
      <c r="M44" s="397"/>
      <c r="N44" s="397" t="str">
        <f>IF(AND('Administrativo '!$H$76="Muy Baja",'Administrativo '!$L$76="Leve"),CONCATENATE("R",'Administrativo '!$A$76),"")</f>
        <v/>
      </c>
      <c r="O44" s="398"/>
      <c r="P44" s="399" t="str">
        <f ca="1">IF(AND('Administrativo '!$H$64="Muy Baja",'Administrativo '!$L$64="Menor"),CONCATENATE("R",'Administrativo '!$A$64),"")</f>
        <v/>
      </c>
      <c r="Q44" s="397"/>
      <c r="R44" s="397" t="str">
        <f>IF(AND('Administrativo '!$H$70="Muy Baja",'Administrativo '!$L$70="Menor"),CONCATENATE("R",'Administrativo '!$A$70),"")</f>
        <v/>
      </c>
      <c r="S44" s="397"/>
      <c r="T44" s="397" t="str">
        <f>IF(AND('Administrativo '!$H$76="Muy Baja",'Administrativo '!$L$76="Menor"),CONCATENATE("R",'Administrativo '!$A$76),"")</f>
        <v/>
      </c>
      <c r="U44" s="398"/>
      <c r="V44" s="388" t="str">
        <f ca="1">IF(AND('Administrativo '!$H$64="Muy Baja",'Administrativo '!$L$64="Moderado"),CONCATENATE("R",'Administrativo '!$A$64),"")</f>
        <v/>
      </c>
      <c r="W44" s="389"/>
      <c r="X44" s="389" t="str">
        <f>IF(AND('Administrativo '!$H$70="Muy Baja",'Administrativo '!$L$70="Moderado"),CONCATENATE("R",'Administrativo '!$A$70),"")</f>
        <v/>
      </c>
      <c r="Y44" s="389"/>
      <c r="Z44" s="389" t="str">
        <f>IF(AND('Administrativo '!$H$76="Muy Baja",'Administrativo '!$L$76="Moderado"),CONCATENATE("R",'Administrativo '!$A$76),"")</f>
        <v/>
      </c>
      <c r="AA44" s="390"/>
      <c r="AB44" s="372" t="str">
        <f ca="1">IF(AND('Administrativo '!$H$64="Muy Baja",'Administrativo '!$L$64="Mayor"),CONCATENATE("R",'Administrativo '!$A$64),"")</f>
        <v/>
      </c>
      <c r="AC44" s="368"/>
      <c r="AD44" s="368" t="str">
        <f>IF(AND('Administrativo '!$H$70="Muy Baja",'Administrativo '!$L$70="Mayor"),CONCATENATE("R",'Administrativo '!$A$70),"")</f>
        <v/>
      </c>
      <c r="AE44" s="368"/>
      <c r="AF44" s="368" t="str">
        <f>IF(AND('Administrativo '!$H$76="Muy Baja",'Administrativo '!$L$76="Mayor"),CONCATENATE("R",'Administrativo '!$A$76),"")</f>
        <v/>
      </c>
      <c r="AG44" s="369"/>
      <c r="AH44" s="379" t="str">
        <f ca="1">IF(AND('Administrativo '!$H$64="Muy Baja",'Administrativo '!$L$64="Catastrófico"),CONCATENATE("R",'Administrativo '!$A$64),"")</f>
        <v/>
      </c>
      <c r="AI44" s="380"/>
      <c r="AJ44" s="380" t="str">
        <f>IF(AND('Administrativo '!$H$70="Muy Baja",'Administrativo '!$L$70="Catastrófico"),CONCATENATE("R",'Administrativo '!$A$70),"")</f>
        <v/>
      </c>
      <c r="AK44" s="380"/>
      <c r="AL44" s="380" t="str">
        <f>IF(AND('Administrativo '!$H$76="Muy Baja",'Administrativo '!$L$76="Catastrófico"),CONCATENATE("R",'Administrativo '!$A$76),"")</f>
        <v/>
      </c>
      <c r="AM44" s="381"/>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c r="BY44" s="87"/>
      <c r="BZ44" s="87"/>
      <c r="CA44" s="87"/>
      <c r="CB44" s="87"/>
    </row>
    <row r="45" spans="1:80" ht="15.75" thickBot="1" x14ac:dyDescent="0.3">
      <c r="A45" s="87"/>
      <c r="B45" s="321"/>
      <c r="C45" s="321"/>
      <c r="D45" s="322"/>
      <c r="E45" s="365"/>
      <c r="F45" s="366"/>
      <c r="G45" s="366"/>
      <c r="H45" s="366"/>
      <c r="I45" s="367"/>
      <c r="J45" s="400"/>
      <c r="K45" s="401"/>
      <c r="L45" s="401"/>
      <c r="M45" s="401"/>
      <c r="N45" s="401"/>
      <c r="O45" s="402"/>
      <c r="P45" s="400"/>
      <c r="Q45" s="401"/>
      <c r="R45" s="401"/>
      <c r="S45" s="401"/>
      <c r="T45" s="401"/>
      <c r="U45" s="402"/>
      <c r="V45" s="391"/>
      <c r="W45" s="392"/>
      <c r="X45" s="392"/>
      <c r="Y45" s="392"/>
      <c r="Z45" s="392"/>
      <c r="AA45" s="393"/>
      <c r="AB45" s="376"/>
      <c r="AC45" s="377"/>
      <c r="AD45" s="377"/>
      <c r="AE45" s="377"/>
      <c r="AF45" s="377"/>
      <c r="AG45" s="378"/>
      <c r="AH45" s="382"/>
      <c r="AI45" s="383"/>
      <c r="AJ45" s="383"/>
      <c r="AK45" s="383"/>
      <c r="AL45" s="383"/>
      <c r="AM45" s="384"/>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c r="BZ45" s="87"/>
      <c r="CA45" s="87"/>
      <c r="CB45" s="87"/>
    </row>
    <row r="46" spans="1:80" x14ac:dyDescent="0.25">
      <c r="A46" s="87"/>
      <c r="B46" s="87"/>
      <c r="C46" s="87"/>
      <c r="D46" s="87"/>
      <c r="E46" s="87"/>
      <c r="F46" s="87"/>
      <c r="G46" s="87"/>
      <c r="H46" s="87"/>
      <c r="I46" s="87"/>
      <c r="J46" s="359" t="s">
        <v>124</v>
      </c>
      <c r="K46" s="360"/>
      <c r="L46" s="360"/>
      <c r="M46" s="360"/>
      <c r="N46" s="360"/>
      <c r="O46" s="361"/>
      <c r="P46" s="359" t="s">
        <v>125</v>
      </c>
      <c r="Q46" s="360"/>
      <c r="R46" s="360"/>
      <c r="S46" s="360"/>
      <c r="T46" s="360"/>
      <c r="U46" s="361"/>
      <c r="V46" s="359" t="s">
        <v>126</v>
      </c>
      <c r="W46" s="360"/>
      <c r="X46" s="360"/>
      <c r="Y46" s="360"/>
      <c r="Z46" s="360"/>
      <c r="AA46" s="361"/>
      <c r="AB46" s="359" t="s">
        <v>127</v>
      </c>
      <c r="AC46" s="375"/>
      <c r="AD46" s="360"/>
      <c r="AE46" s="360"/>
      <c r="AF46" s="360"/>
      <c r="AG46" s="361"/>
      <c r="AH46" s="359" t="s">
        <v>128</v>
      </c>
      <c r="AI46" s="360"/>
      <c r="AJ46" s="360"/>
      <c r="AK46" s="360"/>
      <c r="AL46" s="360"/>
      <c r="AM46" s="361"/>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c r="BY46" s="87"/>
      <c r="BZ46" s="87"/>
      <c r="CA46" s="87"/>
      <c r="CB46" s="87"/>
    </row>
    <row r="47" spans="1:80" x14ac:dyDescent="0.25">
      <c r="A47" s="87"/>
      <c r="B47" s="87"/>
      <c r="C47" s="87"/>
      <c r="D47" s="87"/>
      <c r="E47" s="87"/>
      <c r="F47" s="87"/>
      <c r="G47" s="87"/>
      <c r="H47" s="87"/>
      <c r="I47" s="87"/>
      <c r="J47" s="362"/>
      <c r="K47" s="363"/>
      <c r="L47" s="363"/>
      <c r="M47" s="363"/>
      <c r="N47" s="363"/>
      <c r="O47" s="364"/>
      <c r="P47" s="362"/>
      <c r="Q47" s="363"/>
      <c r="R47" s="363"/>
      <c r="S47" s="363"/>
      <c r="T47" s="363"/>
      <c r="U47" s="364"/>
      <c r="V47" s="362"/>
      <c r="W47" s="363"/>
      <c r="X47" s="363"/>
      <c r="Y47" s="363"/>
      <c r="Z47" s="363"/>
      <c r="AA47" s="364"/>
      <c r="AB47" s="362"/>
      <c r="AC47" s="363"/>
      <c r="AD47" s="363"/>
      <c r="AE47" s="363"/>
      <c r="AF47" s="363"/>
      <c r="AG47" s="364"/>
      <c r="AH47" s="362"/>
      <c r="AI47" s="363"/>
      <c r="AJ47" s="363"/>
      <c r="AK47" s="363"/>
      <c r="AL47" s="363"/>
      <c r="AM47" s="364"/>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c r="BY47" s="87"/>
      <c r="BZ47" s="87"/>
      <c r="CA47" s="87"/>
      <c r="CB47" s="87"/>
    </row>
    <row r="48" spans="1:80" x14ac:dyDescent="0.25">
      <c r="A48" s="87"/>
      <c r="B48" s="87"/>
      <c r="C48" s="87"/>
      <c r="D48" s="87"/>
      <c r="E48" s="87"/>
      <c r="F48" s="87"/>
      <c r="G48" s="87"/>
      <c r="H48" s="87"/>
      <c r="I48" s="87"/>
      <c r="J48" s="362"/>
      <c r="K48" s="363"/>
      <c r="L48" s="363"/>
      <c r="M48" s="363"/>
      <c r="N48" s="363"/>
      <c r="O48" s="364"/>
      <c r="P48" s="362"/>
      <c r="Q48" s="363"/>
      <c r="R48" s="363"/>
      <c r="S48" s="363"/>
      <c r="T48" s="363"/>
      <c r="U48" s="364"/>
      <c r="V48" s="362"/>
      <c r="W48" s="363"/>
      <c r="X48" s="363"/>
      <c r="Y48" s="363"/>
      <c r="Z48" s="363"/>
      <c r="AA48" s="364"/>
      <c r="AB48" s="362"/>
      <c r="AC48" s="363"/>
      <c r="AD48" s="363"/>
      <c r="AE48" s="363"/>
      <c r="AF48" s="363"/>
      <c r="AG48" s="364"/>
      <c r="AH48" s="362"/>
      <c r="AI48" s="363"/>
      <c r="AJ48" s="363"/>
      <c r="AK48" s="363"/>
      <c r="AL48" s="363"/>
      <c r="AM48" s="364"/>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c r="BT48" s="87"/>
      <c r="BU48" s="87"/>
      <c r="BV48" s="87"/>
      <c r="BW48" s="87"/>
      <c r="BX48" s="87"/>
      <c r="BY48" s="87"/>
      <c r="BZ48" s="87"/>
      <c r="CA48" s="87"/>
      <c r="CB48" s="87"/>
    </row>
    <row r="49" spans="1:80" x14ac:dyDescent="0.25">
      <c r="A49" s="87"/>
      <c r="B49" s="87"/>
      <c r="C49" s="87"/>
      <c r="D49" s="87"/>
      <c r="E49" s="87"/>
      <c r="F49" s="87"/>
      <c r="G49" s="87"/>
      <c r="H49" s="87"/>
      <c r="I49" s="87"/>
      <c r="J49" s="362"/>
      <c r="K49" s="363"/>
      <c r="L49" s="363"/>
      <c r="M49" s="363"/>
      <c r="N49" s="363"/>
      <c r="O49" s="364"/>
      <c r="P49" s="362"/>
      <c r="Q49" s="363"/>
      <c r="R49" s="363"/>
      <c r="S49" s="363"/>
      <c r="T49" s="363"/>
      <c r="U49" s="364"/>
      <c r="V49" s="362"/>
      <c r="W49" s="363"/>
      <c r="X49" s="363"/>
      <c r="Y49" s="363"/>
      <c r="Z49" s="363"/>
      <c r="AA49" s="364"/>
      <c r="AB49" s="362"/>
      <c r="AC49" s="363"/>
      <c r="AD49" s="363"/>
      <c r="AE49" s="363"/>
      <c r="AF49" s="363"/>
      <c r="AG49" s="364"/>
      <c r="AH49" s="362"/>
      <c r="AI49" s="363"/>
      <c r="AJ49" s="363"/>
      <c r="AK49" s="363"/>
      <c r="AL49" s="363"/>
      <c r="AM49" s="364"/>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c r="CA49" s="87"/>
      <c r="CB49" s="87"/>
    </row>
    <row r="50" spans="1:80" x14ac:dyDescent="0.25">
      <c r="A50" s="87"/>
      <c r="B50" s="87"/>
      <c r="C50" s="87"/>
      <c r="D50" s="87"/>
      <c r="E50" s="87"/>
      <c r="F50" s="87"/>
      <c r="G50" s="87"/>
      <c r="H50" s="87"/>
      <c r="I50" s="87"/>
      <c r="J50" s="362"/>
      <c r="K50" s="363"/>
      <c r="L50" s="363"/>
      <c r="M50" s="363"/>
      <c r="N50" s="363"/>
      <c r="O50" s="364"/>
      <c r="P50" s="362"/>
      <c r="Q50" s="363"/>
      <c r="R50" s="363"/>
      <c r="S50" s="363"/>
      <c r="T50" s="363"/>
      <c r="U50" s="364"/>
      <c r="V50" s="362"/>
      <c r="W50" s="363"/>
      <c r="X50" s="363"/>
      <c r="Y50" s="363"/>
      <c r="Z50" s="363"/>
      <c r="AA50" s="364"/>
      <c r="AB50" s="362"/>
      <c r="AC50" s="363"/>
      <c r="AD50" s="363"/>
      <c r="AE50" s="363"/>
      <c r="AF50" s="363"/>
      <c r="AG50" s="364"/>
      <c r="AH50" s="362"/>
      <c r="AI50" s="363"/>
      <c r="AJ50" s="363"/>
      <c r="AK50" s="363"/>
      <c r="AL50" s="363"/>
      <c r="AM50" s="364"/>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row>
    <row r="51" spans="1:80" ht="15.75" thickBot="1" x14ac:dyDescent="0.3">
      <c r="A51" s="87"/>
      <c r="B51" s="87"/>
      <c r="C51" s="87"/>
      <c r="D51" s="87"/>
      <c r="E51" s="87"/>
      <c r="F51" s="87"/>
      <c r="G51" s="87"/>
      <c r="H51" s="87"/>
      <c r="I51" s="87"/>
      <c r="J51" s="365"/>
      <c r="K51" s="366"/>
      <c r="L51" s="366"/>
      <c r="M51" s="366"/>
      <c r="N51" s="366"/>
      <c r="O51" s="367"/>
      <c r="P51" s="365"/>
      <c r="Q51" s="366"/>
      <c r="R51" s="366"/>
      <c r="S51" s="366"/>
      <c r="T51" s="366"/>
      <c r="U51" s="367"/>
      <c r="V51" s="365"/>
      <c r="W51" s="366"/>
      <c r="X51" s="366"/>
      <c r="Y51" s="366"/>
      <c r="Z51" s="366"/>
      <c r="AA51" s="367"/>
      <c r="AB51" s="365"/>
      <c r="AC51" s="366"/>
      <c r="AD51" s="366"/>
      <c r="AE51" s="366"/>
      <c r="AF51" s="366"/>
      <c r="AG51" s="367"/>
      <c r="AH51" s="365"/>
      <c r="AI51" s="366"/>
      <c r="AJ51" s="366"/>
      <c r="AK51" s="366"/>
      <c r="AL51" s="366"/>
      <c r="AM51" s="36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7"/>
      <c r="BR51" s="87"/>
      <c r="BS51" s="87"/>
      <c r="BT51" s="87"/>
      <c r="BU51" s="87"/>
      <c r="BV51" s="87"/>
      <c r="BW51" s="87"/>
      <c r="BX51" s="87"/>
      <c r="BY51" s="87"/>
      <c r="BZ51" s="87"/>
      <c r="CA51" s="87"/>
      <c r="CB51" s="87"/>
    </row>
    <row r="52" spans="1:80" x14ac:dyDescent="0.25">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87"/>
      <c r="BS52" s="87"/>
      <c r="BT52" s="87"/>
      <c r="BU52" s="87"/>
      <c r="BV52" s="87"/>
      <c r="BW52" s="87"/>
      <c r="BX52" s="87"/>
      <c r="BY52" s="87"/>
      <c r="BZ52" s="87"/>
      <c r="CA52" s="87"/>
      <c r="CB52" s="87"/>
    </row>
    <row r="53" spans="1:80" ht="15" customHeight="1" x14ac:dyDescent="0.25">
      <c r="A53" s="87"/>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7"/>
      <c r="BU53" s="87"/>
      <c r="BV53" s="87"/>
      <c r="BW53" s="87"/>
      <c r="BX53" s="87"/>
      <c r="BY53" s="87"/>
      <c r="BZ53" s="87"/>
      <c r="CA53" s="87"/>
      <c r="CB53" s="87"/>
    </row>
    <row r="54" spans="1:80" ht="15" customHeight="1" x14ac:dyDescent="0.25">
      <c r="A54" s="87"/>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87"/>
      <c r="BS54" s="87"/>
      <c r="BT54" s="87"/>
      <c r="BU54" s="87"/>
      <c r="BV54" s="87"/>
      <c r="BW54" s="87"/>
      <c r="BX54" s="87"/>
      <c r="BY54" s="87"/>
      <c r="BZ54" s="87"/>
      <c r="CA54" s="87"/>
      <c r="CB54" s="87"/>
    </row>
    <row r="55" spans="1:80" x14ac:dyDescent="0.25">
      <c r="A55" s="87"/>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7"/>
      <c r="BR55" s="87"/>
      <c r="BS55" s="87"/>
      <c r="BT55" s="87"/>
      <c r="BU55" s="87"/>
      <c r="BV55" s="87"/>
      <c r="BW55" s="87"/>
      <c r="BX55" s="87"/>
      <c r="BY55" s="87"/>
      <c r="BZ55" s="87"/>
      <c r="CA55" s="87"/>
      <c r="CB55" s="87"/>
    </row>
    <row r="56" spans="1:80" x14ac:dyDescent="0.25">
      <c r="A56" s="87"/>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87"/>
      <c r="BS56" s="87"/>
      <c r="BT56" s="87"/>
      <c r="BU56" s="87"/>
      <c r="BV56" s="87"/>
      <c r="BW56" s="87"/>
      <c r="BX56" s="87"/>
      <c r="BY56" s="87"/>
      <c r="BZ56" s="87"/>
      <c r="CA56" s="87"/>
      <c r="CB56" s="87"/>
    </row>
    <row r="57" spans="1:80" x14ac:dyDescent="0.25">
      <c r="A57" s="87"/>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87"/>
      <c r="BS57" s="87"/>
      <c r="BT57" s="87"/>
      <c r="BU57" s="87"/>
      <c r="BV57" s="87"/>
      <c r="BW57" s="87"/>
      <c r="BX57" s="87"/>
      <c r="BY57" s="87"/>
      <c r="BZ57" s="87"/>
      <c r="CA57" s="87"/>
      <c r="CB57" s="87"/>
    </row>
    <row r="58" spans="1:80" x14ac:dyDescent="0.25">
      <c r="A58" s="87"/>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7"/>
      <c r="BR58" s="87"/>
      <c r="BS58" s="87"/>
      <c r="BT58" s="87"/>
      <c r="BU58" s="87"/>
      <c r="BV58" s="87"/>
      <c r="BW58" s="87"/>
      <c r="BX58" s="87"/>
      <c r="BY58" s="87"/>
      <c r="BZ58" s="87"/>
      <c r="CA58" s="87"/>
      <c r="CB58" s="87"/>
    </row>
    <row r="59" spans="1:80" x14ac:dyDescent="0.25">
      <c r="A59" s="87"/>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c r="BT59" s="87"/>
      <c r="BU59" s="87"/>
      <c r="BV59" s="87"/>
      <c r="BW59" s="87"/>
      <c r="BX59" s="87"/>
      <c r="BY59" s="87"/>
      <c r="BZ59" s="87"/>
      <c r="CA59" s="87"/>
      <c r="CB59" s="87"/>
    </row>
    <row r="60" spans="1:80" x14ac:dyDescent="0.25">
      <c r="A60" s="87"/>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row>
    <row r="61" spans="1:80" x14ac:dyDescent="0.25">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row>
    <row r="62" spans="1:80" x14ac:dyDescent="0.25">
      <c r="A62" s="87"/>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c r="BT62" s="87"/>
      <c r="BU62" s="87"/>
      <c r="BV62" s="87"/>
      <c r="BW62" s="87"/>
      <c r="BX62" s="87"/>
      <c r="BY62" s="87"/>
      <c r="BZ62" s="87"/>
      <c r="CA62" s="87"/>
      <c r="CB62" s="87"/>
    </row>
    <row r="63" spans="1:80" x14ac:dyDescent="0.25">
      <c r="A63" s="87"/>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87"/>
      <c r="BU63" s="87"/>
      <c r="BV63" s="87"/>
      <c r="BW63" s="87"/>
      <c r="BX63" s="87"/>
      <c r="BY63" s="87"/>
      <c r="BZ63" s="87"/>
      <c r="CA63" s="87"/>
      <c r="CB63" s="87"/>
    </row>
    <row r="64" spans="1:80" x14ac:dyDescent="0.25">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87"/>
      <c r="BU64" s="87"/>
      <c r="BV64" s="87"/>
      <c r="BW64" s="87"/>
      <c r="BX64" s="87"/>
      <c r="BY64" s="87"/>
      <c r="BZ64" s="87"/>
      <c r="CA64" s="87"/>
      <c r="CB64" s="87"/>
    </row>
    <row r="65" spans="1:80" x14ac:dyDescent="0.25">
      <c r="A65" s="87"/>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c r="BP65" s="87"/>
      <c r="BQ65" s="87"/>
      <c r="BR65" s="87"/>
      <c r="BS65" s="87"/>
      <c r="BT65" s="87"/>
      <c r="BU65" s="87"/>
      <c r="BV65" s="87"/>
      <c r="BW65" s="87"/>
      <c r="BX65" s="87"/>
      <c r="BY65" s="87"/>
      <c r="BZ65" s="87"/>
      <c r="CA65" s="87"/>
      <c r="CB65" s="87"/>
    </row>
    <row r="66" spans="1:80" x14ac:dyDescent="0.25">
      <c r="A66" s="87"/>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c r="BP66" s="87"/>
      <c r="BQ66" s="87"/>
      <c r="BR66" s="87"/>
      <c r="BS66" s="87"/>
      <c r="BT66" s="87"/>
      <c r="BU66" s="87"/>
      <c r="BV66" s="87"/>
      <c r="BW66" s="87"/>
      <c r="BX66" s="87"/>
      <c r="BY66" s="87"/>
      <c r="BZ66" s="87"/>
      <c r="CA66" s="87"/>
      <c r="CB66" s="87"/>
    </row>
    <row r="67" spans="1:80" x14ac:dyDescent="0.25">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7"/>
      <c r="BM67" s="87"/>
      <c r="BN67" s="87"/>
      <c r="BO67" s="87"/>
      <c r="BP67" s="87"/>
      <c r="BQ67" s="87"/>
      <c r="BR67" s="87"/>
      <c r="BS67" s="87"/>
      <c r="BT67" s="87"/>
      <c r="BU67" s="87"/>
      <c r="BV67" s="87"/>
      <c r="BW67" s="87"/>
      <c r="BX67" s="87"/>
      <c r="BY67" s="87"/>
      <c r="BZ67" s="87"/>
      <c r="CA67" s="87"/>
      <c r="CB67" s="87"/>
    </row>
    <row r="68" spans="1:80" x14ac:dyDescent="0.25">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87"/>
      <c r="AS68" s="87"/>
      <c r="AT68" s="87"/>
      <c r="AU68" s="87"/>
      <c r="AV68" s="87"/>
      <c r="AW68" s="87"/>
      <c r="AX68" s="87"/>
      <c r="AY68" s="87"/>
      <c r="AZ68" s="87"/>
      <c r="BA68" s="87"/>
      <c r="BB68" s="87"/>
      <c r="BC68" s="87"/>
      <c r="BD68" s="87"/>
      <c r="BE68" s="87"/>
      <c r="BF68" s="87"/>
      <c r="BG68" s="87"/>
      <c r="BH68" s="87"/>
      <c r="BI68" s="87"/>
      <c r="BJ68" s="87"/>
      <c r="BK68" s="87"/>
      <c r="BL68" s="87"/>
      <c r="BM68" s="87"/>
      <c r="BN68" s="87"/>
      <c r="BO68" s="87"/>
      <c r="BP68" s="87"/>
      <c r="BQ68" s="87"/>
      <c r="BR68" s="87"/>
      <c r="BS68" s="87"/>
      <c r="BT68" s="87"/>
      <c r="BU68" s="87"/>
      <c r="BV68" s="87"/>
      <c r="BW68" s="87"/>
      <c r="BX68" s="87"/>
      <c r="BY68" s="87"/>
      <c r="BZ68" s="87"/>
      <c r="CA68" s="87"/>
      <c r="CB68" s="87"/>
    </row>
    <row r="69" spans="1:80" x14ac:dyDescent="0.25">
      <c r="A69" s="87"/>
      <c r="B69" s="87"/>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87"/>
      <c r="AT69" s="87"/>
      <c r="AU69" s="87"/>
      <c r="AV69" s="87"/>
      <c r="AW69" s="87"/>
      <c r="AX69" s="87"/>
      <c r="AY69" s="87"/>
      <c r="AZ69" s="87"/>
      <c r="BA69" s="87"/>
      <c r="BB69" s="87"/>
      <c r="BC69" s="87"/>
      <c r="BD69" s="87"/>
      <c r="BE69" s="87"/>
      <c r="BF69" s="87"/>
      <c r="BG69" s="87"/>
      <c r="BH69" s="87"/>
      <c r="BI69" s="87"/>
      <c r="BJ69" s="87"/>
      <c r="BK69" s="87"/>
      <c r="BL69" s="87"/>
      <c r="BM69" s="87"/>
      <c r="BN69" s="87"/>
      <c r="BO69" s="87"/>
      <c r="BP69" s="87"/>
      <c r="BQ69" s="87"/>
      <c r="BR69" s="87"/>
      <c r="BS69" s="87"/>
      <c r="BT69" s="87"/>
      <c r="BU69" s="87"/>
      <c r="BV69" s="87"/>
      <c r="BW69" s="87"/>
      <c r="BX69" s="87"/>
      <c r="BY69" s="87"/>
      <c r="BZ69" s="87"/>
      <c r="CA69" s="87"/>
      <c r="CB69" s="87"/>
    </row>
    <row r="70" spans="1:80" x14ac:dyDescent="0.25">
      <c r="A70" s="87"/>
      <c r="B70" s="87"/>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7"/>
      <c r="BM70" s="87"/>
      <c r="BN70" s="87"/>
      <c r="BO70" s="87"/>
      <c r="BP70" s="87"/>
      <c r="BQ70" s="87"/>
      <c r="BR70" s="87"/>
      <c r="BS70" s="87"/>
      <c r="BT70" s="87"/>
      <c r="BU70" s="87"/>
      <c r="BV70" s="87"/>
      <c r="BW70" s="87"/>
      <c r="BX70" s="87"/>
      <c r="BY70" s="87"/>
      <c r="BZ70" s="87"/>
      <c r="CA70" s="87"/>
      <c r="CB70" s="87"/>
    </row>
    <row r="71" spans="1:80" x14ac:dyDescent="0.25">
      <c r="A71" s="87"/>
      <c r="B71" s="87"/>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c r="BM71" s="87"/>
      <c r="BN71" s="87"/>
      <c r="BO71" s="87"/>
      <c r="BP71" s="87"/>
      <c r="BQ71" s="87"/>
      <c r="BR71" s="87"/>
      <c r="BS71" s="87"/>
      <c r="BT71" s="87"/>
      <c r="BU71" s="87"/>
      <c r="BV71" s="87"/>
      <c r="BW71" s="87"/>
      <c r="BX71" s="87"/>
      <c r="BY71" s="87"/>
      <c r="BZ71" s="87"/>
      <c r="CA71" s="87"/>
      <c r="CB71" s="87"/>
    </row>
    <row r="72" spans="1:80" x14ac:dyDescent="0.25">
      <c r="A72" s="87"/>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7"/>
      <c r="BP72" s="87"/>
      <c r="BQ72" s="87"/>
      <c r="BR72" s="87"/>
      <c r="BS72" s="87"/>
      <c r="BT72" s="87"/>
      <c r="BU72" s="87"/>
      <c r="BV72" s="87"/>
      <c r="BW72" s="87"/>
      <c r="BX72" s="87"/>
      <c r="BY72" s="87"/>
      <c r="BZ72" s="87"/>
      <c r="CA72" s="87"/>
      <c r="CB72" s="87"/>
    </row>
    <row r="73" spans="1:80" x14ac:dyDescent="0.25">
      <c r="A73" s="87"/>
      <c r="B73" s="87"/>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7"/>
      <c r="AP73" s="87"/>
      <c r="AQ73" s="87"/>
      <c r="AR73" s="87"/>
      <c r="AS73" s="87"/>
      <c r="AT73" s="87"/>
      <c r="AU73" s="87"/>
      <c r="AV73" s="87"/>
      <c r="AW73" s="87"/>
      <c r="AX73" s="87"/>
      <c r="AY73" s="87"/>
      <c r="AZ73" s="87"/>
      <c r="BA73" s="87"/>
      <c r="BB73" s="87"/>
      <c r="BC73" s="87"/>
      <c r="BD73" s="87"/>
      <c r="BE73" s="87"/>
      <c r="BF73" s="87"/>
      <c r="BG73" s="87"/>
      <c r="BH73" s="87"/>
      <c r="BI73" s="87"/>
      <c r="BJ73" s="87"/>
      <c r="BK73" s="87"/>
      <c r="BL73" s="87"/>
      <c r="BM73" s="87"/>
      <c r="BN73" s="87"/>
      <c r="BO73" s="87"/>
      <c r="BP73" s="87"/>
      <c r="BQ73" s="87"/>
      <c r="BR73" s="87"/>
      <c r="BS73" s="87"/>
      <c r="BT73" s="87"/>
      <c r="BU73" s="87"/>
      <c r="BV73" s="87"/>
      <c r="BW73" s="87"/>
      <c r="BX73" s="87"/>
      <c r="BY73" s="87"/>
      <c r="BZ73" s="87"/>
      <c r="CA73" s="87"/>
      <c r="CB73" s="87"/>
    </row>
    <row r="74" spans="1:80" x14ac:dyDescent="0.25">
      <c r="A74" s="87"/>
      <c r="B74" s="87"/>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7"/>
      <c r="AY74" s="87"/>
      <c r="AZ74" s="87"/>
      <c r="BA74" s="87"/>
      <c r="BB74" s="87"/>
      <c r="BC74" s="87"/>
      <c r="BD74" s="87"/>
      <c r="BE74" s="87"/>
      <c r="BF74" s="87"/>
      <c r="BG74" s="87"/>
      <c r="BH74" s="87"/>
      <c r="BI74" s="87"/>
      <c r="BJ74" s="87"/>
      <c r="BK74" s="87"/>
      <c r="BL74" s="87"/>
      <c r="BM74" s="87"/>
      <c r="BN74" s="87"/>
      <c r="BO74" s="87"/>
      <c r="BP74" s="87"/>
      <c r="BQ74" s="87"/>
      <c r="BR74" s="87"/>
      <c r="BS74" s="87"/>
      <c r="BT74" s="87"/>
      <c r="BU74" s="87"/>
      <c r="BV74" s="87"/>
      <c r="BW74" s="87"/>
      <c r="BX74" s="87"/>
      <c r="BY74" s="87"/>
      <c r="BZ74" s="87"/>
      <c r="CA74" s="87"/>
      <c r="CB74" s="87"/>
    </row>
    <row r="75" spans="1:80" x14ac:dyDescent="0.25">
      <c r="A75" s="87"/>
      <c r="B75" s="87"/>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c r="AP75" s="87"/>
      <c r="AQ75" s="87"/>
      <c r="AR75" s="87"/>
      <c r="AS75" s="87"/>
      <c r="AT75" s="87"/>
      <c r="AU75" s="87"/>
      <c r="AV75" s="87"/>
      <c r="AW75" s="87"/>
      <c r="AX75" s="87"/>
      <c r="AY75" s="87"/>
      <c r="AZ75" s="87"/>
      <c r="BA75" s="87"/>
      <c r="BB75" s="87"/>
      <c r="BC75" s="87"/>
      <c r="BD75" s="87"/>
      <c r="BE75" s="87"/>
      <c r="BF75" s="87"/>
      <c r="BG75" s="87"/>
      <c r="BH75" s="87"/>
      <c r="BI75" s="87"/>
      <c r="BJ75" s="87"/>
      <c r="BK75" s="87"/>
      <c r="BL75" s="87"/>
      <c r="BM75" s="87"/>
      <c r="BN75" s="87"/>
      <c r="BO75" s="87"/>
      <c r="BP75" s="87"/>
      <c r="BQ75" s="87"/>
      <c r="BR75" s="87"/>
      <c r="BS75" s="87"/>
      <c r="BT75" s="87"/>
      <c r="BU75" s="87"/>
      <c r="BV75" s="87"/>
      <c r="BW75" s="87"/>
      <c r="BX75" s="87"/>
      <c r="BY75" s="87"/>
      <c r="BZ75" s="87"/>
      <c r="CA75" s="87"/>
      <c r="CB75" s="87"/>
    </row>
    <row r="76" spans="1:80" x14ac:dyDescent="0.25">
      <c r="A76" s="87"/>
      <c r="B76" s="87"/>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87"/>
      <c r="AY76" s="87"/>
      <c r="AZ76" s="87"/>
      <c r="BA76" s="87"/>
      <c r="BB76" s="87"/>
      <c r="BC76" s="87"/>
      <c r="BD76" s="87"/>
      <c r="BE76" s="87"/>
      <c r="BF76" s="87"/>
      <c r="BG76" s="87"/>
      <c r="BH76" s="87"/>
      <c r="BI76" s="87"/>
      <c r="BJ76" s="87"/>
      <c r="BK76" s="87"/>
      <c r="BL76" s="87"/>
      <c r="BM76" s="87"/>
      <c r="BN76" s="87"/>
      <c r="BO76" s="87"/>
      <c r="BP76" s="87"/>
      <c r="BQ76" s="87"/>
      <c r="BR76" s="87"/>
      <c r="BS76" s="87"/>
      <c r="BT76" s="87"/>
      <c r="BU76" s="87"/>
      <c r="BV76" s="87"/>
      <c r="BW76" s="87"/>
      <c r="BX76" s="87"/>
      <c r="BY76" s="87"/>
      <c r="BZ76" s="87"/>
      <c r="CA76" s="87"/>
      <c r="CB76" s="87"/>
    </row>
    <row r="77" spans="1:80" x14ac:dyDescent="0.25">
      <c r="A77" s="87"/>
      <c r="B77" s="87"/>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c r="BI77" s="87"/>
      <c r="BJ77" s="87"/>
      <c r="BK77" s="87"/>
      <c r="BL77" s="87"/>
      <c r="BM77" s="87"/>
      <c r="BN77" s="87"/>
      <c r="BO77" s="87"/>
      <c r="BP77" s="87"/>
      <c r="BQ77" s="87"/>
      <c r="BR77" s="87"/>
      <c r="BS77" s="87"/>
      <c r="BT77" s="87"/>
      <c r="BU77" s="87"/>
      <c r="BV77" s="87"/>
      <c r="BW77" s="87"/>
      <c r="BX77" s="87"/>
      <c r="BY77" s="87"/>
      <c r="BZ77" s="87"/>
      <c r="CA77" s="87"/>
      <c r="CB77" s="87"/>
    </row>
    <row r="78" spans="1:80" x14ac:dyDescent="0.25">
      <c r="A78" s="87"/>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87"/>
      <c r="BP78" s="87"/>
      <c r="BQ78" s="87"/>
      <c r="BR78" s="87"/>
      <c r="BS78" s="87"/>
      <c r="BT78" s="87"/>
      <c r="BU78" s="87"/>
      <c r="BV78" s="87"/>
      <c r="BW78" s="87"/>
      <c r="BX78" s="87"/>
      <c r="BY78" s="87"/>
      <c r="BZ78" s="87"/>
      <c r="CA78" s="87"/>
      <c r="CB78" s="87"/>
    </row>
    <row r="79" spans="1:80" x14ac:dyDescent="0.25">
      <c r="A79" s="87"/>
      <c r="B79" s="87"/>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7"/>
      <c r="AZ79" s="87"/>
      <c r="BA79" s="87"/>
      <c r="BB79" s="87"/>
      <c r="BC79" s="87"/>
      <c r="BD79" s="87"/>
      <c r="BE79" s="87"/>
      <c r="BF79" s="87"/>
      <c r="BG79" s="87"/>
      <c r="BH79" s="87"/>
      <c r="BI79" s="87"/>
      <c r="BJ79" s="87"/>
      <c r="BK79" s="87"/>
    </row>
    <row r="80" spans="1:80" x14ac:dyDescent="0.25">
      <c r="A80" s="87"/>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87"/>
      <c r="BI80" s="87"/>
      <c r="BJ80" s="87"/>
      <c r="BK80" s="87"/>
    </row>
    <row r="81" spans="1:63" x14ac:dyDescent="0.25">
      <c r="A81" s="87"/>
      <c r="B81" s="87"/>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row>
    <row r="82" spans="1:63" x14ac:dyDescent="0.25">
      <c r="A82" s="87"/>
      <c r="B82" s="87"/>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row>
    <row r="83" spans="1:63" x14ac:dyDescent="0.25">
      <c r="A83" s="87"/>
      <c r="B83" s="87"/>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row>
    <row r="84" spans="1:63" x14ac:dyDescent="0.25">
      <c r="A84" s="87"/>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row>
    <row r="85" spans="1:63" x14ac:dyDescent="0.25">
      <c r="A85" s="87"/>
      <c r="B85" s="87"/>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row>
    <row r="86" spans="1:63" x14ac:dyDescent="0.25">
      <c r="A86" s="87"/>
      <c r="B86" s="87"/>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row>
    <row r="87" spans="1:63" x14ac:dyDescent="0.25">
      <c r="A87" s="87"/>
      <c r="B87" s="87"/>
      <c r="C87" s="87"/>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7"/>
      <c r="AQ87" s="87"/>
      <c r="AR87" s="87"/>
      <c r="AS87" s="87"/>
      <c r="AT87" s="87"/>
      <c r="AU87" s="87"/>
      <c r="AV87" s="87"/>
      <c r="AW87" s="87"/>
      <c r="AX87" s="87"/>
      <c r="AY87" s="87"/>
      <c r="AZ87" s="87"/>
      <c r="BA87" s="87"/>
      <c r="BB87" s="87"/>
      <c r="BC87" s="87"/>
      <c r="BD87" s="87"/>
      <c r="BE87" s="87"/>
      <c r="BF87" s="87"/>
      <c r="BG87" s="87"/>
      <c r="BH87" s="87"/>
      <c r="BI87" s="87"/>
      <c r="BJ87" s="87"/>
      <c r="BK87" s="87"/>
    </row>
    <row r="88" spans="1:63" x14ac:dyDescent="0.25">
      <c r="A88" s="87"/>
      <c r="B88" s="87"/>
      <c r="C88" s="87"/>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row>
    <row r="89" spans="1:63" x14ac:dyDescent="0.25">
      <c r="A89" s="87"/>
      <c r="B89" s="87"/>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row>
    <row r="90" spans="1:63" x14ac:dyDescent="0.25">
      <c r="A90" s="87"/>
      <c r="B90" s="87"/>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row>
    <row r="91" spans="1:63" x14ac:dyDescent="0.25">
      <c r="A91" s="87"/>
      <c r="B91" s="87"/>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row>
    <row r="92" spans="1:63" x14ac:dyDescent="0.25">
      <c r="A92" s="87"/>
      <c r="B92" s="87"/>
      <c r="C92" s="87"/>
      <c r="D92" s="87"/>
      <c r="E92" s="87"/>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7"/>
      <c r="AW92" s="87"/>
      <c r="AX92" s="87"/>
      <c r="AY92" s="87"/>
      <c r="AZ92" s="87"/>
      <c r="BA92" s="87"/>
      <c r="BB92" s="87"/>
      <c r="BC92" s="87"/>
      <c r="BD92" s="87"/>
      <c r="BE92" s="87"/>
      <c r="BF92" s="87"/>
      <c r="BG92" s="87"/>
      <c r="BH92" s="87"/>
      <c r="BI92" s="87"/>
      <c r="BJ92" s="87"/>
      <c r="BK92" s="87"/>
    </row>
    <row r="93" spans="1:63" x14ac:dyDescent="0.25">
      <c r="A93" s="87"/>
      <c r="B93" s="87"/>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c r="AQ93" s="87"/>
      <c r="AR93" s="87"/>
      <c r="AS93" s="87"/>
      <c r="AT93" s="87"/>
      <c r="AU93" s="87"/>
      <c r="AV93" s="87"/>
      <c r="AW93" s="87"/>
      <c r="AX93" s="87"/>
      <c r="AY93" s="87"/>
      <c r="AZ93" s="87"/>
      <c r="BA93" s="87"/>
      <c r="BB93" s="87"/>
      <c r="BC93" s="87"/>
      <c r="BD93" s="87"/>
      <c r="BE93" s="87"/>
      <c r="BF93" s="87"/>
      <c r="BG93" s="87"/>
      <c r="BH93" s="87"/>
      <c r="BI93" s="87"/>
      <c r="BJ93" s="87"/>
      <c r="BK93" s="87"/>
    </row>
    <row r="94" spans="1:63" x14ac:dyDescent="0.25">
      <c r="A94" s="87"/>
      <c r="B94" s="87"/>
      <c r="C94" s="87"/>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7"/>
      <c r="AO94" s="87"/>
      <c r="AP94" s="87"/>
      <c r="AQ94" s="87"/>
      <c r="AR94" s="87"/>
      <c r="AS94" s="87"/>
      <c r="AT94" s="87"/>
      <c r="AU94" s="87"/>
      <c r="AV94" s="87"/>
      <c r="AW94" s="87"/>
      <c r="AX94" s="87"/>
      <c r="AY94" s="87"/>
      <c r="AZ94" s="87"/>
      <c r="BA94" s="87"/>
      <c r="BB94" s="87"/>
      <c r="BC94" s="87"/>
      <c r="BD94" s="87"/>
      <c r="BE94" s="87"/>
      <c r="BF94" s="87"/>
      <c r="BG94" s="87"/>
      <c r="BH94" s="87"/>
      <c r="BI94" s="87"/>
      <c r="BJ94" s="87"/>
      <c r="BK94" s="87"/>
    </row>
    <row r="95" spans="1:63" x14ac:dyDescent="0.25">
      <c r="A95" s="87"/>
      <c r="B95" s="87"/>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c r="AP95" s="87"/>
      <c r="AQ95" s="87"/>
      <c r="AR95" s="87"/>
      <c r="AS95" s="87"/>
      <c r="AT95" s="87"/>
      <c r="AU95" s="87"/>
      <c r="AV95" s="87"/>
      <c r="AW95" s="87"/>
      <c r="AX95" s="87"/>
      <c r="AY95" s="87"/>
      <c r="AZ95" s="87"/>
      <c r="BA95" s="87"/>
      <c r="BB95" s="87"/>
      <c r="BC95" s="87"/>
      <c r="BD95" s="87"/>
      <c r="BE95" s="87"/>
      <c r="BF95" s="87"/>
      <c r="BG95" s="87"/>
      <c r="BH95" s="87"/>
      <c r="BI95" s="87"/>
      <c r="BJ95" s="87"/>
      <c r="BK95" s="87"/>
    </row>
    <row r="96" spans="1:63" x14ac:dyDescent="0.25">
      <c r="A96" s="87"/>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row>
    <row r="97" spans="1:63" x14ac:dyDescent="0.25">
      <c r="A97" s="87"/>
      <c r="B97" s="87"/>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row>
    <row r="98" spans="1:63" x14ac:dyDescent="0.25">
      <c r="A98" s="87"/>
      <c r="B98" s="87"/>
      <c r="C98" s="87"/>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row>
    <row r="99" spans="1:63" x14ac:dyDescent="0.25">
      <c r="A99" s="87"/>
      <c r="B99" s="87"/>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c r="AZ99" s="87"/>
      <c r="BA99" s="87"/>
      <c r="BB99" s="87"/>
      <c r="BC99" s="87"/>
      <c r="BD99" s="87"/>
      <c r="BE99" s="87"/>
      <c r="BF99" s="87"/>
      <c r="BG99" s="87"/>
      <c r="BH99" s="87"/>
      <c r="BI99" s="87"/>
      <c r="BJ99" s="87"/>
      <c r="BK99" s="87"/>
    </row>
    <row r="100" spans="1:63" x14ac:dyDescent="0.25">
      <c r="A100" s="87"/>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87"/>
      <c r="AO100" s="87"/>
      <c r="AP100" s="87"/>
      <c r="AQ100" s="87"/>
      <c r="AR100" s="87"/>
      <c r="AS100" s="87"/>
      <c r="AT100" s="87"/>
      <c r="AU100" s="87"/>
      <c r="AV100" s="87"/>
      <c r="AW100" s="87"/>
      <c r="AX100" s="87"/>
      <c r="AY100" s="87"/>
      <c r="AZ100" s="87"/>
      <c r="BA100" s="87"/>
      <c r="BB100" s="87"/>
      <c r="BC100" s="87"/>
      <c r="BD100" s="87"/>
      <c r="BE100" s="87"/>
      <c r="BF100" s="87"/>
      <c r="BG100" s="87"/>
      <c r="BH100" s="87"/>
      <c r="BI100" s="87"/>
      <c r="BJ100" s="87"/>
      <c r="BK100" s="87"/>
    </row>
    <row r="101" spans="1:63" x14ac:dyDescent="0.25">
      <c r="A101" s="87"/>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87"/>
      <c r="AO101" s="87"/>
      <c r="AP101" s="87"/>
      <c r="AQ101" s="87"/>
      <c r="AR101" s="87"/>
      <c r="AS101" s="87"/>
      <c r="AT101" s="87"/>
      <c r="AU101" s="87"/>
      <c r="AV101" s="87"/>
      <c r="AW101" s="87"/>
      <c r="AX101" s="87"/>
      <c r="AY101" s="87"/>
      <c r="AZ101" s="87"/>
      <c r="BA101" s="87"/>
      <c r="BB101" s="87"/>
      <c r="BC101" s="87"/>
      <c r="BD101" s="87"/>
      <c r="BE101" s="87"/>
      <c r="BF101" s="87"/>
      <c r="BG101" s="87"/>
      <c r="BH101" s="87"/>
      <c r="BI101" s="87"/>
      <c r="BJ101" s="87"/>
      <c r="BK101" s="87"/>
    </row>
    <row r="102" spans="1:63" x14ac:dyDescent="0.25">
      <c r="A102" s="87"/>
      <c r="B102" s="87"/>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7"/>
      <c r="AO102" s="87"/>
      <c r="AP102" s="87"/>
      <c r="AQ102" s="87"/>
      <c r="AR102" s="87"/>
      <c r="AS102" s="87"/>
      <c r="AT102" s="87"/>
      <c r="AU102" s="87"/>
      <c r="AV102" s="87"/>
      <c r="AW102" s="87"/>
      <c r="AX102" s="87"/>
      <c r="AY102" s="87"/>
      <c r="AZ102" s="87"/>
      <c r="BA102" s="87"/>
      <c r="BB102" s="87"/>
      <c r="BC102" s="87"/>
      <c r="BD102" s="87"/>
      <c r="BE102" s="87"/>
      <c r="BF102" s="87"/>
      <c r="BG102" s="87"/>
      <c r="BH102" s="87"/>
      <c r="BI102" s="87"/>
      <c r="BJ102" s="87"/>
      <c r="BK102" s="87"/>
    </row>
    <row r="103" spans="1:63" x14ac:dyDescent="0.25">
      <c r="A103" s="87"/>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c r="AO103" s="87"/>
      <c r="AP103" s="87"/>
      <c r="AQ103" s="87"/>
      <c r="AR103" s="87"/>
      <c r="AS103" s="87"/>
      <c r="AT103" s="87"/>
      <c r="AU103" s="87"/>
      <c r="AV103" s="87"/>
      <c r="AW103" s="87"/>
      <c r="AX103" s="87"/>
      <c r="AY103" s="87"/>
      <c r="AZ103" s="87"/>
      <c r="BA103" s="87"/>
      <c r="BB103" s="87"/>
      <c r="BC103" s="87"/>
      <c r="BD103" s="87"/>
      <c r="BE103" s="87"/>
      <c r="BF103" s="87"/>
      <c r="BG103" s="87"/>
      <c r="BH103" s="87"/>
      <c r="BI103" s="87"/>
      <c r="BJ103" s="87"/>
      <c r="BK103" s="87"/>
    </row>
    <row r="104" spans="1:63" x14ac:dyDescent="0.25">
      <c r="A104" s="87"/>
      <c r="B104" s="87"/>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7"/>
      <c r="AY104" s="87"/>
      <c r="AZ104" s="87"/>
      <c r="BA104" s="87"/>
      <c r="BB104" s="87"/>
      <c r="BC104" s="87"/>
      <c r="BD104" s="87"/>
      <c r="BE104" s="87"/>
      <c r="BF104" s="87"/>
      <c r="BG104" s="87"/>
      <c r="BH104" s="87"/>
      <c r="BI104" s="87"/>
      <c r="BJ104" s="87"/>
      <c r="BK104" s="87"/>
    </row>
    <row r="105" spans="1:63" x14ac:dyDescent="0.25">
      <c r="A105" s="87"/>
      <c r="B105" s="87"/>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87"/>
      <c r="AO105" s="87"/>
      <c r="AP105" s="87"/>
      <c r="AQ105" s="87"/>
      <c r="AR105" s="87"/>
      <c r="AS105" s="87"/>
      <c r="AT105" s="87"/>
      <c r="AU105" s="87"/>
      <c r="AV105" s="87"/>
      <c r="AW105" s="87"/>
      <c r="AX105" s="87"/>
      <c r="AY105" s="87"/>
      <c r="AZ105" s="87"/>
      <c r="BA105" s="87"/>
      <c r="BB105" s="87"/>
      <c r="BC105" s="87"/>
      <c r="BD105" s="87"/>
      <c r="BE105" s="87"/>
      <c r="BF105" s="87"/>
      <c r="BG105" s="87"/>
      <c r="BH105" s="87"/>
      <c r="BI105" s="87"/>
      <c r="BJ105" s="87"/>
      <c r="BK105" s="87"/>
    </row>
    <row r="106" spans="1:63" x14ac:dyDescent="0.25">
      <c r="A106" s="87"/>
      <c r="B106" s="87"/>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c r="AU106" s="87"/>
      <c r="AV106" s="87"/>
      <c r="AW106" s="87"/>
      <c r="AX106" s="87"/>
      <c r="AY106" s="87"/>
      <c r="AZ106" s="87"/>
      <c r="BA106" s="87"/>
      <c r="BB106" s="87"/>
      <c r="BC106" s="87"/>
      <c r="BD106" s="87"/>
      <c r="BE106" s="87"/>
      <c r="BF106" s="87"/>
      <c r="BG106" s="87"/>
      <c r="BH106" s="87"/>
      <c r="BI106" s="87"/>
      <c r="BJ106" s="87"/>
      <c r="BK106" s="87"/>
    </row>
    <row r="107" spans="1:63" x14ac:dyDescent="0.25">
      <c r="A107" s="87"/>
      <c r="B107" s="87"/>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87"/>
      <c r="AQ107" s="87"/>
      <c r="AR107" s="87"/>
      <c r="AS107" s="87"/>
      <c r="AT107" s="87"/>
      <c r="AU107" s="87"/>
      <c r="AV107" s="87"/>
      <c r="AW107" s="87"/>
      <c r="AX107" s="87"/>
      <c r="AY107" s="87"/>
      <c r="AZ107" s="87"/>
      <c r="BA107" s="87"/>
      <c r="BB107" s="87"/>
      <c r="BC107" s="87"/>
      <c r="BD107" s="87"/>
      <c r="BE107" s="87"/>
      <c r="BF107" s="87"/>
      <c r="BG107" s="87"/>
      <c r="BH107" s="87"/>
      <c r="BI107" s="87"/>
      <c r="BJ107" s="87"/>
      <c r="BK107" s="87"/>
    </row>
    <row r="108" spans="1:63" x14ac:dyDescent="0.25">
      <c r="A108" s="87"/>
      <c r="B108" s="87"/>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87"/>
      <c r="AO108" s="87"/>
      <c r="AP108" s="87"/>
      <c r="AQ108" s="87"/>
      <c r="AR108" s="87"/>
      <c r="AS108" s="87"/>
      <c r="AT108" s="87"/>
      <c r="AU108" s="87"/>
      <c r="AV108" s="87"/>
      <c r="AW108" s="87"/>
      <c r="AX108" s="87"/>
      <c r="AY108" s="87"/>
      <c r="AZ108" s="87"/>
      <c r="BA108" s="87"/>
      <c r="BB108" s="87"/>
      <c r="BC108" s="87"/>
      <c r="BD108" s="87"/>
      <c r="BE108" s="87"/>
      <c r="BF108" s="87"/>
      <c r="BG108" s="87"/>
      <c r="BH108" s="87"/>
      <c r="BI108" s="87"/>
      <c r="BJ108" s="87"/>
      <c r="BK108" s="87"/>
    </row>
    <row r="109" spans="1:63" x14ac:dyDescent="0.25">
      <c r="A109" s="87"/>
      <c r="B109" s="87"/>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87"/>
      <c r="AO109" s="87"/>
      <c r="AP109" s="87"/>
      <c r="AQ109" s="87"/>
      <c r="AR109" s="87"/>
      <c r="AS109" s="87"/>
      <c r="AT109" s="87"/>
      <c r="AU109" s="87"/>
      <c r="AV109" s="87"/>
      <c r="AW109" s="87"/>
      <c r="AX109" s="87"/>
      <c r="AY109" s="87"/>
      <c r="AZ109" s="87"/>
      <c r="BA109" s="87"/>
      <c r="BB109" s="87"/>
      <c r="BC109" s="87"/>
      <c r="BD109" s="87"/>
      <c r="BE109" s="87"/>
      <c r="BF109" s="87"/>
      <c r="BG109" s="87"/>
      <c r="BH109" s="87"/>
      <c r="BI109" s="87"/>
      <c r="BJ109" s="87"/>
      <c r="BK109" s="87"/>
    </row>
    <row r="110" spans="1:63" x14ac:dyDescent="0.25">
      <c r="A110" s="87"/>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87"/>
      <c r="AO110" s="87"/>
      <c r="AP110" s="87"/>
      <c r="AQ110" s="87"/>
      <c r="AR110" s="87"/>
      <c r="AS110" s="87"/>
      <c r="AT110" s="87"/>
      <c r="AU110" s="87"/>
      <c r="AV110" s="87"/>
      <c r="AW110" s="87"/>
      <c r="AX110" s="87"/>
      <c r="AY110" s="87"/>
      <c r="AZ110" s="87"/>
      <c r="BA110" s="87"/>
      <c r="BB110" s="87"/>
      <c r="BC110" s="87"/>
      <c r="BD110" s="87"/>
      <c r="BE110" s="87"/>
      <c r="BF110" s="87"/>
      <c r="BG110" s="87"/>
      <c r="BH110" s="87"/>
      <c r="BI110" s="87"/>
      <c r="BJ110" s="87"/>
      <c r="BK110" s="87"/>
    </row>
    <row r="111" spans="1:63" x14ac:dyDescent="0.25">
      <c r="A111" s="87"/>
      <c r="B111" s="87"/>
      <c r="C111" s="87"/>
      <c r="D111" s="87"/>
      <c r="E111" s="87"/>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87"/>
      <c r="AO111" s="87"/>
      <c r="AP111" s="87"/>
      <c r="AQ111" s="87"/>
      <c r="AR111" s="87"/>
      <c r="AS111" s="87"/>
      <c r="AT111" s="87"/>
      <c r="AU111" s="87"/>
      <c r="AV111" s="87"/>
      <c r="AW111" s="87"/>
      <c r="AX111" s="87"/>
      <c r="AY111" s="87"/>
      <c r="AZ111" s="87"/>
      <c r="BA111" s="87"/>
      <c r="BB111" s="87"/>
      <c r="BC111" s="87"/>
      <c r="BD111" s="87"/>
      <c r="BE111" s="87"/>
      <c r="BF111" s="87"/>
      <c r="BG111" s="87"/>
      <c r="BH111" s="87"/>
      <c r="BI111" s="87"/>
      <c r="BJ111" s="87"/>
      <c r="BK111" s="87"/>
    </row>
    <row r="112" spans="1:63" x14ac:dyDescent="0.25">
      <c r="A112" s="87"/>
      <c r="B112" s="87"/>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7"/>
      <c r="AY112" s="87"/>
      <c r="AZ112" s="87"/>
      <c r="BA112" s="87"/>
      <c r="BB112" s="87"/>
      <c r="BC112" s="87"/>
      <c r="BD112" s="87"/>
      <c r="BE112" s="87"/>
      <c r="BF112" s="87"/>
      <c r="BG112" s="87"/>
      <c r="BH112" s="87"/>
      <c r="BI112" s="87"/>
      <c r="BJ112" s="87"/>
      <c r="BK112" s="87"/>
    </row>
    <row r="113" spans="1:63" x14ac:dyDescent="0.25">
      <c r="A113" s="87"/>
      <c r="B113" s="87"/>
      <c r="C113" s="87"/>
      <c r="D113" s="87"/>
      <c r="E113" s="87"/>
      <c r="F113" s="87"/>
      <c r="G113" s="8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87"/>
      <c r="AO113" s="87"/>
      <c r="AP113" s="87"/>
      <c r="AQ113" s="87"/>
      <c r="AR113" s="87"/>
      <c r="AS113" s="87"/>
      <c r="AT113" s="87"/>
      <c r="AU113" s="87"/>
      <c r="AV113" s="87"/>
      <c r="AW113" s="87"/>
      <c r="AX113" s="87"/>
      <c r="AY113" s="87"/>
      <c r="AZ113" s="87"/>
      <c r="BA113" s="87"/>
      <c r="BB113" s="87"/>
      <c r="BC113" s="87"/>
      <c r="BD113" s="87"/>
      <c r="BE113" s="87"/>
      <c r="BF113" s="87"/>
      <c r="BG113" s="87"/>
      <c r="BH113" s="87"/>
      <c r="BI113" s="87"/>
      <c r="BJ113" s="87"/>
      <c r="BK113" s="87"/>
    </row>
    <row r="114" spans="1:63" x14ac:dyDescent="0.25">
      <c r="A114" s="87"/>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87"/>
      <c r="AO114" s="87"/>
      <c r="AP114" s="87"/>
      <c r="AQ114" s="87"/>
      <c r="AR114" s="87"/>
      <c r="AS114" s="87"/>
      <c r="AT114" s="87"/>
      <c r="AU114" s="87"/>
      <c r="AV114" s="87"/>
      <c r="AW114" s="87"/>
      <c r="AX114" s="87"/>
      <c r="AY114" s="87"/>
      <c r="AZ114" s="87"/>
      <c r="BA114" s="87"/>
      <c r="BB114" s="87"/>
      <c r="BC114" s="87"/>
      <c r="BD114" s="87"/>
      <c r="BE114" s="87"/>
      <c r="BF114" s="87"/>
      <c r="BG114" s="87"/>
      <c r="BH114" s="87"/>
      <c r="BI114" s="87"/>
      <c r="BJ114" s="87"/>
      <c r="BK114" s="87"/>
    </row>
    <row r="115" spans="1:63" x14ac:dyDescent="0.25">
      <c r="A115" s="87"/>
      <c r="B115" s="87"/>
      <c r="C115" s="87"/>
      <c r="D115" s="87"/>
      <c r="E115" s="87"/>
      <c r="F115" s="87"/>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c r="AP115" s="87"/>
      <c r="AQ115" s="87"/>
      <c r="AR115" s="87"/>
      <c r="AS115" s="87"/>
      <c r="AT115" s="87"/>
      <c r="AU115" s="87"/>
      <c r="AV115" s="87"/>
      <c r="AW115" s="87"/>
      <c r="AX115" s="87"/>
      <c r="AY115" s="87"/>
      <c r="AZ115" s="87"/>
      <c r="BA115" s="87"/>
      <c r="BB115" s="87"/>
      <c r="BC115" s="87"/>
      <c r="BD115" s="87"/>
      <c r="BE115" s="87"/>
      <c r="BF115" s="87"/>
      <c r="BG115" s="87"/>
      <c r="BH115" s="87"/>
      <c r="BI115" s="87"/>
      <c r="BJ115" s="87"/>
      <c r="BK115" s="87"/>
    </row>
    <row r="116" spans="1:63" x14ac:dyDescent="0.25">
      <c r="A116" s="87"/>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87"/>
      <c r="AO116" s="87"/>
      <c r="AP116" s="87"/>
      <c r="AQ116" s="87"/>
      <c r="AR116" s="87"/>
      <c r="AS116" s="87"/>
      <c r="AT116" s="87"/>
      <c r="AU116" s="87"/>
      <c r="AV116" s="87"/>
      <c r="AW116" s="87"/>
      <c r="AX116" s="87"/>
      <c r="AY116" s="87"/>
      <c r="AZ116" s="87"/>
      <c r="BA116" s="87"/>
      <c r="BB116" s="87"/>
      <c r="BC116" s="87"/>
      <c r="BD116" s="87"/>
      <c r="BE116" s="87"/>
      <c r="BF116" s="87"/>
      <c r="BG116" s="87"/>
      <c r="BH116" s="87"/>
      <c r="BI116" s="87"/>
      <c r="BJ116" s="87"/>
      <c r="BK116" s="87"/>
    </row>
    <row r="117" spans="1:63" x14ac:dyDescent="0.25">
      <c r="A117" s="87"/>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87"/>
      <c r="AO117" s="87"/>
      <c r="AP117" s="87"/>
      <c r="AQ117" s="87"/>
      <c r="AR117" s="87"/>
      <c r="AS117" s="87"/>
      <c r="AT117" s="87"/>
      <c r="AU117" s="87"/>
      <c r="AV117" s="87"/>
      <c r="AW117" s="87"/>
      <c r="AX117" s="87"/>
      <c r="AY117" s="87"/>
      <c r="AZ117" s="87"/>
      <c r="BA117" s="87"/>
      <c r="BB117" s="87"/>
      <c r="BC117" s="87"/>
      <c r="BD117" s="87"/>
      <c r="BE117" s="87"/>
      <c r="BF117" s="87"/>
      <c r="BG117" s="87"/>
      <c r="BH117" s="87"/>
      <c r="BI117" s="87"/>
      <c r="BJ117" s="87"/>
      <c r="BK117" s="87"/>
    </row>
    <row r="118" spans="1:63" x14ac:dyDescent="0.25">
      <c r="A118" s="87"/>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87"/>
      <c r="AO118" s="87"/>
      <c r="AP118" s="87"/>
      <c r="AQ118" s="87"/>
      <c r="AR118" s="87"/>
      <c r="AS118" s="87"/>
      <c r="AT118" s="87"/>
      <c r="AU118" s="87"/>
      <c r="AV118" s="87"/>
      <c r="AW118" s="87"/>
      <c r="AX118" s="87"/>
      <c r="AY118" s="87"/>
      <c r="AZ118" s="87"/>
      <c r="BA118" s="87"/>
      <c r="BB118" s="87"/>
      <c r="BC118" s="87"/>
      <c r="BD118" s="87"/>
      <c r="BE118" s="87"/>
      <c r="BF118" s="87"/>
      <c r="BG118" s="87"/>
      <c r="BH118" s="87"/>
      <c r="BI118" s="87"/>
      <c r="BJ118" s="87"/>
      <c r="BK118" s="87"/>
    </row>
    <row r="119" spans="1:63" x14ac:dyDescent="0.25">
      <c r="A119" s="87"/>
      <c r="B119" s="87"/>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c r="AQ119" s="87"/>
      <c r="AR119" s="87"/>
      <c r="AS119" s="87"/>
      <c r="AT119" s="87"/>
      <c r="AU119" s="87"/>
      <c r="AV119" s="87"/>
      <c r="AW119" s="87"/>
      <c r="AX119" s="87"/>
      <c r="AY119" s="87"/>
      <c r="AZ119" s="87"/>
      <c r="BA119" s="87"/>
      <c r="BB119" s="87"/>
      <c r="BC119" s="87"/>
      <c r="BD119" s="87"/>
      <c r="BE119" s="87"/>
      <c r="BF119" s="87"/>
      <c r="BG119" s="87"/>
      <c r="BH119" s="87"/>
      <c r="BI119" s="87"/>
      <c r="BJ119" s="87"/>
      <c r="BK119" s="87"/>
    </row>
    <row r="120" spans="1:63" x14ac:dyDescent="0.25">
      <c r="A120" s="87"/>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87"/>
      <c r="AO120" s="87"/>
      <c r="AP120" s="87"/>
      <c r="AQ120" s="87"/>
      <c r="AR120" s="87"/>
      <c r="AS120" s="87"/>
      <c r="AT120" s="87"/>
      <c r="AU120" s="87"/>
      <c r="AV120" s="87"/>
      <c r="AW120" s="87"/>
      <c r="AX120" s="87"/>
      <c r="AY120" s="87"/>
      <c r="AZ120" s="87"/>
      <c r="BA120" s="87"/>
      <c r="BB120" s="87"/>
      <c r="BC120" s="87"/>
      <c r="BD120" s="87"/>
      <c r="BE120" s="87"/>
      <c r="BF120" s="87"/>
      <c r="BG120" s="87"/>
      <c r="BH120" s="87"/>
      <c r="BI120" s="87"/>
      <c r="BJ120" s="87"/>
      <c r="BK120" s="87"/>
    </row>
    <row r="121" spans="1:63" x14ac:dyDescent="0.25">
      <c r="A121" s="87"/>
      <c r="B121" s="87"/>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7"/>
      <c r="AU121" s="87"/>
      <c r="AV121" s="87"/>
      <c r="AW121" s="87"/>
      <c r="AX121" s="87"/>
      <c r="AY121" s="87"/>
      <c r="AZ121" s="87"/>
      <c r="BA121" s="87"/>
      <c r="BB121" s="87"/>
      <c r="BC121" s="87"/>
      <c r="BD121" s="87"/>
      <c r="BE121" s="87"/>
      <c r="BF121" s="87"/>
      <c r="BG121" s="87"/>
      <c r="BH121" s="87"/>
      <c r="BI121" s="87"/>
      <c r="BJ121" s="87"/>
      <c r="BK121" s="87"/>
    </row>
    <row r="122" spans="1:63" x14ac:dyDescent="0.25">
      <c r="B122" s="87"/>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87"/>
      <c r="AO122" s="87"/>
      <c r="AP122" s="87"/>
      <c r="AQ122" s="87"/>
      <c r="AR122" s="87"/>
      <c r="AS122" s="87"/>
      <c r="AT122" s="87"/>
      <c r="AU122" s="87"/>
      <c r="AV122" s="87"/>
      <c r="AW122" s="87"/>
      <c r="AX122" s="87"/>
      <c r="AY122" s="87"/>
      <c r="AZ122" s="87"/>
      <c r="BA122" s="87"/>
      <c r="BB122" s="87"/>
      <c r="BC122" s="87"/>
      <c r="BD122" s="87"/>
      <c r="BE122" s="87"/>
      <c r="BF122" s="87"/>
      <c r="BG122" s="87"/>
      <c r="BH122" s="87"/>
      <c r="BI122" s="87"/>
      <c r="BJ122" s="87"/>
      <c r="BK122" s="87"/>
    </row>
    <row r="123" spans="1:63" x14ac:dyDescent="0.25">
      <c r="B123" s="87"/>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87"/>
      <c r="AO123" s="87"/>
      <c r="AP123" s="87"/>
      <c r="AQ123" s="87"/>
      <c r="AR123" s="87"/>
      <c r="AS123" s="87"/>
      <c r="AT123" s="87"/>
      <c r="AU123" s="87"/>
      <c r="AV123" s="87"/>
      <c r="AW123" s="87"/>
      <c r="AX123" s="87"/>
      <c r="AY123" s="87"/>
      <c r="AZ123" s="87"/>
      <c r="BA123" s="87"/>
      <c r="BB123" s="87"/>
      <c r="BC123" s="87"/>
      <c r="BD123" s="87"/>
      <c r="BE123" s="87"/>
      <c r="BF123" s="87"/>
      <c r="BG123" s="87"/>
      <c r="BH123" s="87"/>
      <c r="BI123" s="87"/>
      <c r="BJ123" s="87"/>
      <c r="BK123" s="87"/>
    </row>
    <row r="124" spans="1:63" x14ac:dyDescent="0.25">
      <c r="B124" s="87"/>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87"/>
      <c r="AO124" s="87"/>
      <c r="AP124" s="87"/>
      <c r="AQ124" s="87"/>
      <c r="AR124" s="87"/>
      <c r="AS124" s="87"/>
      <c r="AT124" s="87"/>
      <c r="AU124" s="87"/>
      <c r="AV124" s="87"/>
      <c r="AW124" s="87"/>
      <c r="AX124" s="87"/>
      <c r="AY124" s="87"/>
      <c r="AZ124" s="87"/>
      <c r="BA124" s="87"/>
      <c r="BB124" s="87"/>
      <c r="BC124" s="87"/>
      <c r="BD124" s="87"/>
      <c r="BE124" s="87"/>
      <c r="BF124" s="87"/>
      <c r="BG124" s="87"/>
      <c r="BH124" s="87"/>
      <c r="BI124" s="87"/>
      <c r="BJ124" s="87"/>
      <c r="BK124" s="87"/>
    </row>
    <row r="125" spans="1:63" x14ac:dyDescent="0.25">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87"/>
      <c r="AO125" s="87"/>
      <c r="AP125" s="87"/>
      <c r="AQ125" s="87"/>
      <c r="AR125" s="87"/>
      <c r="AS125" s="87"/>
      <c r="AT125" s="87"/>
      <c r="AU125" s="87"/>
      <c r="AV125" s="87"/>
      <c r="AW125" s="87"/>
      <c r="AX125" s="87"/>
      <c r="AY125" s="87"/>
      <c r="AZ125" s="87"/>
      <c r="BA125" s="87"/>
      <c r="BB125" s="87"/>
      <c r="BC125" s="87"/>
      <c r="BD125" s="87"/>
      <c r="BE125" s="87"/>
      <c r="BF125" s="87"/>
      <c r="BG125" s="87"/>
      <c r="BH125" s="87"/>
      <c r="BI125" s="87"/>
      <c r="BJ125" s="87"/>
      <c r="BK125" s="87"/>
    </row>
    <row r="126" spans="1:63" x14ac:dyDescent="0.25">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87"/>
      <c r="AO126" s="87"/>
      <c r="AP126" s="87"/>
      <c r="AQ126" s="87"/>
      <c r="AR126" s="87"/>
      <c r="AS126" s="87"/>
      <c r="AT126" s="87"/>
      <c r="AU126" s="87"/>
      <c r="AV126" s="87"/>
      <c r="AW126" s="87"/>
      <c r="AX126" s="87"/>
      <c r="AY126" s="87"/>
      <c r="AZ126" s="87"/>
      <c r="BA126" s="87"/>
      <c r="BB126" s="87"/>
      <c r="BC126" s="87"/>
      <c r="BD126" s="87"/>
      <c r="BE126" s="87"/>
      <c r="BF126" s="87"/>
      <c r="BG126" s="87"/>
      <c r="BH126" s="87"/>
      <c r="BI126" s="87"/>
      <c r="BJ126" s="87"/>
      <c r="BK126" s="87"/>
    </row>
    <row r="127" spans="1:63" x14ac:dyDescent="0.25">
      <c r="B127" s="87"/>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87"/>
      <c r="AO127" s="87"/>
      <c r="AP127" s="87"/>
      <c r="AQ127" s="87"/>
      <c r="AR127" s="87"/>
      <c r="AS127" s="87"/>
      <c r="AT127" s="87"/>
      <c r="AU127" s="87"/>
      <c r="AV127" s="87"/>
      <c r="AW127" s="87"/>
      <c r="AX127" s="87"/>
      <c r="AY127" s="87"/>
      <c r="AZ127" s="87"/>
      <c r="BA127" s="87"/>
      <c r="BB127" s="87"/>
      <c r="BC127" s="87"/>
      <c r="BD127" s="87"/>
      <c r="BE127" s="87"/>
      <c r="BF127" s="87"/>
      <c r="BG127" s="87"/>
      <c r="BH127" s="87"/>
      <c r="BI127" s="87"/>
      <c r="BJ127" s="87"/>
      <c r="BK127" s="87"/>
    </row>
    <row r="128" spans="1:63" x14ac:dyDescent="0.25">
      <c r="B128" s="87"/>
      <c r="C128" s="87"/>
      <c r="D128" s="87"/>
      <c r="E128" s="87"/>
      <c r="F128" s="87"/>
      <c r="G128" s="8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87"/>
      <c r="AO128" s="87"/>
      <c r="AP128" s="87"/>
      <c r="AQ128" s="87"/>
      <c r="AR128" s="87"/>
      <c r="AS128" s="87"/>
      <c r="AT128" s="87"/>
      <c r="AU128" s="87"/>
      <c r="AV128" s="87"/>
      <c r="AW128" s="87"/>
      <c r="AX128" s="87"/>
      <c r="AY128" s="87"/>
      <c r="AZ128" s="87"/>
      <c r="BA128" s="87"/>
      <c r="BB128" s="87"/>
      <c r="BC128" s="87"/>
      <c r="BD128" s="87"/>
      <c r="BE128" s="87"/>
      <c r="BF128" s="87"/>
      <c r="BG128" s="87"/>
      <c r="BH128" s="87"/>
      <c r="BI128" s="87"/>
      <c r="BJ128" s="87"/>
      <c r="BK128" s="87"/>
    </row>
    <row r="129" spans="2:63" x14ac:dyDescent="0.25">
      <c r="B129" s="87"/>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c r="AQ129" s="87"/>
      <c r="AR129" s="87"/>
      <c r="AS129" s="87"/>
      <c r="AT129" s="87"/>
      <c r="AU129" s="87"/>
      <c r="AV129" s="87"/>
      <c r="AW129" s="87"/>
      <c r="AX129" s="87"/>
      <c r="AY129" s="87"/>
      <c r="AZ129" s="87"/>
      <c r="BA129" s="87"/>
      <c r="BB129" s="87"/>
      <c r="BC129" s="87"/>
      <c r="BD129" s="87"/>
      <c r="BE129" s="87"/>
      <c r="BF129" s="87"/>
      <c r="BG129" s="87"/>
      <c r="BH129" s="87"/>
      <c r="BI129" s="87"/>
      <c r="BJ129" s="87"/>
      <c r="BK129" s="87"/>
    </row>
    <row r="130" spans="2:63" x14ac:dyDescent="0.25">
      <c r="B130" s="87"/>
      <c r="C130" s="87"/>
      <c r="D130" s="87"/>
      <c r="E130" s="87"/>
      <c r="F130" s="87"/>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87"/>
      <c r="AO130" s="87"/>
      <c r="AP130" s="87"/>
      <c r="AQ130" s="87"/>
      <c r="AR130" s="87"/>
      <c r="AS130" s="87"/>
      <c r="AT130" s="87"/>
      <c r="AU130" s="87"/>
      <c r="AV130" s="87"/>
      <c r="AW130" s="87"/>
      <c r="AX130" s="87"/>
      <c r="AY130" s="87"/>
      <c r="AZ130" s="87"/>
      <c r="BA130" s="87"/>
      <c r="BB130" s="87"/>
      <c r="BC130" s="87"/>
      <c r="BD130" s="87"/>
      <c r="BE130" s="87"/>
      <c r="BF130" s="87"/>
      <c r="BG130" s="87"/>
      <c r="BH130" s="87"/>
      <c r="BI130" s="87"/>
      <c r="BJ130" s="87"/>
      <c r="BK130" s="87"/>
    </row>
    <row r="131" spans="2:63" x14ac:dyDescent="0.25">
      <c r="B131" s="87"/>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c r="AN131" s="87"/>
      <c r="AO131" s="87"/>
      <c r="AP131" s="87"/>
      <c r="AQ131" s="87"/>
      <c r="AR131" s="87"/>
      <c r="AS131" s="87"/>
      <c r="AT131" s="87"/>
      <c r="AU131" s="87"/>
      <c r="AV131" s="87"/>
      <c r="AW131" s="87"/>
      <c r="AX131" s="87"/>
      <c r="AY131" s="87"/>
      <c r="AZ131" s="87"/>
      <c r="BA131" s="87"/>
      <c r="BB131" s="87"/>
      <c r="BC131" s="87"/>
      <c r="BD131" s="87"/>
      <c r="BE131" s="87"/>
      <c r="BF131" s="87"/>
      <c r="BG131" s="87"/>
      <c r="BH131" s="87"/>
      <c r="BI131" s="87"/>
      <c r="BJ131" s="87"/>
      <c r="BK131" s="87"/>
    </row>
    <row r="132" spans="2:63" x14ac:dyDescent="0.25">
      <c r="B132" s="87"/>
      <c r="C132" s="87"/>
      <c r="D132" s="87"/>
      <c r="E132" s="87"/>
      <c r="F132" s="87"/>
      <c r="G132" s="87"/>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7"/>
      <c r="AN132" s="87"/>
      <c r="AO132" s="87"/>
      <c r="AP132" s="87"/>
      <c r="AQ132" s="87"/>
      <c r="AR132" s="87"/>
      <c r="AS132" s="87"/>
      <c r="AT132" s="87"/>
      <c r="AU132" s="87"/>
      <c r="AV132" s="87"/>
      <c r="AW132" s="87"/>
      <c r="AX132" s="87"/>
      <c r="AY132" s="87"/>
      <c r="AZ132" s="87"/>
      <c r="BA132" s="87"/>
      <c r="BB132" s="87"/>
      <c r="BC132" s="87"/>
      <c r="BD132" s="87"/>
      <c r="BE132" s="87"/>
      <c r="BF132" s="87"/>
      <c r="BG132" s="87"/>
      <c r="BH132" s="87"/>
      <c r="BI132" s="87"/>
      <c r="BJ132" s="87"/>
      <c r="BK132" s="87"/>
    </row>
    <row r="133" spans="2:63" x14ac:dyDescent="0.25">
      <c r="B133" s="87"/>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87"/>
      <c r="AL133" s="87"/>
      <c r="AM133" s="87"/>
      <c r="AN133" s="87"/>
      <c r="AO133" s="87"/>
      <c r="AP133" s="87"/>
      <c r="AQ133" s="87"/>
      <c r="AR133" s="87"/>
      <c r="AS133" s="87"/>
      <c r="AT133" s="87"/>
      <c r="AU133" s="87"/>
      <c r="AV133" s="87"/>
      <c r="AW133" s="87"/>
      <c r="AX133" s="87"/>
      <c r="AY133" s="87"/>
      <c r="AZ133" s="87"/>
      <c r="BA133" s="87"/>
      <c r="BB133" s="87"/>
      <c r="BC133" s="87"/>
      <c r="BD133" s="87"/>
      <c r="BE133" s="87"/>
      <c r="BF133" s="87"/>
      <c r="BG133" s="87"/>
      <c r="BH133" s="87"/>
      <c r="BI133" s="87"/>
      <c r="BJ133" s="87"/>
      <c r="BK133" s="87"/>
    </row>
    <row r="134" spans="2:63" x14ac:dyDescent="0.25">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87"/>
      <c r="AO134" s="87"/>
      <c r="AP134" s="87"/>
      <c r="AQ134" s="87"/>
      <c r="AR134" s="87"/>
      <c r="AS134" s="87"/>
      <c r="AT134" s="87"/>
      <c r="AU134" s="87"/>
      <c r="AV134" s="87"/>
      <c r="AW134" s="87"/>
      <c r="AX134" s="87"/>
      <c r="AY134" s="87"/>
      <c r="AZ134" s="87"/>
      <c r="BA134" s="87"/>
      <c r="BB134" s="87"/>
      <c r="BC134" s="87"/>
      <c r="BD134" s="87"/>
      <c r="BE134" s="87"/>
      <c r="BF134" s="87"/>
      <c r="BG134" s="87"/>
      <c r="BH134" s="87"/>
      <c r="BI134" s="87"/>
      <c r="BJ134" s="87"/>
      <c r="BK134" s="87"/>
    </row>
    <row r="135" spans="2:63" x14ac:dyDescent="0.25">
      <c r="B135" s="87"/>
      <c r="C135" s="87"/>
      <c r="D135" s="87"/>
      <c r="E135" s="87"/>
      <c r="F135" s="87"/>
      <c r="G135" s="87"/>
      <c r="H135" s="87"/>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c r="AN135" s="87"/>
      <c r="AO135" s="87"/>
      <c r="AP135" s="87"/>
      <c r="AQ135" s="87"/>
      <c r="AR135" s="87"/>
      <c r="AS135" s="87"/>
      <c r="AT135" s="87"/>
      <c r="AU135" s="87"/>
      <c r="AV135" s="87"/>
      <c r="AW135" s="87"/>
      <c r="AX135" s="87"/>
      <c r="AY135" s="87"/>
      <c r="AZ135" s="87"/>
      <c r="BA135" s="87"/>
      <c r="BB135" s="87"/>
      <c r="BC135" s="87"/>
      <c r="BD135" s="87"/>
      <c r="BE135" s="87"/>
      <c r="BF135" s="87"/>
      <c r="BG135" s="87"/>
      <c r="BH135" s="87"/>
      <c r="BI135" s="87"/>
      <c r="BJ135" s="87"/>
      <c r="BK135" s="87"/>
    </row>
    <row r="136" spans="2:63" x14ac:dyDescent="0.25">
      <c r="B136" s="87"/>
      <c r="C136" s="87"/>
      <c r="D136" s="87"/>
      <c r="E136" s="87"/>
      <c r="F136" s="87"/>
      <c r="G136" s="87"/>
      <c r="H136" s="87"/>
      <c r="I136" s="87"/>
      <c r="J136" s="87"/>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c r="AN136" s="87"/>
      <c r="AO136" s="87"/>
      <c r="AP136" s="87"/>
      <c r="AQ136" s="87"/>
      <c r="AR136" s="87"/>
      <c r="AS136" s="87"/>
      <c r="AT136" s="87"/>
      <c r="AU136" s="87"/>
      <c r="AV136" s="87"/>
      <c r="AW136" s="87"/>
      <c r="AX136" s="87"/>
      <c r="AY136" s="87"/>
      <c r="AZ136" s="87"/>
      <c r="BA136" s="87"/>
      <c r="BB136" s="87"/>
      <c r="BC136" s="87"/>
      <c r="BD136" s="87"/>
      <c r="BE136" s="87"/>
      <c r="BF136" s="87"/>
      <c r="BG136" s="87"/>
      <c r="BH136" s="87"/>
      <c r="BI136" s="87"/>
      <c r="BJ136" s="87"/>
      <c r="BK136" s="87"/>
    </row>
    <row r="137" spans="2:63" x14ac:dyDescent="0.25">
      <c r="B137" s="87"/>
      <c r="C137" s="87"/>
      <c r="D137" s="87"/>
      <c r="E137" s="87"/>
      <c r="F137" s="87"/>
      <c r="G137" s="87"/>
      <c r="H137" s="87"/>
      <c r="I137" s="87"/>
    </row>
    <row r="138" spans="2:63" x14ac:dyDescent="0.25">
      <c r="B138" s="87"/>
      <c r="C138" s="87"/>
      <c r="D138" s="87"/>
      <c r="E138" s="87"/>
      <c r="F138" s="87"/>
      <c r="G138" s="87"/>
      <c r="H138" s="87"/>
      <c r="I138" s="87"/>
    </row>
    <row r="139" spans="2:63" x14ac:dyDescent="0.25">
      <c r="B139" s="87"/>
      <c r="C139" s="87"/>
      <c r="D139" s="87"/>
      <c r="E139" s="87"/>
      <c r="F139" s="87"/>
      <c r="G139" s="87"/>
      <c r="H139" s="87"/>
      <c r="I139" s="87"/>
    </row>
    <row r="140" spans="2:63" x14ac:dyDescent="0.25">
      <c r="B140" s="87"/>
      <c r="C140" s="87"/>
      <c r="D140" s="87"/>
      <c r="E140" s="87"/>
      <c r="F140" s="87"/>
      <c r="G140" s="87"/>
      <c r="H140" s="87"/>
      <c r="I140" s="87"/>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CM248"/>
  <sheetViews>
    <sheetView zoomScale="50" zoomScaleNormal="50" workbookViewId="0">
      <selection activeCell="U71" sqref="U71"/>
    </sheetView>
  </sheetViews>
  <sheetFormatPr baseColWidth="10" defaultColWidth="11.42578125" defaultRowHeight="15" x14ac:dyDescent="0.25"/>
  <cols>
    <col min="2" max="18" width="5.85546875" customWidth="1"/>
    <col min="19" max="19" width="8.42578125" customWidth="1"/>
    <col min="20" max="23" width="5.85546875" customWidth="1"/>
    <col min="24" max="24" width="8.5703125" customWidth="1"/>
    <col min="25" max="26" width="5.85546875" customWidth="1"/>
    <col min="27" max="27" width="10.85546875" customWidth="1"/>
    <col min="28" max="28" width="5.85546875" customWidth="1"/>
    <col min="29" max="29" width="7.42578125" customWidth="1"/>
    <col min="30" max="33" width="5.85546875" customWidth="1"/>
    <col min="34" max="34" width="8.5703125" customWidth="1"/>
    <col min="35" max="39" width="5.85546875" customWidth="1"/>
    <col min="41" max="46" width="5.85546875" customWidth="1"/>
  </cols>
  <sheetData>
    <row r="1" spans="1:91" x14ac:dyDescent="0.25">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row>
    <row r="2" spans="1:91" ht="18" customHeight="1" x14ac:dyDescent="0.25">
      <c r="A2" s="87"/>
      <c r="B2" s="432" t="s">
        <v>129</v>
      </c>
      <c r="C2" s="433"/>
      <c r="D2" s="433"/>
      <c r="E2" s="433"/>
      <c r="F2" s="433"/>
      <c r="G2" s="433"/>
      <c r="H2" s="433"/>
      <c r="I2" s="433"/>
      <c r="J2" s="374" t="s">
        <v>15</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row>
    <row r="3" spans="1:91" ht="18.75" customHeight="1" x14ac:dyDescent="0.25">
      <c r="A3" s="87"/>
      <c r="B3" s="433"/>
      <c r="C3" s="433"/>
      <c r="D3" s="433"/>
      <c r="E3" s="433"/>
      <c r="F3" s="433"/>
      <c r="G3" s="433"/>
      <c r="H3" s="433"/>
      <c r="I3" s="433"/>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row>
    <row r="4" spans="1:91" ht="15" customHeight="1" x14ac:dyDescent="0.25">
      <c r="A4" s="87"/>
      <c r="B4" s="433"/>
      <c r="C4" s="433"/>
      <c r="D4" s="433"/>
      <c r="E4" s="433"/>
      <c r="F4" s="433"/>
      <c r="G4" s="433"/>
      <c r="H4" s="433"/>
      <c r="I4" s="433"/>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row>
    <row r="5" spans="1:91" ht="15.75" thickBot="1" x14ac:dyDescent="0.3">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row>
    <row r="6" spans="1:91" ht="15" customHeight="1" x14ac:dyDescent="0.25">
      <c r="A6" s="87"/>
      <c r="B6" s="321" t="s">
        <v>114</v>
      </c>
      <c r="C6" s="321"/>
      <c r="D6" s="322"/>
      <c r="E6" s="416" t="s">
        <v>115</v>
      </c>
      <c r="F6" s="417"/>
      <c r="G6" s="417"/>
      <c r="H6" s="417"/>
      <c r="I6" s="434"/>
      <c r="J6" s="50" t="str">
        <f ca="1">IF(AND('Administrativo '!$Y$10="Muy Alta",'Administrativo '!$AA$10="Leve"),CONCATENATE("R1C",'Administrativo '!$O$10),"")</f>
        <v/>
      </c>
      <c r="K6" s="51" t="str">
        <f ca="1">IF(AND('Administrativo '!$Y$11="Muy Alta",'Administrativo '!$AA$11="Leve"),CONCATENATE("R1C",'Administrativo '!$O$11),"")</f>
        <v/>
      </c>
      <c r="L6" s="51" t="str">
        <f>IF(AND('Administrativo '!$Y$12="Muy Alta",'Administrativo '!$AA$12="Leve"),CONCATENATE("R1C",'Administrativo '!$O$12),"")</f>
        <v/>
      </c>
      <c r="M6" s="51" t="str">
        <f>IF(AND('Administrativo '!$Y$13="Muy Alta",'Administrativo '!$AA$13="Leve"),CONCATENATE("R1C",'Administrativo '!$O$13),"")</f>
        <v/>
      </c>
      <c r="N6" s="51" t="str">
        <f>IF(AND('Administrativo '!$Y$14="Muy Alta",'Administrativo '!$AA$14="Leve"),CONCATENATE("R1C",'Administrativo '!$O$14),"")</f>
        <v/>
      </c>
      <c r="O6" s="52" t="str">
        <f>IF(AND('Administrativo '!$Y$15="Muy Alta",'Administrativo '!$AA$15="Leve"),CONCATENATE("R1C",'Administrativo '!$O$15),"")</f>
        <v/>
      </c>
      <c r="P6" s="50" t="str">
        <f ca="1">IF(AND('Administrativo '!$Y$10="Muy Alta",'Administrativo '!$AA$10="Menor"),CONCATENATE("R1C",'Administrativo '!$O$10),"")</f>
        <v/>
      </c>
      <c r="Q6" s="51" t="str">
        <f ca="1">IF(AND('Administrativo '!$Y$11="Muy Alta",'Administrativo '!$AA$11="Menor"),CONCATENATE("R1C",'Administrativo '!$O$11),"")</f>
        <v/>
      </c>
      <c r="R6" s="51" t="str">
        <f>IF(AND('Administrativo '!$Y$12="Muy Alta",'Administrativo '!$AA$12="Menor"),CONCATENATE("R1C",'Administrativo '!$O$12),"")</f>
        <v/>
      </c>
      <c r="S6" s="51" t="str">
        <f>IF(AND('Administrativo '!$Y$13="Muy Alta",'Administrativo '!$AA$13="Menor"),CONCATENATE("R1C",'Administrativo '!$O$13),"")</f>
        <v/>
      </c>
      <c r="T6" s="51" t="str">
        <f>IF(AND('Administrativo '!$Y$14="Muy Alta",'Administrativo '!$AA$14="Menor"),CONCATENATE("R1C",'Administrativo '!$O$14),"")</f>
        <v/>
      </c>
      <c r="U6" s="52" t="str">
        <f>IF(AND('Administrativo '!$Y$15="Muy Alta",'Administrativo '!$AA$15="Menor"),CONCATENATE("R1C",'Administrativo '!$O$15),"")</f>
        <v/>
      </c>
      <c r="V6" s="50" t="str">
        <f ca="1">IF(AND('Administrativo '!$Y$10="Muy Alta",'Administrativo '!$AA$10="Moderado"),CONCATENATE("R1C",'Administrativo '!$O$10),"")</f>
        <v/>
      </c>
      <c r="W6" s="51" t="str">
        <f ca="1">IF(AND('Administrativo '!$Y$11="Muy Alta",'Administrativo '!$AA$11="Moderado"),CONCATENATE("R1C",'Administrativo '!$O$11),"")</f>
        <v/>
      </c>
      <c r="X6" s="51" t="str">
        <f>IF(AND('Administrativo '!$Y$12="Muy Alta",'Administrativo '!$AA$12="Moderado"),CONCATENATE("R1C",'Administrativo '!$O$12),"")</f>
        <v/>
      </c>
      <c r="Y6" s="51" t="str">
        <f>IF(AND('Administrativo '!$Y$13="Muy Alta",'Administrativo '!$AA$13="Moderado"),CONCATENATE("R1C",'Administrativo '!$O$13),"")</f>
        <v/>
      </c>
      <c r="Z6" s="51" t="str">
        <f>IF(AND('Administrativo '!$Y$14="Muy Alta",'Administrativo '!$AA$14="Moderado"),CONCATENATE("R1C",'Administrativo '!$O$14),"")</f>
        <v/>
      </c>
      <c r="AA6" s="52" t="str">
        <f>IF(AND('Administrativo '!$Y$15="Muy Alta",'Administrativo '!$AA$15="Moderado"),CONCATENATE("R1C",'Administrativo '!$O$15),"")</f>
        <v/>
      </c>
      <c r="AB6" s="50" t="str">
        <f ca="1">IF(AND('Administrativo '!$Y$10="Muy Alta",'Administrativo '!$AA$10="Mayor"),CONCATENATE("R1C",'Administrativo '!$O$10),"")</f>
        <v/>
      </c>
      <c r="AC6" s="51" t="str">
        <f ca="1">IF(AND('Administrativo '!$Y$11="Muy Alta",'Administrativo '!$AA$11="Mayor"),CONCATENATE("R1C",'Administrativo '!$O$11),"")</f>
        <v/>
      </c>
      <c r="AD6" s="51" t="str">
        <f>IF(AND('Administrativo '!$Y$12="Muy Alta",'Administrativo '!$AA$12="Mayor"),CONCATENATE("R1C",'Administrativo '!$O$12),"")</f>
        <v/>
      </c>
      <c r="AE6" s="51" t="str">
        <f>IF(AND('Administrativo '!$Y$13="Muy Alta",'Administrativo '!$AA$13="Mayor"),CONCATENATE("R1C",'Administrativo '!$O$13),"")</f>
        <v/>
      </c>
      <c r="AF6" s="51" t="str">
        <f>IF(AND('Administrativo '!$Y$14="Muy Alta",'Administrativo '!$AA$14="Mayor"),CONCATENATE("R1C",'Administrativo '!$O$14),"")</f>
        <v/>
      </c>
      <c r="AG6" s="52" t="str">
        <f>IF(AND('Administrativo '!$Y$15="Muy Alta",'Administrativo '!$AA$15="Mayor"),CONCATENATE("R1C",'Administrativo '!$O$15),"")</f>
        <v/>
      </c>
      <c r="AH6" s="53" t="str">
        <f ca="1">IF(AND('Administrativo '!$Y$10="Muy Alta",'Administrativo '!$AA$10="Catastrófico"),CONCATENATE("R1C",'Administrativo '!$O$10),"")</f>
        <v/>
      </c>
      <c r="AI6" s="54" t="str">
        <f ca="1">IF(AND('Administrativo '!$Y$11="Muy Alta",'Administrativo '!$AA$11="Catastrófico"),CONCATENATE("R1C",'Administrativo '!$O$11),"")</f>
        <v/>
      </c>
      <c r="AJ6" s="54" t="str">
        <f>IF(AND('Administrativo '!$Y$12="Muy Alta",'Administrativo '!$AA$12="Catastrófico"),CONCATENATE("R1C",'Administrativo '!$O$12),"")</f>
        <v/>
      </c>
      <c r="AK6" s="54" t="str">
        <f>IF(AND('Administrativo '!$Y$13="Muy Alta",'Administrativo '!$AA$13="Catastrófico"),CONCATENATE("R1C",'Administrativo '!$O$13),"")</f>
        <v/>
      </c>
      <c r="AL6" s="54" t="str">
        <f>IF(AND('Administrativo '!$Y$14="Muy Alta",'Administrativo '!$AA$14="Catastrófico"),CONCATENATE("R1C",'Administrativo '!$O$14),"")</f>
        <v/>
      </c>
      <c r="AM6" s="55" t="str">
        <f>IF(AND('Administrativo '!$Y$15="Muy Alta",'Administrativo '!$AA$15="Catastrófico"),CONCATENATE("R1C",'Administrativo '!$O$15),"")</f>
        <v/>
      </c>
      <c r="AN6" s="87"/>
      <c r="AO6" s="423" t="s">
        <v>116</v>
      </c>
      <c r="AP6" s="424"/>
      <c r="AQ6" s="424"/>
      <c r="AR6" s="424"/>
      <c r="AS6" s="424"/>
      <c r="AT6" s="425"/>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row>
    <row r="7" spans="1:91" ht="15" customHeight="1" x14ac:dyDescent="0.25">
      <c r="A7" s="87"/>
      <c r="B7" s="321"/>
      <c r="C7" s="321"/>
      <c r="D7" s="322"/>
      <c r="E7" s="420"/>
      <c r="F7" s="419"/>
      <c r="G7" s="419"/>
      <c r="H7" s="419"/>
      <c r="I7" s="435"/>
      <c r="J7" s="56" t="str">
        <f>IF(AND('Administrativo '!$Y$16="Muy Alta",'Administrativo '!$AA$16="Leve"),CONCATENATE("R2C",'Administrativo '!$O$16),"")</f>
        <v/>
      </c>
      <c r="K7" s="57" t="str">
        <f>IF(AND('Administrativo '!$Y$17="Muy Alta",'Administrativo '!$AA$17="Leve"),CONCATENATE("R2C",'Administrativo '!$O$17),"")</f>
        <v/>
      </c>
      <c r="L7" s="57" t="str">
        <f>IF(AND('Administrativo '!$Y$18="Muy Alta",'Administrativo '!$AA$18="Leve"),CONCATENATE("R2C",'Administrativo '!$O$18),"")</f>
        <v/>
      </c>
      <c r="M7" s="57" t="str">
        <f>IF(AND('Administrativo '!$Y$19="Muy Alta",'Administrativo '!$AA$19="Leve"),CONCATENATE("R2C",'Administrativo '!$O$19),"")</f>
        <v/>
      </c>
      <c r="N7" s="57" t="str">
        <f>IF(AND('Administrativo '!$Y$20="Muy Alta",'Administrativo '!$AA$20="Leve"),CONCATENATE("R2C",'Administrativo '!$O$20),"")</f>
        <v/>
      </c>
      <c r="O7" s="58" t="str">
        <f>IF(AND('Administrativo '!$Y$21="Muy Alta",'Administrativo '!$AA$21="Leve"),CONCATENATE("R2C",'Administrativo '!$O$21),"")</f>
        <v/>
      </c>
      <c r="P7" s="56" t="str">
        <f>IF(AND('Administrativo '!$Y$16="Muy Alta",'Administrativo '!$AA$16="Menor"),CONCATENATE("R2C",'Administrativo '!$O$16),"")</f>
        <v/>
      </c>
      <c r="Q7" s="57" t="str">
        <f>IF(AND('Administrativo '!$Y$17="Muy Alta",'Administrativo '!$AA$17="Menor"),CONCATENATE("R2C",'Administrativo '!$O$17),"")</f>
        <v/>
      </c>
      <c r="R7" s="57" t="str">
        <f>IF(AND('Administrativo '!$Y$18="Muy Alta",'Administrativo '!$AA$18="Menor"),CONCATENATE("R2C",'Administrativo '!$O$18),"")</f>
        <v/>
      </c>
      <c r="S7" s="57" t="str">
        <f>IF(AND('Administrativo '!$Y$19="Muy Alta",'Administrativo '!$AA$19="Menor"),CONCATENATE("R2C",'Administrativo '!$O$19),"")</f>
        <v/>
      </c>
      <c r="T7" s="57" t="str">
        <f>IF(AND('Administrativo '!$Y$20="Muy Alta",'Administrativo '!$AA$20="Menor"),CONCATENATE("R2C",'Administrativo '!$O$20),"")</f>
        <v/>
      </c>
      <c r="U7" s="58" t="str">
        <f>IF(AND('Administrativo '!$Y$21="Muy Alta",'Administrativo '!$AA$21="Menor"),CONCATENATE("R2C",'Administrativo '!$O$21),"")</f>
        <v/>
      </c>
      <c r="V7" s="56" t="str">
        <f>IF(AND('Administrativo '!$Y$16="Muy Alta",'Administrativo '!$AA$16="Moderado"),CONCATENATE("R2C",'Administrativo '!$O$16),"")</f>
        <v/>
      </c>
      <c r="W7" s="57" t="str">
        <f>IF(AND('Administrativo '!$Y$17="Muy Alta",'Administrativo '!$AA$17="Moderado"),CONCATENATE("R2C",'Administrativo '!$O$17),"")</f>
        <v/>
      </c>
      <c r="X7" s="57" t="str">
        <f>IF(AND('Administrativo '!$Y$18="Muy Alta",'Administrativo '!$AA$18="Moderado"),CONCATENATE("R2C",'Administrativo '!$O$18),"")</f>
        <v/>
      </c>
      <c r="Y7" s="57" t="str">
        <f>IF(AND('Administrativo '!$Y$19="Muy Alta",'Administrativo '!$AA$19="Moderado"),CONCATENATE("R2C",'Administrativo '!$O$19),"")</f>
        <v/>
      </c>
      <c r="Z7" s="57" t="str">
        <f>IF(AND('Administrativo '!$Y$20="Muy Alta",'Administrativo '!$AA$20="Moderado"),CONCATENATE("R2C",'Administrativo '!$O$20),"")</f>
        <v/>
      </c>
      <c r="AA7" s="58" t="str">
        <f>IF(AND('Administrativo '!$Y$21="Muy Alta",'Administrativo '!$AA$21="Moderado"),CONCATENATE("R2C",'Administrativo '!$O$21),"")</f>
        <v/>
      </c>
      <c r="AB7" s="56" t="str">
        <f>IF(AND('Administrativo '!$Y$16="Muy Alta",'Administrativo '!$AA$16="Mayor"),CONCATENATE("R2C",'Administrativo '!$O$16),"")</f>
        <v/>
      </c>
      <c r="AC7" s="57" t="str">
        <f>IF(AND('Administrativo '!$Y$17="Muy Alta",'Administrativo '!$AA$17="Mayor"),CONCATENATE("R2C",'Administrativo '!$O$17),"")</f>
        <v/>
      </c>
      <c r="AD7" s="57" t="str">
        <f>IF(AND('Administrativo '!$Y$18="Muy Alta",'Administrativo '!$AA$18="Mayor"),CONCATENATE("R2C",'Administrativo '!$O$18),"")</f>
        <v/>
      </c>
      <c r="AE7" s="57" t="str">
        <f>IF(AND('Administrativo '!$Y$19="Muy Alta",'Administrativo '!$AA$19="Mayor"),CONCATENATE("R2C",'Administrativo '!$O$19),"")</f>
        <v/>
      </c>
      <c r="AF7" s="57" t="str">
        <f>IF(AND('Administrativo '!$Y$20="Muy Alta",'Administrativo '!$AA$20="Mayor"),CONCATENATE("R2C",'Administrativo '!$O$20),"")</f>
        <v/>
      </c>
      <c r="AG7" s="58" t="str">
        <f>IF(AND('Administrativo '!$Y$21="Muy Alta",'Administrativo '!$AA$21="Mayor"),CONCATENATE("R2C",'Administrativo '!$O$21),"")</f>
        <v/>
      </c>
      <c r="AH7" s="59" t="str">
        <f>IF(AND('Administrativo '!$Y$16="Muy Alta",'Administrativo '!$AA$16="Catastrófico"),CONCATENATE("R2C",'Administrativo '!$O$16),"")</f>
        <v/>
      </c>
      <c r="AI7" s="60" t="str">
        <f>IF(AND('Administrativo '!$Y$17="Muy Alta",'Administrativo '!$AA$17="Catastrófico"),CONCATENATE("R2C",'Administrativo '!$O$17),"")</f>
        <v/>
      </c>
      <c r="AJ7" s="60" t="str">
        <f>IF(AND('Administrativo '!$Y$18="Muy Alta",'Administrativo '!$AA$18="Catastrófico"),CONCATENATE("R2C",'Administrativo '!$O$18),"")</f>
        <v/>
      </c>
      <c r="AK7" s="60" t="str">
        <f>IF(AND('Administrativo '!$Y$19="Muy Alta",'Administrativo '!$AA$19="Catastrófico"),CONCATENATE("R2C",'Administrativo '!$O$19),"")</f>
        <v/>
      </c>
      <c r="AL7" s="60" t="str">
        <f>IF(AND('Administrativo '!$Y$20="Muy Alta",'Administrativo '!$AA$20="Catastrófico"),CONCATENATE("R2C",'Administrativo '!$O$20),"")</f>
        <v/>
      </c>
      <c r="AM7" s="61" t="str">
        <f>IF(AND('Administrativo '!$Y$21="Muy Alta",'Administrativo '!$AA$21="Catastrófico"),CONCATENATE("R2C",'Administrativo '!$O$21),"")</f>
        <v/>
      </c>
      <c r="AN7" s="87"/>
      <c r="AO7" s="426"/>
      <c r="AP7" s="427"/>
      <c r="AQ7" s="427"/>
      <c r="AR7" s="427"/>
      <c r="AS7" s="427"/>
      <c r="AT7" s="428"/>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row>
    <row r="8" spans="1:91" ht="15" customHeight="1" x14ac:dyDescent="0.25">
      <c r="A8" s="87"/>
      <c r="B8" s="321"/>
      <c r="C8" s="321"/>
      <c r="D8" s="322"/>
      <c r="E8" s="420"/>
      <c r="F8" s="419"/>
      <c r="G8" s="419"/>
      <c r="H8" s="419"/>
      <c r="I8" s="435"/>
      <c r="J8" s="56" t="str">
        <f>IF(AND('Administrativo '!$Y$22="Muy Alta",'Administrativo '!$AA$22="Leve"),CONCATENATE("R3C",'Administrativo '!$O$22),"")</f>
        <v/>
      </c>
      <c r="K8" s="57" t="str">
        <f>IF(AND('Administrativo '!$Y$23="Muy Alta",'Administrativo '!$AA$23="Leve"),CONCATENATE("R3C",'Administrativo '!$O$23),"")</f>
        <v/>
      </c>
      <c r="L8" s="57" t="str">
        <f>IF(AND('Administrativo '!$Y$24="Muy Alta",'Administrativo '!$AA$24="Leve"),CONCATENATE("R3C",'Administrativo '!$O$24),"")</f>
        <v/>
      </c>
      <c r="M8" s="57" t="str">
        <f>IF(AND('Administrativo '!$Y$25="Muy Alta",'Administrativo '!$AA$25="Leve"),CONCATENATE("R3C",'Administrativo '!$O$25),"")</f>
        <v/>
      </c>
      <c r="N8" s="57" t="str">
        <f>IF(AND('Administrativo '!$Y$26="Muy Alta",'Administrativo '!$AA$26="Leve"),CONCATENATE("R3C",'Administrativo '!$O$26),"")</f>
        <v/>
      </c>
      <c r="O8" s="58" t="str">
        <f>IF(AND('Administrativo '!$Y$27="Muy Alta",'Administrativo '!$AA$27="Leve"),CONCATENATE("R3C",'Administrativo '!$O$27),"")</f>
        <v/>
      </c>
      <c r="P8" s="56" t="str">
        <f>IF(AND('Administrativo '!$Y$22="Muy Alta",'Administrativo '!$AA$22="Menor"),CONCATENATE("R3C",'Administrativo '!$O$22),"")</f>
        <v/>
      </c>
      <c r="Q8" s="57" t="str">
        <f>IF(AND('Administrativo '!$Y$23="Muy Alta",'Administrativo '!$AA$23="Menor"),CONCATENATE("R3C",'Administrativo '!$O$23),"")</f>
        <v/>
      </c>
      <c r="R8" s="57" t="str">
        <f>IF(AND('Administrativo '!$Y$24="Muy Alta",'Administrativo '!$AA$24="Menor"),CONCATENATE("R3C",'Administrativo '!$O$24),"")</f>
        <v/>
      </c>
      <c r="S8" s="57" t="str">
        <f>IF(AND('Administrativo '!$Y$25="Muy Alta",'Administrativo '!$AA$25="Menor"),CONCATENATE("R3C",'Administrativo '!$O$25),"")</f>
        <v/>
      </c>
      <c r="T8" s="57" t="str">
        <f>IF(AND('Administrativo '!$Y$26="Muy Alta",'Administrativo '!$AA$26="Menor"),CONCATENATE("R3C",'Administrativo '!$O$26),"")</f>
        <v/>
      </c>
      <c r="U8" s="58" t="str">
        <f>IF(AND('Administrativo '!$Y$27="Muy Alta",'Administrativo '!$AA$27="Menor"),CONCATENATE("R3C",'Administrativo '!$O$27),"")</f>
        <v/>
      </c>
      <c r="V8" s="56" t="str">
        <f>IF(AND('Administrativo '!$Y$22="Muy Alta",'Administrativo '!$AA$22="Moderado"),CONCATENATE("R3C",'Administrativo '!$O$22),"")</f>
        <v/>
      </c>
      <c r="W8" s="57" t="str">
        <f>IF(AND('Administrativo '!$Y$23="Muy Alta",'Administrativo '!$AA$23="Moderado"),CONCATENATE("R3C",'Administrativo '!$O$23),"")</f>
        <v/>
      </c>
      <c r="X8" s="57" t="str">
        <f>IF(AND('Administrativo '!$Y$24="Muy Alta",'Administrativo '!$AA$24="Moderado"),CONCATENATE("R3C",'Administrativo '!$O$24),"")</f>
        <v/>
      </c>
      <c r="Y8" s="57" t="str">
        <f>IF(AND('Administrativo '!$Y$25="Muy Alta",'Administrativo '!$AA$25="Moderado"),CONCATENATE("R3C",'Administrativo '!$O$25),"")</f>
        <v/>
      </c>
      <c r="Z8" s="57" t="str">
        <f>IF(AND('Administrativo '!$Y$26="Muy Alta",'Administrativo '!$AA$26="Moderado"),CONCATENATE("R3C",'Administrativo '!$O$26),"")</f>
        <v/>
      </c>
      <c r="AA8" s="58" t="str">
        <f>IF(AND('Administrativo '!$Y$27="Muy Alta",'Administrativo '!$AA$27="Moderado"),CONCATENATE("R3C",'Administrativo '!$O$27),"")</f>
        <v/>
      </c>
      <c r="AB8" s="56" t="str">
        <f>IF(AND('Administrativo '!$Y$22="Muy Alta",'Administrativo '!$AA$22="Mayor"),CONCATENATE("R3C",'Administrativo '!$O$22),"")</f>
        <v/>
      </c>
      <c r="AC8" s="57" t="str">
        <f>IF(AND('Administrativo '!$Y$23="Muy Alta",'Administrativo '!$AA$23="Mayor"),CONCATENATE("R3C",'Administrativo '!$O$23),"")</f>
        <v/>
      </c>
      <c r="AD8" s="57" t="str">
        <f>IF(AND('Administrativo '!$Y$24="Muy Alta",'Administrativo '!$AA$24="Mayor"),CONCATENATE("R3C",'Administrativo '!$O$24),"")</f>
        <v/>
      </c>
      <c r="AE8" s="57" t="str">
        <f>IF(AND('Administrativo '!$Y$25="Muy Alta",'Administrativo '!$AA$25="Mayor"),CONCATENATE("R3C",'Administrativo '!$O$25),"")</f>
        <v/>
      </c>
      <c r="AF8" s="57" t="str">
        <f>IF(AND('Administrativo '!$Y$26="Muy Alta",'Administrativo '!$AA$26="Mayor"),CONCATENATE("R3C",'Administrativo '!$O$26),"")</f>
        <v/>
      </c>
      <c r="AG8" s="58" t="str">
        <f>IF(AND('Administrativo '!$Y$27="Muy Alta",'Administrativo '!$AA$27="Mayor"),CONCATENATE("R3C",'Administrativo '!$O$27),"")</f>
        <v/>
      </c>
      <c r="AH8" s="59" t="str">
        <f>IF(AND('Administrativo '!$Y$22="Muy Alta",'Administrativo '!$AA$22="Catastrófico"),CONCATENATE("R3C",'Administrativo '!$O$22),"")</f>
        <v/>
      </c>
      <c r="AI8" s="60" t="str">
        <f>IF(AND('Administrativo '!$Y$23="Muy Alta",'Administrativo '!$AA$23="Catastrófico"),CONCATENATE("R3C",'Administrativo '!$O$23),"")</f>
        <v/>
      </c>
      <c r="AJ8" s="60" t="str">
        <f>IF(AND('Administrativo '!$Y$24="Muy Alta",'Administrativo '!$AA$24="Catastrófico"),CONCATENATE("R3C",'Administrativo '!$O$24),"")</f>
        <v/>
      </c>
      <c r="AK8" s="60" t="str">
        <f>IF(AND('Administrativo '!$Y$25="Muy Alta",'Administrativo '!$AA$25="Catastrófico"),CONCATENATE("R3C",'Administrativo '!$O$25),"")</f>
        <v/>
      </c>
      <c r="AL8" s="60" t="str">
        <f>IF(AND('Administrativo '!$Y$26="Muy Alta",'Administrativo '!$AA$26="Catastrófico"),CONCATENATE("R3C",'Administrativo '!$O$26),"")</f>
        <v/>
      </c>
      <c r="AM8" s="61" t="str">
        <f>IF(AND('Administrativo '!$Y$27="Muy Alta",'Administrativo '!$AA$27="Catastrófico"),CONCATENATE("R3C",'Administrativo '!$O$27),"")</f>
        <v/>
      </c>
      <c r="AN8" s="87"/>
      <c r="AO8" s="426"/>
      <c r="AP8" s="427"/>
      <c r="AQ8" s="427"/>
      <c r="AR8" s="427"/>
      <c r="AS8" s="427"/>
      <c r="AT8" s="428"/>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row>
    <row r="9" spans="1:91" ht="15" customHeight="1" x14ac:dyDescent="0.25">
      <c r="A9" s="87"/>
      <c r="B9" s="321"/>
      <c r="C9" s="321"/>
      <c r="D9" s="322"/>
      <c r="E9" s="420"/>
      <c r="F9" s="419"/>
      <c r="G9" s="419"/>
      <c r="H9" s="419"/>
      <c r="I9" s="435"/>
      <c r="J9" s="56" t="str">
        <f>IF(AND('Administrativo '!$Y$28="Muy Alta",'Administrativo '!$AA$28="Leve"),CONCATENATE("R4C",'Administrativo '!$O$28),"")</f>
        <v/>
      </c>
      <c r="K9" s="57" t="str">
        <f>IF(AND('Administrativo '!$Y$29="Muy Alta",'Administrativo '!$AA$29="Leve"),CONCATENATE("R4C",'Administrativo '!$O$29),"")</f>
        <v/>
      </c>
      <c r="L9" s="57" t="str">
        <f>IF(AND('Administrativo '!$Y$30="Muy Alta",'Administrativo '!$AA$30="Leve"),CONCATENATE("R4C",'Administrativo '!$O$30),"")</f>
        <v/>
      </c>
      <c r="M9" s="57" t="str">
        <f>IF(AND('Administrativo '!$Y$31="Muy Alta",'Administrativo '!$AA$31="Leve"),CONCATENATE("R4C",'Administrativo '!$O$31),"")</f>
        <v/>
      </c>
      <c r="N9" s="57" t="str">
        <f>IF(AND('Administrativo '!$Y$32="Muy Alta",'Administrativo '!$AA$32="Leve"),CONCATENATE("R4C",'Administrativo '!$O$32),"")</f>
        <v/>
      </c>
      <c r="O9" s="58" t="str">
        <f>IF(AND('Administrativo '!$Y$33="Muy Alta",'Administrativo '!$AA$33="Leve"),CONCATENATE("R4C",'Administrativo '!$O$33),"")</f>
        <v/>
      </c>
      <c r="P9" s="56" t="str">
        <f>IF(AND('Administrativo '!$Y$28="Muy Alta",'Administrativo '!$AA$28="Menor"),CONCATENATE("R4C",'Administrativo '!$O$28),"")</f>
        <v/>
      </c>
      <c r="Q9" s="57" t="str">
        <f>IF(AND('Administrativo '!$Y$29="Muy Alta",'Administrativo '!$AA$29="Menor"),CONCATENATE("R4C",'Administrativo '!$O$29),"")</f>
        <v/>
      </c>
      <c r="R9" s="57" t="str">
        <f>IF(AND('Administrativo '!$Y$30="Muy Alta",'Administrativo '!$AA$30="Menor"),CONCATENATE("R4C",'Administrativo '!$O$30),"")</f>
        <v/>
      </c>
      <c r="S9" s="57" t="str">
        <f>IF(AND('Administrativo '!$Y$31="Muy Alta",'Administrativo '!$AA$31="Menor"),CONCATENATE("R4C",'Administrativo '!$O$31),"")</f>
        <v/>
      </c>
      <c r="T9" s="57" t="str">
        <f>IF(AND('Administrativo '!$Y$32="Muy Alta",'Administrativo '!$AA$32="Menor"),CONCATENATE("R4C",'Administrativo '!$O$32),"")</f>
        <v/>
      </c>
      <c r="U9" s="58" t="str">
        <f>IF(AND('Administrativo '!$Y$33="Muy Alta",'Administrativo '!$AA$33="Menor"),CONCATENATE("R4C",'Administrativo '!$O$33),"")</f>
        <v/>
      </c>
      <c r="V9" s="56" t="str">
        <f>IF(AND('Administrativo '!$Y$28="Muy Alta",'Administrativo '!$AA$28="Moderado"),CONCATENATE("R4C",'Administrativo '!$O$28),"")</f>
        <v/>
      </c>
      <c r="W9" s="57" t="str">
        <f>IF(AND('Administrativo '!$Y$29="Muy Alta",'Administrativo '!$AA$29="Moderado"),CONCATENATE("R4C",'Administrativo '!$O$29),"")</f>
        <v/>
      </c>
      <c r="X9" s="57" t="str">
        <f>IF(AND('Administrativo '!$Y$30="Muy Alta",'Administrativo '!$AA$30="Moderado"),CONCATENATE("R4C",'Administrativo '!$O$30),"")</f>
        <v/>
      </c>
      <c r="Y9" s="57" t="str">
        <f>IF(AND('Administrativo '!$Y$31="Muy Alta",'Administrativo '!$AA$31="Moderado"),CONCATENATE("R4C",'Administrativo '!$O$31),"")</f>
        <v/>
      </c>
      <c r="Z9" s="57" t="str">
        <f>IF(AND('Administrativo '!$Y$32="Muy Alta",'Administrativo '!$AA$32="Moderado"),CONCATENATE("R4C",'Administrativo '!$O$32),"")</f>
        <v/>
      </c>
      <c r="AA9" s="58" t="str">
        <f>IF(AND('Administrativo '!$Y$33="Muy Alta",'Administrativo '!$AA$33="Moderado"),CONCATENATE("R4C",'Administrativo '!$O$33),"")</f>
        <v/>
      </c>
      <c r="AB9" s="56" t="str">
        <f>IF(AND('Administrativo '!$Y$28="Muy Alta",'Administrativo '!$AA$28="Mayor"),CONCATENATE("R4C",'Administrativo '!$O$28),"")</f>
        <v/>
      </c>
      <c r="AC9" s="57" t="str">
        <f>IF(AND('Administrativo '!$Y$29="Muy Alta",'Administrativo '!$AA$29="Mayor"),CONCATENATE("R4C",'Administrativo '!$O$29),"")</f>
        <v/>
      </c>
      <c r="AD9" s="57" t="str">
        <f>IF(AND('Administrativo '!$Y$30="Muy Alta",'Administrativo '!$AA$30="Mayor"),CONCATENATE("R4C",'Administrativo '!$O$30),"")</f>
        <v/>
      </c>
      <c r="AE9" s="57" t="str">
        <f>IF(AND('Administrativo '!$Y$31="Muy Alta",'Administrativo '!$AA$31="Mayor"),CONCATENATE("R4C",'Administrativo '!$O$31),"")</f>
        <v/>
      </c>
      <c r="AF9" s="57" t="str">
        <f>IF(AND('Administrativo '!$Y$32="Muy Alta",'Administrativo '!$AA$32="Mayor"),CONCATENATE("R4C",'Administrativo '!$O$32),"")</f>
        <v/>
      </c>
      <c r="AG9" s="58" t="str">
        <f>IF(AND('Administrativo '!$Y$33="Muy Alta",'Administrativo '!$AA$33="Mayor"),CONCATENATE("R4C",'Administrativo '!$O$33),"")</f>
        <v/>
      </c>
      <c r="AH9" s="59" t="str">
        <f>IF(AND('Administrativo '!$Y$28="Muy Alta",'Administrativo '!$AA$28="Catastrófico"),CONCATENATE("R4C",'Administrativo '!$O$28),"")</f>
        <v/>
      </c>
      <c r="AI9" s="60" t="str">
        <f>IF(AND('Administrativo '!$Y$29="Muy Alta",'Administrativo '!$AA$29="Catastrófico"),CONCATENATE("R4C",'Administrativo '!$O$29),"")</f>
        <v/>
      </c>
      <c r="AJ9" s="60" t="str">
        <f>IF(AND('Administrativo '!$Y$30="Muy Alta",'Administrativo '!$AA$30="Catastrófico"),CONCATENATE("R4C",'Administrativo '!$O$30),"")</f>
        <v/>
      </c>
      <c r="AK9" s="60" t="str">
        <f>IF(AND('Administrativo '!$Y$31="Muy Alta",'Administrativo '!$AA$31="Catastrófico"),CONCATENATE("R4C",'Administrativo '!$O$31),"")</f>
        <v/>
      </c>
      <c r="AL9" s="60" t="str">
        <f>IF(AND('Administrativo '!$Y$32="Muy Alta",'Administrativo '!$AA$32="Catastrófico"),CONCATENATE("R4C",'Administrativo '!$O$32),"")</f>
        <v/>
      </c>
      <c r="AM9" s="61" t="str">
        <f>IF(AND('Administrativo '!$Y$33="Muy Alta",'Administrativo '!$AA$33="Catastrófico"),CONCATENATE("R4C",'Administrativo '!$O$33),"")</f>
        <v/>
      </c>
      <c r="AN9" s="87"/>
      <c r="AO9" s="426"/>
      <c r="AP9" s="427"/>
      <c r="AQ9" s="427"/>
      <c r="AR9" s="427"/>
      <c r="AS9" s="427"/>
      <c r="AT9" s="428"/>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row>
    <row r="10" spans="1:91" ht="15" customHeight="1" x14ac:dyDescent="0.25">
      <c r="A10" s="87"/>
      <c r="B10" s="321"/>
      <c r="C10" s="321"/>
      <c r="D10" s="322"/>
      <c r="E10" s="420"/>
      <c r="F10" s="419"/>
      <c r="G10" s="419"/>
      <c r="H10" s="419"/>
      <c r="I10" s="435"/>
      <c r="J10" s="56" t="str">
        <f>IF(AND('Administrativo '!$Y$34="Muy Alta",'Administrativo '!$AA$34="Leve"),CONCATENATE("R5C",'Administrativo '!$O$34),"")</f>
        <v/>
      </c>
      <c r="K10" s="57" t="str">
        <f>IF(AND('Administrativo '!$Y$35="Muy Alta",'Administrativo '!$AA$35="Leve"),CONCATENATE("R5C",'Administrativo '!$O$35),"")</f>
        <v/>
      </c>
      <c r="L10" s="57" t="str">
        <f>IF(AND('Administrativo '!$Y$36="Muy Alta",'Administrativo '!$AA$36="Leve"),CONCATENATE("R5C",'Administrativo '!$O$36),"")</f>
        <v/>
      </c>
      <c r="M10" s="57" t="str">
        <f>IF(AND('Administrativo '!$Y$37="Muy Alta",'Administrativo '!$AA$37="Leve"),CONCATENATE("R5C",'Administrativo '!$O$37),"")</f>
        <v/>
      </c>
      <c r="N10" s="57" t="str">
        <f>IF(AND('Administrativo '!$Y$38="Muy Alta",'Administrativo '!$AA$38="Leve"),CONCATENATE("R5C",'Administrativo '!$O$38),"")</f>
        <v/>
      </c>
      <c r="O10" s="58" t="str">
        <f>IF(AND('Administrativo '!$Y$39="Muy Alta",'Administrativo '!$AA$39="Leve"),CONCATENATE("R5C",'Administrativo '!$O$39),"")</f>
        <v/>
      </c>
      <c r="P10" s="56" t="str">
        <f>IF(AND('Administrativo '!$Y$34="Muy Alta",'Administrativo '!$AA$34="Menor"),CONCATENATE("R5C",'Administrativo '!$O$34),"")</f>
        <v/>
      </c>
      <c r="Q10" s="57" t="str">
        <f>IF(AND('Administrativo '!$Y$35="Muy Alta",'Administrativo '!$AA$35="Menor"),CONCATENATE("R5C",'Administrativo '!$O$35),"")</f>
        <v/>
      </c>
      <c r="R10" s="57" t="str">
        <f>IF(AND('Administrativo '!$Y$36="Muy Alta",'Administrativo '!$AA$36="Menor"),CONCATENATE("R5C",'Administrativo '!$O$36),"")</f>
        <v/>
      </c>
      <c r="S10" s="57" t="str">
        <f>IF(AND('Administrativo '!$Y$37="Muy Alta",'Administrativo '!$AA$37="Menor"),CONCATENATE("R5C",'Administrativo '!$O$37),"")</f>
        <v/>
      </c>
      <c r="T10" s="57" t="str">
        <f>IF(AND('Administrativo '!$Y$38="Muy Alta",'Administrativo '!$AA$38="Menor"),CONCATENATE("R5C",'Administrativo '!$O$38),"")</f>
        <v/>
      </c>
      <c r="U10" s="58" t="str">
        <f>IF(AND('Administrativo '!$Y$39="Muy Alta",'Administrativo '!$AA$39="Menor"),CONCATENATE("R5C",'Administrativo '!$O$39),"")</f>
        <v/>
      </c>
      <c r="V10" s="56" t="str">
        <f>IF(AND('Administrativo '!$Y$34="Muy Alta",'Administrativo '!$AA$34="Moderado"),CONCATENATE("R5C",'Administrativo '!$O$34),"")</f>
        <v/>
      </c>
      <c r="W10" s="57" t="str">
        <f>IF(AND('Administrativo '!$Y$35="Muy Alta",'Administrativo '!$AA$35="Moderado"),CONCATENATE("R5C",'Administrativo '!$O$35),"")</f>
        <v/>
      </c>
      <c r="X10" s="57" t="str">
        <f>IF(AND('Administrativo '!$Y$36="Muy Alta",'Administrativo '!$AA$36="Moderado"),CONCATENATE("R5C",'Administrativo '!$O$36),"")</f>
        <v/>
      </c>
      <c r="Y10" s="57" t="str">
        <f>IF(AND('Administrativo '!$Y$37="Muy Alta",'Administrativo '!$AA$37="Moderado"),CONCATENATE("R5C",'Administrativo '!$O$37),"")</f>
        <v/>
      </c>
      <c r="Z10" s="57" t="str">
        <f>IF(AND('Administrativo '!$Y$38="Muy Alta",'Administrativo '!$AA$38="Moderado"),CONCATENATE("R5C",'Administrativo '!$O$38),"")</f>
        <v/>
      </c>
      <c r="AA10" s="58" t="str">
        <f>IF(AND('Administrativo '!$Y$39="Muy Alta",'Administrativo '!$AA$39="Moderado"),CONCATENATE("R5C",'Administrativo '!$O$39),"")</f>
        <v/>
      </c>
      <c r="AB10" s="56" t="str">
        <f>IF(AND('Administrativo '!$Y$34="Muy Alta",'Administrativo '!$AA$34="Mayor"),CONCATENATE("R5C",'Administrativo '!$O$34),"")</f>
        <v/>
      </c>
      <c r="AC10" s="57" t="str">
        <f>IF(AND('Administrativo '!$Y$35="Muy Alta",'Administrativo '!$AA$35="Mayor"),CONCATENATE("R5C",'Administrativo '!$O$35),"")</f>
        <v/>
      </c>
      <c r="AD10" s="57" t="str">
        <f>IF(AND('Administrativo '!$Y$36="Muy Alta",'Administrativo '!$AA$36="Mayor"),CONCATENATE("R5C",'Administrativo '!$O$36),"")</f>
        <v/>
      </c>
      <c r="AE10" s="57" t="str">
        <f>IF(AND('Administrativo '!$Y$37="Muy Alta",'Administrativo '!$AA$37="Mayor"),CONCATENATE("R5C",'Administrativo '!$O$37),"")</f>
        <v/>
      </c>
      <c r="AF10" s="57" t="str">
        <f>IF(AND('Administrativo '!$Y$38="Muy Alta",'Administrativo '!$AA$38="Mayor"),CONCATENATE("R5C",'Administrativo '!$O$38),"")</f>
        <v/>
      </c>
      <c r="AG10" s="58" t="str">
        <f>IF(AND('Administrativo '!$Y$39="Muy Alta",'Administrativo '!$AA$39="Mayor"),CONCATENATE("R5C",'Administrativo '!$O$39),"")</f>
        <v/>
      </c>
      <c r="AH10" s="59" t="str">
        <f>IF(AND('Administrativo '!$Y$34="Muy Alta",'Administrativo '!$AA$34="Catastrófico"),CONCATENATE("R5C",'Administrativo '!$O$34),"")</f>
        <v/>
      </c>
      <c r="AI10" s="60" t="str">
        <f>IF(AND('Administrativo '!$Y$35="Muy Alta",'Administrativo '!$AA$35="Catastrófico"),CONCATENATE("R5C",'Administrativo '!$O$35),"")</f>
        <v/>
      </c>
      <c r="AJ10" s="60" t="str">
        <f>IF(AND('Administrativo '!$Y$36="Muy Alta",'Administrativo '!$AA$36="Catastrófico"),CONCATENATE("R5C",'Administrativo '!$O$36),"")</f>
        <v/>
      </c>
      <c r="AK10" s="60" t="str">
        <f>IF(AND('Administrativo '!$Y$37="Muy Alta",'Administrativo '!$AA$37="Catastrófico"),CONCATENATE("R5C",'Administrativo '!$O$37),"")</f>
        <v/>
      </c>
      <c r="AL10" s="60" t="str">
        <f>IF(AND('Administrativo '!$Y$38="Muy Alta",'Administrativo '!$AA$38="Catastrófico"),CONCATENATE("R5C",'Administrativo '!$O$38),"")</f>
        <v/>
      </c>
      <c r="AM10" s="61" t="str">
        <f>IF(AND('Administrativo '!$Y$39="Muy Alta",'Administrativo '!$AA$39="Catastrófico"),CONCATENATE("R5C",'Administrativo '!$O$39),"")</f>
        <v/>
      </c>
      <c r="AN10" s="87"/>
      <c r="AO10" s="426"/>
      <c r="AP10" s="427"/>
      <c r="AQ10" s="427"/>
      <c r="AR10" s="427"/>
      <c r="AS10" s="427"/>
      <c r="AT10" s="428"/>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row>
    <row r="11" spans="1:91" ht="15" customHeight="1" x14ac:dyDescent="0.25">
      <c r="A11" s="87"/>
      <c r="B11" s="321"/>
      <c r="C11" s="321"/>
      <c r="D11" s="322"/>
      <c r="E11" s="420"/>
      <c r="F11" s="419"/>
      <c r="G11" s="419"/>
      <c r="H11" s="419"/>
      <c r="I11" s="435"/>
      <c r="J11" s="56" t="str">
        <f>IF(AND('Administrativo '!$Y$40="Muy Alta",'Administrativo '!$AA$40="Leve"),CONCATENATE("R6C",'Administrativo '!$O$40),"")</f>
        <v/>
      </c>
      <c r="K11" s="57" t="str">
        <f>IF(AND('Administrativo '!$Y$41="Muy Alta",'Administrativo '!$AA$41="Leve"),CONCATENATE("R6C",'Administrativo '!$O$41),"")</f>
        <v/>
      </c>
      <c r="L11" s="57" t="str">
        <f>IF(AND('Administrativo '!$Y$42="Muy Alta",'Administrativo '!$AA$42="Leve"),CONCATENATE("R6C",'Administrativo '!$O$42),"")</f>
        <v/>
      </c>
      <c r="M11" s="57" t="str">
        <f>IF(AND('Administrativo '!$Y$43="Muy Alta",'Administrativo '!$AA$43="Leve"),CONCATENATE("R6C",'Administrativo '!$O$43),"")</f>
        <v/>
      </c>
      <c r="N11" s="57" t="str">
        <f>IF(AND('Administrativo '!$Y$44="Muy Alta",'Administrativo '!$AA$44="Leve"),CONCATENATE("R6C",'Administrativo '!$O$44),"")</f>
        <v/>
      </c>
      <c r="O11" s="58" t="str">
        <f>IF(AND('Administrativo '!$Y$45="Muy Alta",'Administrativo '!$AA$45="Leve"),CONCATENATE("R6C",'Administrativo '!$O$45),"")</f>
        <v/>
      </c>
      <c r="P11" s="56" t="str">
        <f>IF(AND('Administrativo '!$Y$40="Muy Alta",'Administrativo '!$AA$40="Menor"),CONCATENATE("R6C",'Administrativo '!$O$40),"")</f>
        <v/>
      </c>
      <c r="Q11" s="57" t="str">
        <f>IF(AND('Administrativo '!$Y$41="Muy Alta",'Administrativo '!$AA$41="Menor"),CONCATENATE("R6C",'Administrativo '!$O$41),"")</f>
        <v/>
      </c>
      <c r="R11" s="57" t="str">
        <f>IF(AND('Administrativo '!$Y$42="Muy Alta",'Administrativo '!$AA$42="Menor"),CONCATENATE("R6C",'Administrativo '!$O$42),"")</f>
        <v/>
      </c>
      <c r="S11" s="57" t="str">
        <f>IF(AND('Administrativo '!$Y$43="Muy Alta",'Administrativo '!$AA$43="Menor"),CONCATENATE("R6C",'Administrativo '!$O$43),"")</f>
        <v/>
      </c>
      <c r="T11" s="57" t="str">
        <f>IF(AND('Administrativo '!$Y$44="Muy Alta",'Administrativo '!$AA$44="Menor"),CONCATENATE("R6C",'Administrativo '!$O$44),"")</f>
        <v/>
      </c>
      <c r="U11" s="58" t="str">
        <f>IF(AND('Administrativo '!$Y$45="Muy Alta",'Administrativo '!$AA$45="Menor"),CONCATENATE("R6C",'Administrativo '!$O$45),"")</f>
        <v/>
      </c>
      <c r="V11" s="56" t="str">
        <f>IF(AND('Administrativo '!$Y$40="Muy Alta",'Administrativo '!$AA$40="Moderado"),CONCATENATE("R6C",'Administrativo '!$O$40),"")</f>
        <v/>
      </c>
      <c r="W11" s="57" t="str">
        <f>IF(AND('Administrativo '!$Y$41="Muy Alta",'Administrativo '!$AA$41="Moderado"),CONCATENATE("R6C",'Administrativo '!$O$41),"")</f>
        <v/>
      </c>
      <c r="X11" s="57" t="str">
        <f>IF(AND('Administrativo '!$Y$42="Muy Alta",'Administrativo '!$AA$42="Moderado"),CONCATENATE("R6C",'Administrativo '!$O$42),"")</f>
        <v/>
      </c>
      <c r="Y11" s="57" t="str">
        <f>IF(AND('Administrativo '!$Y$43="Muy Alta",'Administrativo '!$AA$43="Moderado"),CONCATENATE("R6C",'Administrativo '!$O$43),"")</f>
        <v/>
      </c>
      <c r="Z11" s="57" t="str">
        <f>IF(AND('Administrativo '!$Y$44="Muy Alta",'Administrativo '!$AA$44="Moderado"),CONCATENATE("R6C",'Administrativo '!$O$44),"")</f>
        <v/>
      </c>
      <c r="AA11" s="58" t="str">
        <f>IF(AND('Administrativo '!$Y$45="Muy Alta",'Administrativo '!$AA$45="Moderado"),CONCATENATE("R6C",'Administrativo '!$O$45),"")</f>
        <v/>
      </c>
      <c r="AB11" s="56" t="str">
        <f>IF(AND('Administrativo '!$Y$40="Muy Alta",'Administrativo '!$AA$40="Mayor"),CONCATENATE("R6C",'Administrativo '!$O$40),"")</f>
        <v/>
      </c>
      <c r="AC11" s="57" t="str">
        <f>IF(AND('Administrativo '!$Y$41="Muy Alta",'Administrativo '!$AA$41="Mayor"),CONCATENATE("R6C",'Administrativo '!$O$41),"")</f>
        <v/>
      </c>
      <c r="AD11" s="57" t="str">
        <f>IF(AND('Administrativo '!$Y$42="Muy Alta",'Administrativo '!$AA$42="Mayor"),CONCATENATE("R6C",'Administrativo '!$O$42),"")</f>
        <v/>
      </c>
      <c r="AE11" s="57" t="str">
        <f>IF(AND('Administrativo '!$Y$43="Muy Alta",'Administrativo '!$AA$43="Mayor"),CONCATENATE("R6C",'Administrativo '!$O$43),"")</f>
        <v/>
      </c>
      <c r="AF11" s="57" t="str">
        <f>IF(AND('Administrativo '!$Y$44="Muy Alta",'Administrativo '!$AA$44="Mayor"),CONCATENATE("R6C",'Administrativo '!$O$44),"")</f>
        <v/>
      </c>
      <c r="AG11" s="58" t="str">
        <f>IF(AND('Administrativo '!$Y$45="Muy Alta",'Administrativo '!$AA$45="Mayor"),CONCATENATE("R6C",'Administrativo '!$O$45),"")</f>
        <v/>
      </c>
      <c r="AH11" s="59" t="str">
        <f>IF(AND('Administrativo '!$Y$40="Muy Alta",'Administrativo '!$AA$40="Catastrófico"),CONCATENATE("R6C",'Administrativo '!$O$40),"")</f>
        <v/>
      </c>
      <c r="AI11" s="60" t="str">
        <f>IF(AND('Administrativo '!$Y$41="Muy Alta",'Administrativo '!$AA$41="Catastrófico"),CONCATENATE("R6C",'Administrativo '!$O$41),"")</f>
        <v/>
      </c>
      <c r="AJ11" s="60" t="str">
        <f>IF(AND('Administrativo '!$Y$42="Muy Alta",'Administrativo '!$AA$42="Catastrófico"),CONCATENATE("R6C",'Administrativo '!$O$42),"")</f>
        <v/>
      </c>
      <c r="AK11" s="60" t="str">
        <f>IF(AND('Administrativo '!$Y$43="Muy Alta",'Administrativo '!$AA$43="Catastrófico"),CONCATENATE("R6C",'Administrativo '!$O$43),"")</f>
        <v/>
      </c>
      <c r="AL11" s="60" t="str">
        <f>IF(AND('Administrativo '!$Y$44="Muy Alta",'Administrativo '!$AA$44="Catastrófico"),CONCATENATE("R6C",'Administrativo '!$O$44),"")</f>
        <v/>
      </c>
      <c r="AM11" s="61" t="str">
        <f>IF(AND('Administrativo '!$Y$45="Muy Alta",'Administrativo '!$AA$45="Catastrófico"),CONCATENATE("R6C",'Administrativo '!$O$45),"")</f>
        <v/>
      </c>
      <c r="AN11" s="87"/>
      <c r="AO11" s="426"/>
      <c r="AP11" s="427"/>
      <c r="AQ11" s="427"/>
      <c r="AR11" s="427"/>
      <c r="AS11" s="427"/>
      <c r="AT11" s="428"/>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row>
    <row r="12" spans="1:91" ht="15" customHeight="1" x14ac:dyDescent="0.25">
      <c r="A12" s="87"/>
      <c r="B12" s="321"/>
      <c r="C12" s="321"/>
      <c r="D12" s="322"/>
      <c r="E12" s="420"/>
      <c r="F12" s="419"/>
      <c r="G12" s="419"/>
      <c r="H12" s="419"/>
      <c r="I12" s="435"/>
      <c r="J12" s="56" t="str">
        <f>IF(AND('Administrativo '!$Y$46="Muy Alta",'Administrativo '!$AA$46="Leve"),CONCATENATE("R7C",'Administrativo '!$O$46),"")</f>
        <v/>
      </c>
      <c r="K12" s="57" t="str">
        <f>IF(AND('Administrativo '!$Y$47="Muy Alta",'Administrativo '!$AA$47="Leve"),CONCATENATE("R7C",'Administrativo '!$O$47),"")</f>
        <v/>
      </c>
      <c r="L12" s="57" t="str">
        <f>IF(AND('Administrativo '!$Y$48="Muy Alta",'Administrativo '!$AA$48="Leve"),CONCATENATE("R7C",'Administrativo '!$O$48),"")</f>
        <v/>
      </c>
      <c r="M12" s="57" t="str">
        <f>IF(AND('Administrativo '!$Y$49="Muy Alta",'Administrativo '!$AA$49="Leve"),CONCATENATE("R7C",'Administrativo '!$O$49),"")</f>
        <v/>
      </c>
      <c r="N12" s="57" t="str">
        <f>IF(AND('Administrativo '!$Y$50="Muy Alta",'Administrativo '!$AA$50="Leve"),CONCATENATE("R7C",'Administrativo '!$O$50),"")</f>
        <v/>
      </c>
      <c r="O12" s="58" t="str">
        <f>IF(AND('Administrativo '!$Y$51="Muy Alta",'Administrativo '!$AA$51="Leve"),CONCATENATE("R7C",'Administrativo '!$O$51),"")</f>
        <v/>
      </c>
      <c r="P12" s="56" t="str">
        <f>IF(AND('Administrativo '!$Y$46="Muy Alta",'Administrativo '!$AA$46="Menor"),CONCATENATE("R7C",'Administrativo '!$O$46),"")</f>
        <v/>
      </c>
      <c r="Q12" s="57" t="str">
        <f>IF(AND('Administrativo '!$Y$47="Muy Alta",'Administrativo '!$AA$47="Menor"),CONCATENATE("R7C",'Administrativo '!$O$47),"")</f>
        <v/>
      </c>
      <c r="R12" s="57" t="str">
        <f>IF(AND('Administrativo '!$Y$48="Muy Alta",'Administrativo '!$AA$48="Menor"),CONCATENATE("R7C",'Administrativo '!$O$48),"")</f>
        <v/>
      </c>
      <c r="S12" s="57" t="str">
        <f>IF(AND('Administrativo '!$Y$49="Muy Alta",'Administrativo '!$AA$49="Menor"),CONCATENATE("R7C",'Administrativo '!$O$49),"")</f>
        <v/>
      </c>
      <c r="T12" s="57" t="str">
        <f>IF(AND('Administrativo '!$Y$50="Muy Alta",'Administrativo '!$AA$50="Menor"),CONCATENATE("R7C",'Administrativo '!$O$50),"")</f>
        <v/>
      </c>
      <c r="U12" s="58" t="str">
        <f>IF(AND('Administrativo '!$Y$51="Muy Alta",'Administrativo '!$AA$51="Menor"),CONCATENATE("R7C",'Administrativo '!$O$51),"")</f>
        <v/>
      </c>
      <c r="V12" s="56" t="str">
        <f>IF(AND('Administrativo '!$Y$46="Muy Alta",'Administrativo '!$AA$46="Moderado"),CONCATENATE("R7C",'Administrativo '!$O$46),"")</f>
        <v/>
      </c>
      <c r="W12" s="57" t="str">
        <f>IF(AND('Administrativo '!$Y$47="Muy Alta",'Administrativo '!$AA$47="Moderado"),CONCATENATE("R7C",'Administrativo '!$O$47),"")</f>
        <v/>
      </c>
      <c r="X12" s="57" t="str">
        <f>IF(AND('Administrativo '!$Y$48="Muy Alta",'Administrativo '!$AA$48="Moderado"),CONCATENATE("R7C",'Administrativo '!$O$48),"")</f>
        <v/>
      </c>
      <c r="Y12" s="57" t="str">
        <f>IF(AND('Administrativo '!$Y$49="Muy Alta",'Administrativo '!$AA$49="Moderado"),CONCATENATE("R7C",'Administrativo '!$O$49),"")</f>
        <v/>
      </c>
      <c r="Z12" s="57" t="str">
        <f>IF(AND('Administrativo '!$Y$50="Muy Alta",'Administrativo '!$AA$50="Moderado"),CONCATENATE("R7C",'Administrativo '!$O$50),"")</f>
        <v/>
      </c>
      <c r="AA12" s="58" t="str">
        <f>IF(AND('Administrativo '!$Y$51="Muy Alta",'Administrativo '!$AA$51="Moderado"),CONCATENATE("R7C",'Administrativo '!$O$51),"")</f>
        <v/>
      </c>
      <c r="AB12" s="56" t="str">
        <f>IF(AND('Administrativo '!$Y$46="Muy Alta",'Administrativo '!$AA$46="Mayor"),CONCATENATE("R7C",'Administrativo '!$O$46),"")</f>
        <v/>
      </c>
      <c r="AC12" s="57" t="str">
        <f>IF(AND('Administrativo '!$Y$47="Muy Alta",'Administrativo '!$AA$47="Mayor"),CONCATENATE("R7C",'Administrativo '!$O$47),"")</f>
        <v/>
      </c>
      <c r="AD12" s="57" t="str">
        <f>IF(AND('Administrativo '!$Y$48="Muy Alta",'Administrativo '!$AA$48="Mayor"),CONCATENATE("R7C",'Administrativo '!$O$48),"")</f>
        <v/>
      </c>
      <c r="AE12" s="57" t="str">
        <f>IF(AND('Administrativo '!$Y$49="Muy Alta",'Administrativo '!$AA$49="Mayor"),CONCATENATE("R7C",'Administrativo '!$O$49),"")</f>
        <v/>
      </c>
      <c r="AF12" s="57" t="str">
        <f>IF(AND('Administrativo '!$Y$50="Muy Alta",'Administrativo '!$AA$50="Mayor"),CONCATENATE("R7C",'Administrativo '!$O$50),"")</f>
        <v/>
      </c>
      <c r="AG12" s="58" t="str">
        <f>IF(AND('Administrativo '!$Y$51="Muy Alta",'Administrativo '!$AA$51="Mayor"),CONCATENATE("R7C",'Administrativo '!$O$51),"")</f>
        <v/>
      </c>
      <c r="AH12" s="59" t="str">
        <f>IF(AND('Administrativo '!$Y$46="Muy Alta",'Administrativo '!$AA$46="Catastrófico"),CONCATENATE("R7C",'Administrativo '!$O$46),"")</f>
        <v/>
      </c>
      <c r="AI12" s="60" t="str">
        <f>IF(AND('Administrativo '!$Y$47="Muy Alta",'Administrativo '!$AA$47="Catastrófico"),CONCATENATE("R7C",'Administrativo '!$O$47),"")</f>
        <v/>
      </c>
      <c r="AJ12" s="60" t="str">
        <f>IF(AND('Administrativo '!$Y$48="Muy Alta",'Administrativo '!$AA$48="Catastrófico"),CONCATENATE("R7C",'Administrativo '!$O$48),"")</f>
        <v/>
      </c>
      <c r="AK12" s="60" t="str">
        <f>IF(AND('Administrativo '!$Y$49="Muy Alta",'Administrativo '!$AA$49="Catastrófico"),CONCATENATE("R7C",'Administrativo '!$O$49),"")</f>
        <v/>
      </c>
      <c r="AL12" s="60" t="str">
        <f>IF(AND('Administrativo '!$Y$50="Muy Alta",'Administrativo '!$AA$50="Catastrófico"),CONCATENATE("R7C",'Administrativo '!$O$50),"")</f>
        <v/>
      </c>
      <c r="AM12" s="61" t="str">
        <f>IF(AND('Administrativo '!$Y$51="Muy Alta",'Administrativo '!$AA$51="Catastrófico"),CONCATENATE("R7C",'Administrativo '!$O$51),"")</f>
        <v/>
      </c>
      <c r="AN12" s="87"/>
      <c r="AO12" s="426"/>
      <c r="AP12" s="427"/>
      <c r="AQ12" s="427"/>
      <c r="AR12" s="427"/>
      <c r="AS12" s="427"/>
      <c r="AT12" s="428"/>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row>
    <row r="13" spans="1:91" ht="15" customHeight="1" x14ac:dyDescent="0.25">
      <c r="A13" s="87"/>
      <c r="B13" s="321"/>
      <c r="C13" s="321"/>
      <c r="D13" s="322"/>
      <c r="E13" s="420"/>
      <c r="F13" s="419"/>
      <c r="G13" s="419"/>
      <c r="H13" s="419"/>
      <c r="I13" s="435"/>
      <c r="J13" s="56" t="str">
        <f>IF(AND('Administrativo '!$Y$52="Muy Alta",'Administrativo '!$AA$52="Leve"),CONCATENATE("R8C",'Administrativo '!$O$52),"")</f>
        <v/>
      </c>
      <c r="K13" s="57" t="str">
        <f>IF(AND('Administrativo '!$Y$53="Muy Alta",'Administrativo '!$AA$53="Leve"),CONCATENATE("R8C",'Administrativo '!$O$53),"")</f>
        <v/>
      </c>
      <c r="L13" s="57" t="str">
        <f>IF(AND('Administrativo '!$Y$54="Muy Alta",'Administrativo '!$AA$54="Leve"),CONCATENATE("R8C",'Administrativo '!$O$54),"")</f>
        <v/>
      </c>
      <c r="M13" s="57" t="str">
        <f>IF(AND('Administrativo '!$Y$55="Muy Alta",'Administrativo '!$AA$55="Leve"),CONCATENATE("R8C",'Administrativo '!$O$55),"")</f>
        <v/>
      </c>
      <c r="N13" s="57" t="str">
        <f>IF(AND('Administrativo '!$Y$56="Muy Alta",'Administrativo '!$AA$56="Leve"),CONCATENATE("R8C",'Administrativo '!$O$56),"")</f>
        <v/>
      </c>
      <c r="O13" s="58" t="str">
        <f>IF(AND('Administrativo '!$Y$57="Muy Alta",'Administrativo '!$AA$57="Leve"),CONCATENATE("R8C",'Administrativo '!$O$57),"")</f>
        <v/>
      </c>
      <c r="P13" s="56" t="str">
        <f>IF(AND('Administrativo '!$Y$52="Muy Alta",'Administrativo '!$AA$52="Menor"),CONCATENATE("R8C",'Administrativo '!$O$52),"")</f>
        <v/>
      </c>
      <c r="Q13" s="57" t="str">
        <f>IF(AND('Administrativo '!$Y$53="Muy Alta",'Administrativo '!$AA$53="Menor"),CONCATENATE("R8C",'Administrativo '!$O$53),"")</f>
        <v/>
      </c>
      <c r="R13" s="57" t="str">
        <f>IF(AND('Administrativo '!$Y$54="Muy Alta",'Administrativo '!$AA$54="Menor"),CONCATENATE("R8C",'Administrativo '!$O$54),"")</f>
        <v/>
      </c>
      <c r="S13" s="57" t="str">
        <f>IF(AND('Administrativo '!$Y$55="Muy Alta",'Administrativo '!$AA$55="Menor"),CONCATENATE("R8C",'Administrativo '!$O$55),"")</f>
        <v/>
      </c>
      <c r="T13" s="57" t="str">
        <f>IF(AND('Administrativo '!$Y$56="Muy Alta",'Administrativo '!$AA$56="Menor"),CONCATENATE("R8C",'Administrativo '!$O$56),"")</f>
        <v/>
      </c>
      <c r="U13" s="58" t="str">
        <f>IF(AND('Administrativo '!$Y$57="Muy Alta",'Administrativo '!$AA$57="Menor"),CONCATENATE("R8C",'Administrativo '!$O$57),"")</f>
        <v/>
      </c>
      <c r="V13" s="56" t="str">
        <f>IF(AND('Administrativo '!$Y$52="Muy Alta",'Administrativo '!$AA$52="Moderado"),CONCATENATE("R8C",'Administrativo '!$O$52),"")</f>
        <v/>
      </c>
      <c r="W13" s="57" t="str">
        <f>IF(AND('Administrativo '!$Y$53="Muy Alta",'Administrativo '!$AA$53="Moderado"),CONCATENATE("R8C",'Administrativo '!$O$53),"")</f>
        <v/>
      </c>
      <c r="X13" s="57" t="str">
        <f>IF(AND('Administrativo '!$Y$54="Muy Alta",'Administrativo '!$AA$54="Moderado"),CONCATENATE("R8C",'Administrativo '!$O$54),"")</f>
        <v/>
      </c>
      <c r="Y13" s="57" t="str">
        <f>IF(AND('Administrativo '!$Y$55="Muy Alta",'Administrativo '!$AA$55="Moderado"),CONCATENATE("R8C",'Administrativo '!$O$55),"")</f>
        <v/>
      </c>
      <c r="Z13" s="57" t="str">
        <f>IF(AND('Administrativo '!$Y$56="Muy Alta",'Administrativo '!$AA$56="Moderado"),CONCATENATE("R8C",'Administrativo '!$O$56),"")</f>
        <v/>
      </c>
      <c r="AA13" s="58" t="str">
        <f>IF(AND('Administrativo '!$Y$57="Muy Alta",'Administrativo '!$AA$57="Moderado"),CONCATENATE("R8C",'Administrativo '!$O$57),"")</f>
        <v/>
      </c>
      <c r="AB13" s="56" t="str">
        <f>IF(AND('Administrativo '!$Y$52="Muy Alta",'Administrativo '!$AA$52="Mayor"),CONCATENATE("R8C",'Administrativo '!$O$52),"")</f>
        <v/>
      </c>
      <c r="AC13" s="57" t="str">
        <f>IF(AND('Administrativo '!$Y$53="Muy Alta",'Administrativo '!$AA$53="Mayor"),CONCATENATE("R8C",'Administrativo '!$O$53),"")</f>
        <v/>
      </c>
      <c r="AD13" s="57" t="str">
        <f>IF(AND('Administrativo '!$Y$54="Muy Alta",'Administrativo '!$AA$54="Mayor"),CONCATENATE("R8C",'Administrativo '!$O$54),"")</f>
        <v/>
      </c>
      <c r="AE13" s="57" t="str">
        <f>IF(AND('Administrativo '!$Y$55="Muy Alta",'Administrativo '!$AA$55="Mayor"),CONCATENATE("R8C",'Administrativo '!$O$55),"")</f>
        <v/>
      </c>
      <c r="AF13" s="57" t="str">
        <f>IF(AND('Administrativo '!$Y$56="Muy Alta",'Administrativo '!$AA$56="Mayor"),CONCATENATE("R8C",'Administrativo '!$O$56),"")</f>
        <v/>
      </c>
      <c r="AG13" s="58" t="str">
        <f>IF(AND('Administrativo '!$Y$57="Muy Alta",'Administrativo '!$AA$57="Mayor"),CONCATENATE("R8C",'Administrativo '!$O$57),"")</f>
        <v/>
      </c>
      <c r="AH13" s="59" t="str">
        <f>IF(AND('Administrativo '!$Y$52="Muy Alta",'Administrativo '!$AA$52="Catastrófico"),CONCATENATE("R8C",'Administrativo '!$O$52),"")</f>
        <v/>
      </c>
      <c r="AI13" s="60" t="str">
        <f>IF(AND('Administrativo '!$Y$53="Muy Alta",'Administrativo '!$AA$53="Catastrófico"),CONCATENATE("R8C",'Administrativo '!$O$53),"")</f>
        <v/>
      </c>
      <c r="AJ13" s="60" t="str">
        <f>IF(AND('Administrativo '!$Y$54="Muy Alta",'Administrativo '!$AA$54="Catastrófico"),CONCATENATE("R8C",'Administrativo '!$O$54),"")</f>
        <v/>
      </c>
      <c r="AK13" s="60" t="str">
        <f>IF(AND('Administrativo '!$Y$55="Muy Alta",'Administrativo '!$AA$55="Catastrófico"),CONCATENATE("R8C",'Administrativo '!$O$55),"")</f>
        <v/>
      </c>
      <c r="AL13" s="60" t="str">
        <f>IF(AND('Administrativo '!$Y$56="Muy Alta",'Administrativo '!$AA$56="Catastrófico"),CONCATENATE("R8C",'Administrativo '!$O$56),"")</f>
        <v/>
      </c>
      <c r="AM13" s="61" t="str">
        <f>IF(AND('Administrativo '!$Y$57="Muy Alta",'Administrativo '!$AA$57="Catastrófico"),CONCATENATE("R8C",'Administrativo '!$O$57),"")</f>
        <v/>
      </c>
      <c r="AN13" s="87"/>
      <c r="AO13" s="426"/>
      <c r="AP13" s="427"/>
      <c r="AQ13" s="427"/>
      <c r="AR13" s="427"/>
      <c r="AS13" s="427"/>
      <c r="AT13" s="428"/>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row>
    <row r="14" spans="1:91" ht="15" customHeight="1" x14ac:dyDescent="0.25">
      <c r="A14" s="87"/>
      <c r="B14" s="321"/>
      <c r="C14" s="321"/>
      <c r="D14" s="322"/>
      <c r="E14" s="420"/>
      <c r="F14" s="419"/>
      <c r="G14" s="419"/>
      <c r="H14" s="419"/>
      <c r="I14" s="435"/>
      <c r="J14" s="56" t="str">
        <f>IF(AND('Administrativo '!$Y$58="Muy Alta",'Administrativo '!$AA$58="Leve"),CONCATENATE("R9C",'Administrativo '!$O$58),"")</f>
        <v/>
      </c>
      <c r="K14" s="57" t="str">
        <f>IF(AND('Administrativo '!$Y$59="Muy Alta",'Administrativo '!$AA$59="Leve"),CONCATENATE("R9C",'Administrativo '!$O$59),"")</f>
        <v/>
      </c>
      <c r="L14" s="57" t="str">
        <f>IF(AND('Administrativo '!$Y$60="Muy Alta",'Administrativo '!$AA$60="Leve"),CONCATENATE("R9C",'Administrativo '!$O$60),"")</f>
        <v/>
      </c>
      <c r="M14" s="57" t="str">
        <f>IF(AND('Administrativo '!$Y$61="Muy Alta",'Administrativo '!$AA$61="Leve"),CONCATENATE("R9C",'Administrativo '!$O$61),"")</f>
        <v/>
      </c>
      <c r="N14" s="57" t="str">
        <f>IF(AND('Administrativo '!$Y$62="Muy Alta",'Administrativo '!$AA$62="Leve"),CONCATENATE("R9C",'Administrativo '!$O$62),"")</f>
        <v/>
      </c>
      <c r="O14" s="58" t="str">
        <f>IF(AND('Administrativo '!$Y$63="Muy Alta",'Administrativo '!$AA$63="Leve"),CONCATENATE("R9C",'Administrativo '!$O$63),"")</f>
        <v/>
      </c>
      <c r="P14" s="56" t="str">
        <f>IF(AND('Administrativo '!$Y$58="Muy Alta",'Administrativo '!$AA$58="Menor"),CONCATENATE("R9C",'Administrativo '!$O$58),"")</f>
        <v/>
      </c>
      <c r="Q14" s="57" t="str">
        <f>IF(AND('Administrativo '!$Y$59="Muy Alta",'Administrativo '!$AA$59="Menor"),CONCATENATE("R9C",'Administrativo '!$O$59),"")</f>
        <v/>
      </c>
      <c r="R14" s="57" t="str">
        <f>IF(AND('Administrativo '!$Y$60="Muy Alta",'Administrativo '!$AA$60="Menor"),CONCATENATE("R9C",'Administrativo '!$O$60),"")</f>
        <v/>
      </c>
      <c r="S14" s="57" t="str">
        <f>IF(AND('Administrativo '!$Y$61="Muy Alta",'Administrativo '!$AA$61="Menor"),CONCATENATE("R9C",'Administrativo '!$O$61),"")</f>
        <v/>
      </c>
      <c r="T14" s="57" t="str">
        <f>IF(AND('Administrativo '!$Y$62="Muy Alta",'Administrativo '!$AA$62="Menor"),CONCATENATE("R9C",'Administrativo '!$O$62),"")</f>
        <v/>
      </c>
      <c r="U14" s="58" t="str">
        <f>IF(AND('Administrativo '!$Y$63="Muy Alta",'Administrativo '!$AA$63="Menor"),CONCATENATE("R9C",'Administrativo '!$O$63),"")</f>
        <v/>
      </c>
      <c r="V14" s="56" t="str">
        <f>IF(AND('Administrativo '!$Y$58="Muy Alta",'Administrativo '!$AA$58="Moderado"),CONCATENATE("R9C",'Administrativo '!$O$58),"")</f>
        <v/>
      </c>
      <c r="W14" s="57" t="str">
        <f>IF(AND('Administrativo '!$Y$59="Muy Alta",'Administrativo '!$AA$59="Moderado"),CONCATENATE("R9C",'Administrativo '!$O$59),"")</f>
        <v/>
      </c>
      <c r="X14" s="57" t="str">
        <f>IF(AND('Administrativo '!$Y$60="Muy Alta",'Administrativo '!$AA$60="Moderado"),CONCATENATE("R9C",'Administrativo '!$O$60),"")</f>
        <v/>
      </c>
      <c r="Y14" s="57" t="str">
        <f>IF(AND('Administrativo '!$Y$61="Muy Alta",'Administrativo '!$AA$61="Moderado"),CONCATENATE("R9C",'Administrativo '!$O$61),"")</f>
        <v/>
      </c>
      <c r="Z14" s="57" t="str">
        <f>IF(AND('Administrativo '!$Y$62="Muy Alta",'Administrativo '!$AA$62="Moderado"),CONCATENATE("R9C",'Administrativo '!$O$62),"")</f>
        <v/>
      </c>
      <c r="AA14" s="58" t="str">
        <f>IF(AND('Administrativo '!$Y$63="Muy Alta",'Administrativo '!$AA$63="Moderado"),CONCATENATE("R9C",'Administrativo '!$O$63),"")</f>
        <v/>
      </c>
      <c r="AB14" s="56" t="str">
        <f>IF(AND('Administrativo '!$Y$58="Muy Alta",'Administrativo '!$AA$58="Mayor"),CONCATENATE("R9C",'Administrativo '!$O$58),"")</f>
        <v/>
      </c>
      <c r="AC14" s="57" t="str">
        <f>IF(AND('Administrativo '!$Y$59="Muy Alta",'Administrativo '!$AA$59="Mayor"),CONCATENATE("R9C",'Administrativo '!$O$59),"")</f>
        <v/>
      </c>
      <c r="AD14" s="57" t="str">
        <f>IF(AND('Administrativo '!$Y$60="Muy Alta",'Administrativo '!$AA$60="Mayor"),CONCATENATE("R9C",'Administrativo '!$O$60),"")</f>
        <v/>
      </c>
      <c r="AE14" s="57" t="str">
        <f>IF(AND('Administrativo '!$Y$61="Muy Alta",'Administrativo '!$AA$61="Mayor"),CONCATENATE("R9C",'Administrativo '!$O$61),"")</f>
        <v/>
      </c>
      <c r="AF14" s="57" t="str">
        <f>IF(AND('Administrativo '!$Y$62="Muy Alta",'Administrativo '!$AA$62="Mayor"),CONCATENATE("R9C",'Administrativo '!$O$62),"")</f>
        <v/>
      </c>
      <c r="AG14" s="58" t="str">
        <f>IF(AND('Administrativo '!$Y$63="Muy Alta",'Administrativo '!$AA$63="Mayor"),CONCATENATE("R9C",'Administrativo '!$O$63),"")</f>
        <v/>
      </c>
      <c r="AH14" s="59" t="str">
        <f>IF(AND('Administrativo '!$Y$58="Muy Alta",'Administrativo '!$AA$58="Catastrófico"),CONCATENATE("R9C",'Administrativo '!$O$58),"")</f>
        <v/>
      </c>
      <c r="AI14" s="60" t="str">
        <f>IF(AND('Administrativo '!$Y$59="Muy Alta",'Administrativo '!$AA$59="Catastrófico"),CONCATENATE("R9C",'Administrativo '!$O$59),"")</f>
        <v/>
      </c>
      <c r="AJ14" s="60" t="str">
        <f>IF(AND('Administrativo '!$Y$60="Muy Alta",'Administrativo '!$AA$60="Catastrófico"),CONCATENATE("R9C",'Administrativo '!$O$60),"")</f>
        <v/>
      </c>
      <c r="AK14" s="60" t="str">
        <f>IF(AND('Administrativo '!$Y$61="Muy Alta",'Administrativo '!$AA$61="Catastrófico"),CONCATENATE("R9C",'Administrativo '!$O$61),"")</f>
        <v/>
      </c>
      <c r="AL14" s="60" t="str">
        <f>IF(AND('Administrativo '!$Y$62="Muy Alta",'Administrativo '!$AA$62="Catastrófico"),CONCATENATE("R9C",'Administrativo '!$O$62),"")</f>
        <v/>
      </c>
      <c r="AM14" s="61" t="str">
        <f>IF(AND('Administrativo '!$Y$63="Muy Alta",'Administrativo '!$AA$63="Catastrófico"),CONCATENATE("R9C",'Administrativo '!$O$63),"")</f>
        <v/>
      </c>
      <c r="AN14" s="87"/>
      <c r="AO14" s="426"/>
      <c r="AP14" s="427"/>
      <c r="AQ14" s="427"/>
      <c r="AR14" s="427"/>
      <c r="AS14" s="427"/>
      <c r="AT14" s="428"/>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row>
    <row r="15" spans="1:91" ht="15.75" customHeight="1" thickBot="1" x14ac:dyDescent="0.3">
      <c r="A15" s="87"/>
      <c r="B15" s="321"/>
      <c r="C15" s="321"/>
      <c r="D15" s="322"/>
      <c r="E15" s="421"/>
      <c r="F15" s="422"/>
      <c r="G15" s="422"/>
      <c r="H15" s="422"/>
      <c r="I15" s="436"/>
      <c r="J15" s="62" t="str">
        <f>IF(AND('Administrativo '!$Y$64="Muy Alta",'Administrativo '!$AA$64="Leve"),CONCATENATE("R10C",'Administrativo '!$O$64),"")</f>
        <v/>
      </c>
      <c r="K15" s="63" t="str">
        <f>IF(AND('Administrativo '!$Y$65="Muy Alta",'Administrativo '!$AA$65="Leve"),CONCATENATE("R10C",'Administrativo '!$O$65),"")</f>
        <v/>
      </c>
      <c r="L15" s="63" t="str">
        <f>IF(AND('Administrativo '!$Y$66="Muy Alta",'Administrativo '!$AA$66="Leve"),CONCATENATE("R10C",'Administrativo '!$O$66),"")</f>
        <v/>
      </c>
      <c r="M15" s="63" t="str">
        <f>IF(AND('Administrativo '!$Y$67="Muy Alta",'Administrativo '!$AA$67="Leve"),CONCATENATE("R10C",'Administrativo '!$O$67),"")</f>
        <v/>
      </c>
      <c r="N15" s="63" t="str">
        <f>IF(AND('Administrativo '!$Y$68="Muy Alta",'Administrativo '!$AA$68="Leve"),CONCATENATE("R10C",'Administrativo '!$O$68),"")</f>
        <v/>
      </c>
      <c r="O15" s="64" t="str">
        <f>IF(AND('Administrativo '!$Y$69="Muy Alta",'Administrativo '!$AA$69="Leve"),CONCATENATE("R10C",'Administrativo '!$O$69),"")</f>
        <v/>
      </c>
      <c r="P15" s="56" t="str">
        <f>IF(AND('Administrativo '!$Y$64="Muy Alta",'Administrativo '!$AA$64="Menor"),CONCATENATE("R10C",'Administrativo '!$O$64),"")</f>
        <v/>
      </c>
      <c r="Q15" s="57" t="str">
        <f>IF(AND('Administrativo '!$Y$65="Muy Alta",'Administrativo '!$AA$65="Menor"),CONCATENATE("R10C",'Administrativo '!$O$65),"")</f>
        <v/>
      </c>
      <c r="R15" s="57" t="str">
        <f>IF(AND('Administrativo '!$Y$66="Muy Alta",'Administrativo '!$AA$66="Menor"),CONCATENATE("R10C",'Administrativo '!$O$66),"")</f>
        <v/>
      </c>
      <c r="S15" s="57" t="str">
        <f>IF(AND('Administrativo '!$Y$67="Muy Alta",'Administrativo '!$AA$67="Menor"),CONCATENATE("R10C",'Administrativo '!$O$67),"")</f>
        <v/>
      </c>
      <c r="T15" s="57" t="str">
        <f>IF(AND('Administrativo '!$Y$68="Muy Alta",'Administrativo '!$AA$68="Menor"),CONCATENATE("R10C",'Administrativo '!$O$68),"")</f>
        <v/>
      </c>
      <c r="U15" s="58" t="str">
        <f>IF(AND('Administrativo '!$Y$69="Muy Alta",'Administrativo '!$AA$69="Menor"),CONCATENATE("R10C",'Administrativo '!$O$69),"")</f>
        <v/>
      </c>
      <c r="V15" s="62" t="str">
        <f>IF(AND('Administrativo '!$Y$64="Muy Alta",'Administrativo '!$AA$64="Moderado"),CONCATENATE("R10C",'Administrativo '!$O$64),"")</f>
        <v/>
      </c>
      <c r="W15" s="63" t="str">
        <f>IF(AND('Administrativo '!$Y$65="Muy Alta",'Administrativo '!$AA$65="Moderado"),CONCATENATE("R10C",'Administrativo '!$O$65),"")</f>
        <v/>
      </c>
      <c r="X15" s="63" t="str">
        <f>IF(AND('Administrativo '!$Y$66="Muy Alta",'Administrativo '!$AA$66="Moderado"),CONCATENATE("R10C",'Administrativo '!$O$66),"")</f>
        <v/>
      </c>
      <c r="Y15" s="63" t="str">
        <f>IF(AND('Administrativo '!$Y$67="Muy Alta",'Administrativo '!$AA$67="Moderado"),CONCATENATE("R10C",'Administrativo '!$O$67),"")</f>
        <v/>
      </c>
      <c r="Z15" s="63" t="str">
        <f>IF(AND('Administrativo '!$Y$68="Muy Alta",'Administrativo '!$AA$68="Moderado"),CONCATENATE("R10C",'Administrativo '!$O$68),"")</f>
        <v/>
      </c>
      <c r="AA15" s="64" t="str">
        <f>IF(AND('Administrativo '!$Y$69="Muy Alta",'Administrativo '!$AA$69="Moderado"),CONCATENATE("R10C",'Administrativo '!$O$69),"")</f>
        <v/>
      </c>
      <c r="AB15" s="56" t="str">
        <f>IF(AND('Administrativo '!$Y$64="Muy Alta",'Administrativo '!$AA$64="Mayor"),CONCATENATE("R10C",'Administrativo '!$O$64),"")</f>
        <v/>
      </c>
      <c r="AC15" s="57" t="str">
        <f>IF(AND('Administrativo '!$Y$65="Muy Alta",'Administrativo '!$AA$65="Mayor"),CONCATENATE("R10C",'Administrativo '!$O$65),"")</f>
        <v/>
      </c>
      <c r="AD15" s="57" t="str">
        <f>IF(AND('Administrativo '!$Y$66="Muy Alta",'Administrativo '!$AA$66="Mayor"),CONCATENATE("R10C",'Administrativo '!$O$66),"")</f>
        <v/>
      </c>
      <c r="AE15" s="57" t="str">
        <f>IF(AND('Administrativo '!$Y$67="Muy Alta",'Administrativo '!$AA$67="Mayor"),CONCATENATE("R10C",'Administrativo '!$O$67),"")</f>
        <v/>
      </c>
      <c r="AF15" s="57" t="str">
        <f>IF(AND('Administrativo '!$Y$68="Muy Alta",'Administrativo '!$AA$68="Mayor"),CONCATENATE("R10C",'Administrativo '!$O$68),"")</f>
        <v/>
      </c>
      <c r="AG15" s="58" t="str">
        <f>IF(AND('Administrativo '!$Y$69="Muy Alta",'Administrativo '!$AA$69="Mayor"),CONCATENATE("R10C",'Administrativo '!$O$69),"")</f>
        <v/>
      </c>
      <c r="AH15" s="65" t="str">
        <f>IF(AND('Administrativo '!$Y$64="Muy Alta",'Administrativo '!$AA$64="Catastrófico"),CONCATENATE("R10C",'Administrativo '!$O$64),"")</f>
        <v/>
      </c>
      <c r="AI15" s="66" t="str">
        <f>IF(AND('Administrativo '!$Y$65="Muy Alta",'Administrativo '!$AA$65="Catastrófico"),CONCATENATE("R10C",'Administrativo '!$O$65),"")</f>
        <v/>
      </c>
      <c r="AJ15" s="66" t="str">
        <f>IF(AND('Administrativo '!$Y$66="Muy Alta",'Administrativo '!$AA$66="Catastrófico"),CONCATENATE("R10C",'Administrativo '!$O$66),"")</f>
        <v/>
      </c>
      <c r="AK15" s="66" t="str">
        <f>IF(AND('Administrativo '!$Y$67="Muy Alta",'Administrativo '!$AA$67="Catastrófico"),CONCATENATE("R10C",'Administrativo '!$O$67),"")</f>
        <v/>
      </c>
      <c r="AL15" s="66" t="str">
        <f>IF(AND('Administrativo '!$Y$68="Muy Alta",'Administrativo '!$AA$68="Catastrófico"),CONCATENATE("R10C",'Administrativo '!$O$68),"")</f>
        <v/>
      </c>
      <c r="AM15" s="67" t="str">
        <f>IF(AND('Administrativo '!$Y$69="Muy Alta",'Administrativo '!$AA$69="Catastrófico"),CONCATENATE("R10C",'Administrativo '!$O$69),"")</f>
        <v/>
      </c>
      <c r="AN15" s="87"/>
      <c r="AO15" s="429"/>
      <c r="AP15" s="430"/>
      <c r="AQ15" s="430"/>
      <c r="AR15" s="430"/>
      <c r="AS15" s="430"/>
      <c r="AT15" s="431"/>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row>
    <row r="16" spans="1:91" ht="15" customHeight="1" x14ac:dyDescent="0.25">
      <c r="A16" s="87"/>
      <c r="B16" s="321"/>
      <c r="C16" s="321"/>
      <c r="D16" s="322"/>
      <c r="E16" s="416" t="s">
        <v>117</v>
      </c>
      <c r="F16" s="417"/>
      <c r="G16" s="417"/>
      <c r="H16" s="417"/>
      <c r="I16" s="417"/>
      <c r="J16" s="68" t="str">
        <f ca="1">IF(AND('Administrativo '!$Y$10="Alta",'Administrativo '!$AA$10="Leve"),CONCATENATE("R1C",'Administrativo '!$O$10),"")</f>
        <v/>
      </c>
      <c r="K16" s="69" t="str">
        <f ca="1">IF(AND('Administrativo '!$Y$11="Alta",'Administrativo '!$AA$11="Leve"),CONCATENATE("R1C",'Administrativo '!$O$11),"")</f>
        <v/>
      </c>
      <c r="L16" s="69" t="str">
        <f>IF(AND('Administrativo '!$Y$12="Alta",'Administrativo '!$AA$12="Leve"),CONCATENATE("R1C",'Administrativo '!$O$12),"")</f>
        <v/>
      </c>
      <c r="M16" s="69" t="str">
        <f>IF(AND('Administrativo '!$Y$13="Alta",'Administrativo '!$AA$13="Leve"),CONCATENATE("R1C",'Administrativo '!$O$13),"")</f>
        <v/>
      </c>
      <c r="N16" s="69" t="str">
        <f>IF(AND('Administrativo '!$Y$14="Alta",'Administrativo '!$AA$14="Leve"),CONCATENATE("R1C",'Administrativo '!$O$14),"")</f>
        <v/>
      </c>
      <c r="O16" s="70" t="str">
        <f>IF(AND('Administrativo '!$Y$15="Alta",'Administrativo '!$AA$15="Leve"),CONCATENATE("R1C",'Administrativo '!$O$15),"")</f>
        <v/>
      </c>
      <c r="P16" s="68" t="str">
        <f ca="1">IF(AND('Administrativo '!$Y$10="Alta",'Administrativo '!$AA$10="Menor"),CONCATENATE("R1C",'Administrativo '!$O$10),"")</f>
        <v/>
      </c>
      <c r="Q16" s="69" t="str">
        <f ca="1">IF(AND('Administrativo '!$Y$11="Alta",'Administrativo '!$AA$11="Menor"),CONCATENATE("R1C",'Administrativo '!$O$11),"")</f>
        <v/>
      </c>
      <c r="R16" s="69" t="str">
        <f>IF(AND('Administrativo '!$Y$12="Alta",'Administrativo '!$AA$12="Menor"),CONCATENATE("R1C",'Administrativo '!$O$12),"")</f>
        <v/>
      </c>
      <c r="S16" s="69" t="str">
        <f>IF(AND('Administrativo '!$Y$13="Alta",'Administrativo '!$AA$13="Menor"),CONCATENATE("R1C",'Administrativo '!$O$13),"")</f>
        <v/>
      </c>
      <c r="T16" s="69" t="str">
        <f>IF(AND('Administrativo '!$Y$14="Alta",'Administrativo '!$AA$14="Menor"),CONCATENATE("R1C",'Administrativo '!$O$14),"")</f>
        <v/>
      </c>
      <c r="U16" s="70" t="str">
        <f>IF(AND('Administrativo '!$Y$15="Alta",'Administrativo '!$AA$15="Menor"),CONCATENATE("R1C",'Administrativo '!$O$15),"")</f>
        <v/>
      </c>
      <c r="V16" s="50" t="str">
        <f ca="1">IF(AND('Administrativo '!$Y$10="Alta",'Administrativo '!$AA$10="Moderado"),CONCATENATE("R1C",'Administrativo '!$O$10),"")</f>
        <v/>
      </c>
      <c r="W16" s="51" t="str">
        <f ca="1">IF(AND('Administrativo '!$Y$11="Alta",'Administrativo '!$AA$11="Moderado"),CONCATENATE("R1C",'Administrativo '!$O$11),"")</f>
        <v/>
      </c>
      <c r="X16" s="51" t="str">
        <f>IF(AND('Administrativo '!$Y$12="Alta",'Administrativo '!$AA$12="Moderado"),CONCATENATE("R1C",'Administrativo '!$O$12),"")</f>
        <v/>
      </c>
      <c r="Y16" s="51" t="str">
        <f>IF(AND('Administrativo '!$Y$13="Alta",'Administrativo '!$AA$13="Moderado"),CONCATENATE("R1C",'Administrativo '!$O$13),"")</f>
        <v/>
      </c>
      <c r="Z16" s="51" t="str">
        <f>IF(AND('Administrativo '!$Y$14="Alta",'Administrativo '!$AA$14="Moderado"),CONCATENATE("R1C",'Administrativo '!$O$14),"")</f>
        <v/>
      </c>
      <c r="AA16" s="52" t="str">
        <f>IF(AND('Administrativo '!$Y$15="Alta",'Administrativo '!$AA$15="Moderado"),CONCATENATE("R1C",'Administrativo '!$O$15),"")</f>
        <v/>
      </c>
      <c r="AB16" s="50" t="str">
        <f ca="1">IF(AND('Administrativo '!$Y$10="Alta",'Administrativo '!$AA$10="Mayor"),CONCATENATE("R1C",'Administrativo '!$O$10),"")</f>
        <v/>
      </c>
      <c r="AC16" s="51" t="str">
        <f ca="1">IF(AND('Administrativo '!$Y$11="Alta",'Administrativo '!$AA$11="Mayor"),CONCATENATE("R1C",'Administrativo '!$O$11),"")</f>
        <v/>
      </c>
      <c r="AD16" s="51" t="str">
        <f>IF(AND('Administrativo '!$Y$12="Alta",'Administrativo '!$AA$12="Mayor"),CONCATENATE("R1C",'Administrativo '!$O$12),"")</f>
        <v/>
      </c>
      <c r="AE16" s="51" t="str">
        <f>IF(AND('Administrativo '!$Y$13="Alta",'Administrativo '!$AA$13="Mayor"),CONCATENATE("R1C",'Administrativo '!$O$13),"")</f>
        <v/>
      </c>
      <c r="AF16" s="51" t="str">
        <f>IF(AND('Administrativo '!$Y$14="Alta",'Administrativo '!$AA$14="Mayor"),CONCATENATE("R1C",'Administrativo '!$O$14),"")</f>
        <v/>
      </c>
      <c r="AG16" s="52" t="str">
        <f>IF(AND('Administrativo '!$Y$15="Alta",'Administrativo '!$AA$15="Mayor"),CONCATENATE("R1C",'Administrativo '!$O$15),"")</f>
        <v/>
      </c>
      <c r="AH16" s="53" t="str">
        <f ca="1">IF(AND('Administrativo '!$Y$10="Alta",'Administrativo '!$AA$10="Catastrófico"),CONCATENATE("R1C",'Administrativo '!$O$10),"")</f>
        <v/>
      </c>
      <c r="AI16" s="54" t="str">
        <f ca="1">IF(AND('Administrativo '!$Y$11="Alta",'Administrativo '!$AA$11="Catastrófico"),CONCATENATE("R1C",'Administrativo '!$O$11),"")</f>
        <v/>
      </c>
      <c r="AJ16" s="54" t="str">
        <f>IF(AND('Administrativo '!$Y$12="Alta",'Administrativo '!$AA$12="Catastrófico"),CONCATENATE("R1C",'Administrativo '!$O$12),"")</f>
        <v/>
      </c>
      <c r="AK16" s="54" t="str">
        <f>IF(AND('Administrativo '!$Y$13="Alta",'Administrativo '!$AA$13="Catastrófico"),CONCATENATE("R1C",'Administrativo '!$O$13),"")</f>
        <v/>
      </c>
      <c r="AL16" s="54" t="str">
        <f>IF(AND('Administrativo '!$Y$14="Alta",'Administrativo '!$AA$14="Catastrófico"),CONCATENATE("R1C",'Administrativo '!$O$14),"")</f>
        <v/>
      </c>
      <c r="AM16" s="55" t="str">
        <f>IF(AND('Administrativo '!$Y$15="Alta",'Administrativo '!$AA$15="Catastrófico"),CONCATENATE("R1C",'Administrativo '!$O$15),"")</f>
        <v/>
      </c>
      <c r="AN16" s="87"/>
      <c r="AO16" s="407" t="s">
        <v>118</v>
      </c>
      <c r="AP16" s="408"/>
      <c r="AQ16" s="408"/>
      <c r="AR16" s="408"/>
      <c r="AS16" s="408"/>
      <c r="AT16" s="409"/>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row>
    <row r="17" spans="1:76" ht="15" customHeight="1" x14ac:dyDescent="0.25">
      <c r="A17" s="87"/>
      <c r="B17" s="321"/>
      <c r="C17" s="321"/>
      <c r="D17" s="322"/>
      <c r="E17" s="418"/>
      <c r="F17" s="419"/>
      <c r="G17" s="419"/>
      <c r="H17" s="419"/>
      <c r="I17" s="419"/>
      <c r="J17" s="71" t="str">
        <f>IF(AND('Administrativo '!$Y$16="Alta",'Administrativo '!$AA$16="Leve"),CONCATENATE("R2C",'Administrativo '!$O$16),"")</f>
        <v/>
      </c>
      <c r="K17" s="72" t="str">
        <f>IF(AND('Administrativo '!$Y$17="Alta",'Administrativo '!$AA$17="Leve"),CONCATENATE("R2C",'Administrativo '!$O$17),"")</f>
        <v/>
      </c>
      <c r="L17" s="72" t="str">
        <f>IF(AND('Administrativo '!$Y$18="Alta",'Administrativo '!$AA$18="Leve"),CONCATENATE("R2C",'Administrativo '!$O$18),"")</f>
        <v/>
      </c>
      <c r="M17" s="72" t="str">
        <f>IF(AND('Administrativo '!$Y$19="Alta",'Administrativo '!$AA$19="Leve"),CONCATENATE("R2C",'Administrativo '!$O$19),"")</f>
        <v/>
      </c>
      <c r="N17" s="72" t="str">
        <f>IF(AND('Administrativo '!$Y$20="Alta",'Administrativo '!$AA$20="Leve"),CONCATENATE("R2C",'Administrativo '!$O$20),"")</f>
        <v/>
      </c>
      <c r="O17" s="73" t="str">
        <f>IF(AND('Administrativo '!$Y$21="Alta",'Administrativo '!$AA$21="Leve"),CONCATENATE("R2C",'Administrativo '!$O$21),"")</f>
        <v/>
      </c>
      <c r="P17" s="71" t="str">
        <f>IF(AND('Administrativo '!$Y$16="Alta",'Administrativo '!$AA$16="Menor"),CONCATENATE("R2C",'Administrativo '!$O$16),"")</f>
        <v/>
      </c>
      <c r="Q17" s="72" t="str">
        <f>IF(AND('Administrativo '!$Y$17="Alta",'Administrativo '!$AA$17="Menor"),CONCATENATE("R2C",'Administrativo '!$O$17),"")</f>
        <v/>
      </c>
      <c r="R17" s="72" t="str">
        <f>IF(AND('Administrativo '!$Y$18="Alta",'Administrativo '!$AA$18="Menor"),CONCATENATE("R2C",'Administrativo '!$O$18),"")</f>
        <v/>
      </c>
      <c r="S17" s="72" t="str">
        <f>IF(AND('Administrativo '!$Y$19="Alta",'Administrativo '!$AA$19="Menor"),CONCATENATE("R2C",'Administrativo '!$O$19),"")</f>
        <v/>
      </c>
      <c r="T17" s="72" t="str">
        <f>IF(AND('Administrativo '!$Y$20="Alta",'Administrativo '!$AA$20="Menor"),CONCATENATE("R2C",'Administrativo '!$O$20),"")</f>
        <v/>
      </c>
      <c r="U17" s="73" t="str">
        <f>IF(AND('Administrativo '!$Y$21="Alta",'Administrativo '!$AA$21="Menor"),CONCATENATE("R2C",'Administrativo '!$O$21),"")</f>
        <v/>
      </c>
      <c r="V17" s="56" t="str">
        <f>IF(AND('Administrativo '!$Y$16="Alta",'Administrativo '!$AA$16="Moderado"),CONCATENATE("R2C",'Administrativo '!$O$16),"")</f>
        <v/>
      </c>
      <c r="W17" s="57" t="str">
        <f>IF(AND('Administrativo '!$Y$17="Alta",'Administrativo '!$AA$17="Moderado"),CONCATENATE("R2C",'Administrativo '!$O$17),"")</f>
        <v/>
      </c>
      <c r="X17" s="57" t="str">
        <f>IF(AND('Administrativo '!$Y$18="Alta",'Administrativo '!$AA$18="Moderado"),CONCATENATE("R2C",'Administrativo '!$O$18),"")</f>
        <v/>
      </c>
      <c r="Y17" s="57" t="str">
        <f>IF(AND('Administrativo '!$Y$19="Alta",'Administrativo '!$AA$19="Moderado"),CONCATENATE("R2C",'Administrativo '!$O$19),"")</f>
        <v/>
      </c>
      <c r="Z17" s="57" t="str">
        <f>IF(AND('Administrativo '!$Y$20="Alta",'Administrativo '!$AA$20="Moderado"),CONCATENATE("R2C",'Administrativo '!$O$20),"")</f>
        <v/>
      </c>
      <c r="AA17" s="58" t="str">
        <f>IF(AND('Administrativo '!$Y$21="Alta",'Administrativo '!$AA$21="Moderado"),CONCATENATE("R2C",'Administrativo '!$O$21),"")</f>
        <v/>
      </c>
      <c r="AB17" s="56" t="str">
        <f>IF(AND('Administrativo '!$Y$16="Alta",'Administrativo '!$AA$16="Mayor"),CONCATENATE("R2C",'Administrativo '!$O$16),"")</f>
        <v/>
      </c>
      <c r="AC17" s="57" t="str">
        <f>IF(AND('Administrativo '!$Y$17="Alta",'Administrativo '!$AA$17="Mayor"),CONCATENATE("R2C",'Administrativo '!$O$17),"")</f>
        <v/>
      </c>
      <c r="AD17" s="57" t="str">
        <f>IF(AND('Administrativo '!$Y$18="Alta",'Administrativo '!$AA$18="Mayor"),CONCATENATE("R2C",'Administrativo '!$O$18),"")</f>
        <v/>
      </c>
      <c r="AE17" s="57" t="str">
        <f>IF(AND('Administrativo '!$Y$19="Alta",'Administrativo '!$AA$19="Mayor"),CONCATENATE("R2C",'Administrativo '!$O$19),"")</f>
        <v/>
      </c>
      <c r="AF17" s="57" t="str">
        <f>IF(AND('Administrativo '!$Y$20="Alta",'Administrativo '!$AA$20="Mayor"),CONCATENATE("R2C",'Administrativo '!$O$20),"")</f>
        <v/>
      </c>
      <c r="AG17" s="58" t="str">
        <f>IF(AND('Administrativo '!$Y$21="Alta",'Administrativo '!$AA$21="Mayor"),CONCATENATE("R2C",'Administrativo '!$O$21),"")</f>
        <v/>
      </c>
      <c r="AH17" s="59" t="str">
        <f>IF(AND('Administrativo '!$Y$16="Alta",'Administrativo '!$AA$16="Catastrófico"),CONCATENATE("R2C",'Administrativo '!$O$16),"")</f>
        <v/>
      </c>
      <c r="AI17" s="60" t="str">
        <f>IF(AND('Administrativo '!$Y$17="Alta",'Administrativo '!$AA$17="Catastrófico"),CONCATENATE("R2C",'Administrativo '!$O$17),"")</f>
        <v/>
      </c>
      <c r="AJ17" s="60" t="str">
        <f>IF(AND('Administrativo '!$Y$18="Alta",'Administrativo '!$AA$18="Catastrófico"),CONCATENATE("R2C",'Administrativo '!$O$18),"")</f>
        <v/>
      </c>
      <c r="AK17" s="60" t="str">
        <f>IF(AND('Administrativo '!$Y$19="Alta",'Administrativo '!$AA$19="Catastrófico"),CONCATENATE("R2C",'Administrativo '!$O$19),"")</f>
        <v/>
      </c>
      <c r="AL17" s="60" t="str">
        <f>IF(AND('Administrativo '!$Y$20="Alta",'Administrativo '!$AA$20="Catastrófico"),CONCATENATE("R2C",'Administrativo '!$O$20),"")</f>
        <v/>
      </c>
      <c r="AM17" s="61" t="str">
        <f>IF(AND('Administrativo '!$Y$21="Alta",'Administrativo '!$AA$21="Catastrófico"),CONCATENATE("R2C",'Administrativo '!$O$21),"")</f>
        <v/>
      </c>
      <c r="AN17" s="87"/>
      <c r="AO17" s="410"/>
      <c r="AP17" s="411"/>
      <c r="AQ17" s="411"/>
      <c r="AR17" s="411"/>
      <c r="AS17" s="411"/>
      <c r="AT17" s="412"/>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row>
    <row r="18" spans="1:76" ht="15" customHeight="1" x14ac:dyDescent="0.25">
      <c r="A18" s="87"/>
      <c r="B18" s="321"/>
      <c r="C18" s="321"/>
      <c r="D18" s="322"/>
      <c r="E18" s="420"/>
      <c r="F18" s="419"/>
      <c r="G18" s="419"/>
      <c r="H18" s="419"/>
      <c r="I18" s="419"/>
      <c r="J18" s="71" t="str">
        <f>IF(AND('Administrativo '!$Y$22="Alta",'Administrativo '!$AA$22="Leve"),CONCATENATE("R3C",'Administrativo '!$O$22),"")</f>
        <v/>
      </c>
      <c r="K18" s="72" t="str">
        <f>IF(AND('Administrativo '!$Y$23="Alta",'Administrativo '!$AA$23="Leve"),CONCATENATE("R3C",'Administrativo '!$O$23),"")</f>
        <v/>
      </c>
      <c r="L18" s="72" t="str">
        <f>IF(AND('Administrativo '!$Y$24="Alta",'Administrativo '!$AA$24="Leve"),CONCATENATE("R3C",'Administrativo '!$O$24),"")</f>
        <v/>
      </c>
      <c r="M18" s="72" t="str">
        <f>IF(AND('Administrativo '!$Y$25="Alta",'Administrativo '!$AA$25="Leve"),CONCATENATE("R3C",'Administrativo '!$O$25),"")</f>
        <v/>
      </c>
      <c r="N18" s="72" t="str">
        <f>IF(AND('Administrativo '!$Y$26="Alta",'Administrativo '!$AA$26="Leve"),CONCATENATE("R3C",'Administrativo '!$O$26),"")</f>
        <v/>
      </c>
      <c r="O18" s="73" t="str">
        <f>IF(AND('Administrativo '!$Y$27="Alta",'Administrativo '!$AA$27="Leve"),CONCATENATE("R3C",'Administrativo '!$O$27),"")</f>
        <v/>
      </c>
      <c r="P18" s="71" t="str">
        <f>IF(AND('Administrativo '!$Y$22="Alta",'Administrativo '!$AA$22="Menor"),CONCATENATE("R3C",'Administrativo '!$O$22),"")</f>
        <v/>
      </c>
      <c r="Q18" s="72" t="str">
        <f>IF(AND('Administrativo '!$Y$23="Alta",'Administrativo '!$AA$23="Menor"),CONCATENATE("R3C",'Administrativo '!$O$23),"")</f>
        <v/>
      </c>
      <c r="R18" s="72" t="str">
        <f>IF(AND('Administrativo '!$Y$24="Alta",'Administrativo '!$AA$24="Menor"),CONCATENATE("R3C",'Administrativo '!$O$24),"")</f>
        <v/>
      </c>
      <c r="S18" s="72" t="str">
        <f>IF(AND('Administrativo '!$Y$25="Alta",'Administrativo '!$AA$25="Menor"),CONCATENATE("R3C",'Administrativo '!$O$25),"")</f>
        <v/>
      </c>
      <c r="T18" s="72" t="str">
        <f>IF(AND('Administrativo '!$Y$26="Alta",'Administrativo '!$AA$26="Menor"),CONCATENATE("R3C",'Administrativo '!$O$26),"")</f>
        <v/>
      </c>
      <c r="U18" s="73" t="str">
        <f>IF(AND('Administrativo '!$Y$27="Alta",'Administrativo '!$AA$27="Menor"),CONCATENATE("R3C",'Administrativo '!$O$27),"")</f>
        <v/>
      </c>
      <c r="V18" s="56" t="str">
        <f>IF(AND('Administrativo '!$Y$22="Alta",'Administrativo '!$AA$22="Moderado"),CONCATENATE("R3C",'Administrativo '!$O$22),"")</f>
        <v/>
      </c>
      <c r="W18" s="57" t="str">
        <f>IF(AND('Administrativo '!$Y$23="Alta",'Administrativo '!$AA$23="Moderado"),CONCATENATE("R3C",'Administrativo '!$O$23),"")</f>
        <v/>
      </c>
      <c r="X18" s="57" t="str">
        <f>IF(AND('Administrativo '!$Y$24="Alta",'Administrativo '!$AA$24="Moderado"),CONCATENATE("R3C",'Administrativo '!$O$24),"")</f>
        <v/>
      </c>
      <c r="Y18" s="57" t="str">
        <f>IF(AND('Administrativo '!$Y$25="Alta",'Administrativo '!$AA$25="Moderado"),CONCATENATE("R3C",'Administrativo '!$O$25),"")</f>
        <v/>
      </c>
      <c r="Z18" s="57" t="str">
        <f>IF(AND('Administrativo '!$Y$26="Alta",'Administrativo '!$AA$26="Moderado"),CONCATENATE("R3C",'Administrativo '!$O$26),"")</f>
        <v/>
      </c>
      <c r="AA18" s="58" t="str">
        <f>IF(AND('Administrativo '!$Y$27="Alta",'Administrativo '!$AA$27="Moderado"),CONCATENATE("R3C",'Administrativo '!$O$27),"")</f>
        <v/>
      </c>
      <c r="AB18" s="56" t="str">
        <f>IF(AND('Administrativo '!$Y$22="Alta",'Administrativo '!$AA$22="Mayor"),CONCATENATE("R3C",'Administrativo '!$O$22),"")</f>
        <v/>
      </c>
      <c r="AC18" s="57" t="str">
        <f>IF(AND('Administrativo '!$Y$23="Alta",'Administrativo '!$AA$23="Mayor"),CONCATENATE("R3C",'Administrativo '!$O$23),"")</f>
        <v/>
      </c>
      <c r="AD18" s="57" t="str">
        <f>IF(AND('Administrativo '!$Y$24="Alta",'Administrativo '!$AA$24="Mayor"),CONCATENATE("R3C",'Administrativo '!$O$24),"")</f>
        <v/>
      </c>
      <c r="AE18" s="57" t="str">
        <f>IF(AND('Administrativo '!$Y$25="Alta",'Administrativo '!$AA$25="Mayor"),CONCATENATE("R3C",'Administrativo '!$O$25),"")</f>
        <v/>
      </c>
      <c r="AF18" s="57" t="str">
        <f>IF(AND('Administrativo '!$Y$26="Alta",'Administrativo '!$AA$26="Mayor"),CONCATENATE("R3C",'Administrativo '!$O$26),"")</f>
        <v/>
      </c>
      <c r="AG18" s="58" t="str">
        <f>IF(AND('Administrativo '!$Y$27="Alta",'Administrativo '!$AA$27="Mayor"),CONCATENATE("R3C",'Administrativo '!$O$27),"")</f>
        <v/>
      </c>
      <c r="AH18" s="59" t="str">
        <f>IF(AND('Administrativo '!$Y$22="Alta",'Administrativo '!$AA$22="Catastrófico"),CONCATENATE("R3C",'Administrativo '!$O$22),"")</f>
        <v/>
      </c>
      <c r="AI18" s="60" t="str">
        <f>IF(AND('Administrativo '!$Y$23="Alta",'Administrativo '!$AA$23="Catastrófico"),CONCATENATE("R3C",'Administrativo '!$O$23),"")</f>
        <v/>
      </c>
      <c r="AJ18" s="60" t="str">
        <f>IF(AND('Administrativo '!$Y$24="Alta",'Administrativo '!$AA$24="Catastrófico"),CONCATENATE("R3C",'Administrativo '!$O$24),"")</f>
        <v/>
      </c>
      <c r="AK18" s="60" t="str">
        <f>IF(AND('Administrativo '!$Y$25="Alta",'Administrativo '!$AA$25="Catastrófico"),CONCATENATE("R3C",'Administrativo '!$O$25),"")</f>
        <v/>
      </c>
      <c r="AL18" s="60" t="str">
        <f>IF(AND('Administrativo '!$Y$26="Alta",'Administrativo '!$AA$26="Catastrófico"),CONCATENATE("R3C",'Administrativo '!$O$26),"")</f>
        <v/>
      </c>
      <c r="AM18" s="61" t="str">
        <f>IF(AND('Administrativo '!$Y$27="Alta",'Administrativo '!$AA$27="Catastrófico"),CONCATENATE("R3C",'Administrativo '!$O$27),"")</f>
        <v/>
      </c>
      <c r="AN18" s="87"/>
      <c r="AO18" s="410"/>
      <c r="AP18" s="411"/>
      <c r="AQ18" s="411"/>
      <c r="AR18" s="411"/>
      <c r="AS18" s="411"/>
      <c r="AT18" s="412"/>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row>
    <row r="19" spans="1:76" ht="15" customHeight="1" x14ac:dyDescent="0.25">
      <c r="A19" s="87"/>
      <c r="B19" s="321"/>
      <c r="C19" s="321"/>
      <c r="D19" s="322"/>
      <c r="E19" s="420"/>
      <c r="F19" s="419"/>
      <c r="G19" s="419"/>
      <c r="H19" s="419"/>
      <c r="I19" s="419"/>
      <c r="J19" s="71" t="str">
        <f>IF(AND('Administrativo '!$Y$28="Alta",'Administrativo '!$AA$28="Leve"),CONCATENATE("R4C",'Administrativo '!$O$28),"")</f>
        <v/>
      </c>
      <c r="K19" s="72" t="str">
        <f>IF(AND('Administrativo '!$Y$29="Alta",'Administrativo '!$AA$29="Leve"),CONCATENATE("R4C",'Administrativo '!$O$29),"")</f>
        <v/>
      </c>
      <c r="L19" s="72" t="str">
        <f>IF(AND('Administrativo '!$Y$30="Alta",'Administrativo '!$AA$30="Leve"),CONCATENATE("R4C",'Administrativo '!$O$30),"")</f>
        <v/>
      </c>
      <c r="M19" s="72" t="str">
        <f>IF(AND('Administrativo '!$Y$31="Alta",'Administrativo '!$AA$31="Leve"),CONCATENATE("R4C",'Administrativo '!$O$31),"")</f>
        <v/>
      </c>
      <c r="N19" s="72" t="str">
        <f>IF(AND('Administrativo '!$Y$32="Alta",'Administrativo '!$AA$32="Leve"),CONCATENATE("R4C",'Administrativo '!$O$32),"")</f>
        <v/>
      </c>
      <c r="O19" s="73" t="str">
        <f>IF(AND('Administrativo '!$Y$33="Alta",'Administrativo '!$AA$33="Leve"),CONCATENATE("R4C",'Administrativo '!$O$33),"")</f>
        <v/>
      </c>
      <c r="P19" s="71" t="str">
        <f>IF(AND('Administrativo '!$Y$28="Alta",'Administrativo '!$AA$28="Menor"),CONCATENATE("R4C",'Administrativo '!$O$28),"")</f>
        <v/>
      </c>
      <c r="Q19" s="72" t="str">
        <f>IF(AND('Administrativo '!$Y$29="Alta",'Administrativo '!$AA$29="Menor"),CONCATENATE("R4C",'Administrativo '!$O$29),"")</f>
        <v/>
      </c>
      <c r="R19" s="72" t="str">
        <f>IF(AND('Administrativo '!$Y$30="Alta",'Administrativo '!$AA$30="Menor"),CONCATENATE("R4C",'Administrativo '!$O$30),"")</f>
        <v/>
      </c>
      <c r="S19" s="72" t="str">
        <f>IF(AND('Administrativo '!$Y$31="Alta",'Administrativo '!$AA$31="Menor"),CONCATENATE("R4C",'Administrativo '!$O$31),"")</f>
        <v/>
      </c>
      <c r="T19" s="72" t="str">
        <f>IF(AND('Administrativo '!$Y$32="Alta",'Administrativo '!$AA$32="Menor"),CONCATENATE("R4C",'Administrativo '!$O$32),"")</f>
        <v/>
      </c>
      <c r="U19" s="73" t="str">
        <f>IF(AND('Administrativo '!$Y$33="Alta",'Administrativo '!$AA$33="Menor"),CONCATENATE("R4C",'Administrativo '!$O$33),"")</f>
        <v/>
      </c>
      <c r="V19" s="56" t="str">
        <f>IF(AND('Administrativo '!$Y$28="Alta",'Administrativo '!$AA$28="Moderado"),CONCATENATE("R4C",'Administrativo '!$O$28),"")</f>
        <v/>
      </c>
      <c r="W19" s="57" t="str">
        <f>IF(AND('Administrativo '!$Y$29="Alta",'Administrativo '!$AA$29="Moderado"),CONCATENATE("R4C",'Administrativo '!$O$29),"")</f>
        <v/>
      </c>
      <c r="X19" s="57" t="str">
        <f>IF(AND('Administrativo '!$Y$30="Alta",'Administrativo '!$AA$30="Moderado"),CONCATENATE("R4C",'Administrativo '!$O$30),"")</f>
        <v/>
      </c>
      <c r="Y19" s="57" t="str">
        <f>IF(AND('Administrativo '!$Y$31="Alta",'Administrativo '!$AA$31="Moderado"),CONCATENATE("R4C",'Administrativo '!$O$31),"")</f>
        <v/>
      </c>
      <c r="Z19" s="57" t="str">
        <f>IF(AND('Administrativo '!$Y$32="Alta",'Administrativo '!$AA$32="Moderado"),CONCATENATE("R4C",'Administrativo '!$O$32),"")</f>
        <v/>
      </c>
      <c r="AA19" s="58" t="str">
        <f>IF(AND('Administrativo '!$Y$33="Alta",'Administrativo '!$AA$33="Moderado"),CONCATENATE("R4C",'Administrativo '!$O$33),"")</f>
        <v/>
      </c>
      <c r="AB19" s="56" t="str">
        <f>IF(AND('Administrativo '!$Y$28="Alta",'Administrativo '!$AA$28="Mayor"),CONCATENATE("R4C",'Administrativo '!$O$28),"")</f>
        <v/>
      </c>
      <c r="AC19" s="57" t="str">
        <f>IF(AND('Administrativo '!$Y$29="Alta",'Administrativo '!$AA$29="Mayor"),CONCATENATE("R4C",'Administrativo '!$O$29),"")</f>
        <v/>
      </c>
      <c r="AD19" s="57" t="str">
        <f>IF(AND('Administrativo '!$Y$30="Alta",'Administrativo '!$AA$30="Mayor"),CONCATENATE("R4C",'Administrativo '!$O$30),"")</f>
        <v/>
      </c>
      <c r="AE19" s="57" t="str">
        <f>IF(AND('Administrativo '!$Y$31="Alta",'Administrativo '!$AA$31="Mayor"),CONCATENATE("R4C",'Administrativo '!$O$31),"")</f>
        <v/>
      </c>
      <c r="AF19" s="57" t="str">
        <f>IF(AND('Administrativo '!$Y$32="Alta",'Administrativo '!$AA$32="Mayor"),CONCATENATE("R4C",'Administrativo '!$O$32),"")</f>
        <v/>
      </c>
      <c r="AG19" s="58" t="str">
        <f>IF(AND('Administrativo '!$Y$33="Alta",'Administrativo '!$AA$33="Mayor"),CONCATENATE("R4C",'Administrativo '!$O$33),"")</f>
        <v/>
      </c>
      <c r="AH19" s="59" t="str">
        <f>IF(AND('Administrativo '!$Y$28="Alta",'Administrativo '!$AA$28="Catastrófico"),CONCATENATE("R4C",'Administrativo '!$O$28),"")</f>
        <v/>
      </c>
      <c r="AI19" s="60" t="str">
        <f>IF(AND('Administrativo '!$Y$29="Alta",'Administrativo '!$AA$29="Catastrófico"),CONCATENATE("R4C",'Administrativo '!$O$29),"")</f>
        <v/>
      </c>
      <c r="AJ19" s="60" t="str">
        <f>IF(AND('Administrativo '!$Y$30="Alta",'Administrativo '!$AA$30="Catastrófico"),CONCATENATE("R4C",'Administrativo '!$O$30),"")</f>
        <v/>
      </c>
      <c r="AK19" s="60" t="str">
        <f>IF(AND('Administrativo '!$Y$31="Alta",'Administrativo '!$AA$31="Catastrófico"),CONCATENATE("R4C",'Administrativo '!$O$31),"")</f>
        <v/>
      </c>
      <c r="AL19" s="60" t="str">
        <f>IF(AND('Administrativo '!$Y$32="Alta",'Administrativo '!$AA$32="Catastrófico"),CONCATENATE("R4C",'Administrativo '!$O$32),"")</f>
        <v/>
      </c>
      <c r="AM19" s="61" t="str">
        <f>IF(AND('Administrativo '!$Y$33="Alta",'Administrativo '!$AA$33="Catastrófico"),CONCATENATE("R4C",'Administrativo '!$O$33),"")</f>
        <v/>
      </c>
      <c r="AN19" s="87"/>
      <c r="AO19" s="410"/>
      <c r="AP19" s="411"/>
      <c r="AQ19" s="411"/>
      <c r="AR19" s="411"/>
      <c r="AS19" s="411"/>
      <c r="AT19" s="412"/>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row>
    <row r="20" spans="1:76" ht="15" customHeight="1" x14ac:dyDescent="0.25">
      <c r="A20" s="87"/>
      <c r="B20" s="321"/>
      <c r="C20" s="321"/>
      <c r="D20" s="322"/>
      <c r="E20" s="420"/>
      <c r="F20" s="419"/>
      <c r="G20" s="419"/>
      <c r="H20" s="419"/>
      <c r="I20" s="419"/>
      <c r="J20" s="71" t="str">
        <f>IF(AND('Administrativo '!$Y$34="Alta",'Administrativo '!$AA$34="Leve"),CONCATENATE("R5C",'Administrativo '!$O$34),"")</f>
        <v/>
      </c>
      <c r="K20" s="72" t="str">
        <f>IF(AND('Administrativo '!$Y$35="Alta",'Administrativo '!$AA$35="Leve"),CONCATENATE("R5C",'Administrativo '!$O$35),"")</f>
        <v/>
      </c>
      <c r="L20" s="72" t="str">
        <f>IF(AND('Administrativo '!$Y$36="Alta",'Administrativo '!$AA$36="Leve"),CONCATENATE("R5C",'Administrativo '!$O$36),"")</f>
        <v/>
      </c>
      <c r="M20" s="72" t="str">
        <f>IF(AND('Administrativo '!$Y$37="Alta",'Administrativo '!$AA$37="Leve"),CONCATENATE("R5C",'Administrativo '!$O$37),"")</f>
        <v/>
      </c>
      <c r="N20" s="72" t="str">
        <f>IF(AND('Administrativo '!$Y$38="Alta",'Administrativo '!$AA$38="Leve"),CONCATENATE("R5C",'Administrativo '!$O$38),"")</f>
        <v/>
      </c>
      <c r="O20" s="73" t="str">
        <f>IF(AND('Administrativo '!$Y$39="Alta",'Administrativo '!$AA$39="Leve"),CONCATENATE("R5C",'Administrativo '!$O$39),"")</f>
        <v/>
      </c>
      <c r="P20" s="71" t="str">
        <f>IF(AND('Administrativo '!$Y$34="Alta",'Administrativo '!$AA$34="Menor"),CONCATENATE("R5C",'Administrativo '!$O$34),"")</f>
        <v/>
      </c>
      <c r="Q20" s="72" t="str">
        <f>IF(AND('Administrativo '!$Y$35="Alta",'Administrativo '!$AA$35="Menor"),CONCATENATE("R5C",'Administrativo '!$O$35),"")</f>
        <v/>
      </c>
      <c r="R20" s="72" t="str">
        <f>IF(AND('Administrativo '!$Y$36="Alta",'Administrativo '!$AA$36="Menor"),CONCATENATE("R5C",'Administrativo '!$O$36),"")</f>
        <v/>
      </c>
      <c r="S20" s="72" t="str">
        <f>IF(AND('Administrativo '!$Y$37="Alta",'Administrativo '!$AA$37="Menor"),CONCATENATE("R5C",'Administrativo '!$O$37),"")</f>
        <v/>
      </c>
      <c r="T20" s="72" t="str">
        <f>IF(AND('Administrativo '!$Y$38="Alta",'Administrativo '!$AA$38="Menor"),CONCATENATE("R5C",'Administrativo '!$O$38),"")</f>
        <v/>
      </c>
      <c r="U20" s="73" t="str">
        <f>IF(AND('Administrativo '!$Y$39="Alta",'Administrativo '!$AA$39="Menor"),CONCATENATE("R5C",'Administrativo '!$O$39),"")</f>
        <v/>
      </c>
      <c r="V20" s="56" t="str">
        <f>IF(AND('Administrativo '!$Y$34="Alta",'Administrativo '!$AA$34="Moderado"),CONCATENATE("R5C",'Administrativo '!$O$34),"")</f>
        <v/>
      </c>
      <c r="W20" s="57" t="str">
        <f>IF(AND('Administrativo '!$Y$35="Alta",'Administrativo '!$AA$35="Moderado"),CONCATENATE("R5C",'Administrativo '!$O$35),"")</f>
        <v/>
      </c>
      <c r="X20" s="57" t="str">
        <f>IF(AND('Administrativo '!$Y$36="Alta",'Administrativo '!$AA$36="Moderado"),CONCATENATE("R5C",'Administrativo '!$O$36),"")</f>
        <v/>
      </c>
      <c r="Y20" s="57" t="str">
        <f>IF(AND('Administrativo '!$Y$37="Alta",'Administrativo '!$AA$37="Moderado"),CONCATENATE("R5C",'Administrativo '!$O$37),"")</f>
        <v/>
      </c>
      <c r="Z20" s="57" t="str">
        <f>IF(AND('Administrativo '!$Y$38="Alta",'Administrativo '!$AA$38="Moderado"),CONCATENATE("R5C",'Administrativo '!$O$38),"")</f>
        <v/>
      </c>
      <c r="AA20" s="58" t="str">
        <f>IF(AND('Administrativo '!$Y$39="Alta",'Administrativo '!$AA$39="Moderado"),CONCATENATE("R5C",'Administrativo '!$O$39),"")</f>
        <v/>
      </c>
      <c r="AB20" s="56" t="str">
        <f>IF(AND('Administrativo '!$Y$34="Alta",'Administrativo '!$AA$34="Mayor"),CONCATENATE("R5C",'Administrativo '!$O$34),"")</f>
        <v/>
      </c>
      <c r="AC20" s="57" t="str">
        <f>IF(AND('Administrativo '!$Y$35="Alta",'Administrativo '!$AA$35="Mayor"),CONCATENATE("R5C",'Administrativo '!$O$35),"")</f>
        <v/>
      </c>
      <c r="AD20" s="57" t="str">
        <f>IF(AND('Administrativo '!$Y$36="Alta",'Administrativo '!$AA$36="Mayor"),CONCATENATE("R5C",'Administrativo '!$O$36),"")</f>
        <v/>
      </c>
      <c r="AE20" s="57" t="str">
        <f>IF(AND('Administrativo '!$Y$37="Alta",'Administrativo '!$AA$37="Mayor"),CONCATENATE("R5C",'Administrativo '!$O$37),"")</f>
        <v/>
      </c>
      <c r="AF20" s="57" t="str">
        <f>IF(AND('Administrativo '!$Y$38="Alta",'Administrativo '!$AA$38="Mayor"),CONCATENATE("R5C",'Administrativo '!$O$38),"")</f>
        <v/>
      </c>
      <c r="AG20" s="58" t="str">
        <f>IF(AND('Administrativo '!$Y$39="Alta",'Administrativo '!$AA$39="Mayor"),CONCATENATE("R5C",'Administrativo '!$O$39),"")</f>
        <v/>
      </c>
      <c r="AH20" s="59" t="str">
        <f>IF(AND('Administrativo '!$Y$34="Alta",'Administrativo '!$AA$34="Catastrófico"),CONCATENATE("R5C",'Administrativo '!$O$34),"")</f>
        <v/>
      </c>
      <c r="AI20" s="60" t="str">
        <f>IF(AND('Administrativo '!$Y$35="Alta",'Administrativo '!$AA$35="Catastrófico"),CONCATENATE("R5C",'Administrativo '!$O$35),"")</f>
        <v/>
      </c>
      <c r="AJ20" s="60" t="str">
        <f>IF(AND('Administrativo '!$Y$36="Alta",'Administrativo '!$AA$36="Catastrófico"),CONCATENATE("R5C",'Administrativo '!$O$36),"")</f>
        <v/>
      </c>
      <c r="AK20" s="60" t="str">
        <f>IF(AND('Administrativo '!$Y$37="Alta",'Administrativo '!$AA$37="Catastrófico"),CONCATENATE("R5C",'Administrativo '!$O$37),"")</f>
        <v/>
      </c>
      <c r="AL20" s="60" t="str">
        <f>IF(AND('Administrativo '!$Y$38="Alta",'Administrativo '!$AA$38="Catastrófico"),CONCATENATE("R5C",'Administrativo '!$O$38),"")</f>
        <v/>
      </c>
      <c r="AM20" s="61" t="str">
        <f>IF(AND('Administrativo '!$Y$39="Alta",'Administrativo '!$AA$39="Catastrófico"),CONCATENATE("R5C",'Administrativo '!$O$39),"")</f>
        <v/>
      </c>
      <c r="AN20" s="87"/>
      <c r="AO20" s="410"/>
      <c r="AP20" s="411"/>
      <c r="AQ20" s="411"/>
      <c r="AR20" s="411"/>
      <c r="AS20" s="411"/>
      <c r="AT20" s="412"/>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row>
    <row r="21" spans="1:76" ht="15" customHeight="1" x14ac:dyDescent="0.25">
      <c r="A21" s="87"/>
      <c r="B21" s="321"/>
      <c r="C21" s="321"/>
      <c r="D21" s="322"/>
      <c r="E21" s="420"/>
      <c r="F21" s="419"/>
      <c r="G21" s="419"/>
      <c r="H21" s="419"/>
      <c r="I21" s="419"/>
      <c r="J21" s="71" t="str">
        <f>IF(AND('Administrativo '!$Y$40="Alta",'Administrativo '!$AA$40="Leve"),CONCATENATE("R6C",'Administrativo '!$O$40),"")</f>
        <v/>
      </c>
      <c r="K21" s="72" t="str">
        <f>IF(AND('Administrativo '!$Y$41="Alta",'Administrativo '!$AA$41="Leve"),CONCATENATE("R6C",'Administrativo '!$O$41),"")</f>
        <v/>
      </c>
      <c r="L21" s="72" t="str">
        <f>IF(AND('Administrativo '!$Y$42="Alta",'Administrativo '!$AA$42="Leve"),CONCATENATE("R6C",'Administrativo '!$O$42),"")</f>
        <v/>
      </c>
      <c r="M21" s="72" t="str">
        <f>IF(AND('Administrativo '!$Y$43="Alta",'Administrativo '!$AA$43="Leve"),CONCATENATE("R6C",'Administrativo '!$O$43),"")</f>
        <v/>
      </c>
      <c r="N21" s="72" t="str">
        <f>IF(AND('Administrativo '!$Y$44="Alta",'Administrativo '!$AA$44="Leve"),CONCATENATE("R6C",'Administrativo '!$O$44),"")</f>
        <v/>
      </c>
      <c r="O21" s="73" t="str">
        <f>IF(AND('Administrativo '!$Y$45="Alta",'Administrativo '!$AA$45="Leve"),CONCATENATE("R6C",'Administrativo '!$O$45),"")</f>
        <v/>
      </c>
      <c r="P21" s="71" t="str">
        <f>IF(AND('Administrativo '!$Y$40="Alta",'Administrativo '!$AA$40="Menor"),CONCATENATE("R6C",'Administrativo '!$O$40),"")</f>
        <v/>
      </c>
      <c r="Q21" s="72" t="str">
        <f>IF(AND('Administrativo '!$Y$41="Alta",'Administrativo '!$AA$41="Menor"),CONCATENATE("R6C",'Administrativo '!$O$41),"")</f>
        <v/>
      </c>
      <c r="R21" s="72" t="str">
        <f>IF(AND('Administrativo '!$Y$42="Alta",'Administrativo '!$AA$42="Menor"),CONCATENATE("R6C",'Administrativo '!$O$42),"")</f>
        <v/>
      </c>
      <c r="S21" s="72" t="str">
        <f>IF(AND('Administrativo '!$Y$43="Alta",'Administrativo '!$AA$43="Menor"),CONCATENATE("R6C",'Administrativo '!$O$43),"")</f>
        <v/>
      </c>
      <c r="T21" s="72" t="str">
        <f>IF(AND('Administrativo '!$Y$44="Alta",'Administrativo '!$AA$44="Menor"),CONCATENATE("R6C",'Administrativo '!$O$44),"")</f>
        <v/>
      </c>
      <c r="U21" s="73" t="str">
        <f>IF(AND('Administrativo '!$Y$45="Alta",'Administrativo '!$AA$45="Menor"),CONCATENATE("R6C",'Administrativo '!$O$45),"")</f>
        <v/>
      </c>
      <c r="V21" s="56" t="str">
        <f>IF(AND('Administrativo '!$Y$40="Alta",'Administrativo '!$AA$40="Moderado"),CONCATENATE("R6C",'Administrativo '!$O$40),"")</f>
        <v/>
      </c>
      <c r="W21" s="57" t="str">
        <f>IF(AND('Administrativo '!$Y$41="Alta",'Administrativo '!$AA$41="Moderado"),CONCATENATE("R6C",'Administrativo '!$O$41),"")</f>
        <v/>
      </c>
      <c r="X21" s="57" t="str">
        <f>IF(AND('Administrativo '!$Y$42="Alta",'Administrativo '!$AA$42="Moderado"),CONCATENATE("R6C",'Administrativo '!$O$42),"")</f>
        <v/>
      </c>
      <c r="Y21" s="57" t="str">
        <f>IF(AND('Administrativo '!$Y$43="Alta",'Administrativo '!$AA$43="Moderado"),CONCATENATE("R6C",'Administrativo '!$O$43),"")</f>
        <v/>
      </c>
      <c r="Z21" s="57" t="str">
        <f>IF(AND('Administrativo '!$Y$44="Alta",'Administrativo '!$AA$44="Moderado"),CONCATENATE("R6C",'Administrativo '!$O$44),"")</f>
        <v/>
      </c>
      <c r="AA21" s="58" t="str">
        <f>IF(AND('Administrativo '!$Y$45="Alta",'Administrativo '!$AA$45="Moderado"),CONCATENATE("R6C",'Administrativo '!$O$45),"")</f>
        <v/>
      </c>
      <c r="AB21" s="56" t="str">
        <f>IF(AND('Administrativo '!$Y$40="Alta",'Administrativo '!$AA$40="Mayor"),CONCATENATE("R6C",'Administrativo '!$O$40),"")</f>
        <v/>
      </c>
      <c r="AC21" s="57" t="str">
        <f>IF(AND('Administrativo '!$Y$41="Alta",'Administrativo '!$AA$41="Mayor"),CONCATENATE("R6C",'Administrativo '!$O$41),"")</f>
        <v/>
      </c>
      <c r="AD21" s="57" t="str">
        <f>IF(AND('Administrativo '!$Y$42="Alta",'Administrativo '!$AA$42="Mayor"),CONCATENATE("R6C",'Administrativo '!$O$42),"")</f>
        <v/>
      </c>
      <c r="AE21" s="57" t="str">
        <f>IF(AND('Administrativo '!$Y$43="Alta",'Administrativo '!$AA$43="Mayor"),CONCATENATE("R6C",'Administrativo '!$O$43),"")</f>
        <v/>
      </c>
      <c r="AF21" s="57" t="str">
        <f>IF(AND('Administrativo '!$Y$44="Alta",'Administrativo '!$AA$44="Mayor"),CONCATENATE("R6C",'Administrativo '!$O$44),"")</f>
        <v/>
      </c>
      <c r="AG21" s="58" t="str">
        <f>IF(AND('Administrativo '!$Y$45="Alta",'Administrativo '!$AA$45="Mayor"),CONCATENATE("R6C",'Administrativo '!$O$45),"")</f>
        <v/>
      </c>
      <c r="AH21" s="59" t="str">
        <f>IF(AND('Administrativo '!$Y$40="Alta",'Administrativo '!$AA$40="Catastrófico"),CONCATENATE("R6C",'Administrativo '!$O$40),"")</f>
        <v/>
      </c>
      <c r="AI21" s="60" t="str">
        <f>IF(AND('Administrativo '!$Y$41="Alta",'Administrativo '!$AA$41="Catastrófico"),CONCATENATE("R6C",'Administrativo '!$O$41),"")</f>
        <v/>
      </c>
      <c r="AJ21" s="60" t="str">
        <f>IF(AND('Administrativo '!$Y$42="Alta",'Administrativo '!$AA$42="Catastrófico"),CONCATENATE("R6C",'Administrativo '!$O$42),"")</f>
        <v/>
      </c>
      <c r="AK21" s="60" t="str">
        <f>IF(AND('Administrativo '!$Y$43="Alta",'Administrativo '!$AA$43="Catastrófico"),CONCATENATE("R6C",'Administrativo '!$O$43),"")</f>
        <v/>
      </c>
      <c r="AL21" s="60" t="str">
        <f>IF(AND('Administrativo '!$Y$44="Alta",'Administrativo '!$AA$44="Catastrófico"),CONCATENATE("R6C",'Administrativo '!$O$44),"")</f>
        <v/>
      </c>
      <c r="AM21" s="61" t="str">
        <f>IF(AND('Administrativo '!$Y$45="Alta",'Administrativo '!$AA$45="Catastrófico"),CONCATENATE("R6C",'Administrativo '!$O$45),"")</f>
        <v/>
      </c>
      <c r="AN21" s="87"/>
      <c r="AO21" s="410"/>
      <c r="AP21" s="411"/>
      <c r="AQ21" s="411"/>
      <c r="AR21" s="411"/>
      <c r="AS21" s="411"/>
      <c r="AT21" s="412"/>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row>
    <row r="22" spans="1:76" ht="15" customHeight="1" x14ac:dyDescent="0.25">
      <c r="A22" s="87"/>
      <c r="B22" s="321"/>
      <c r="C22" s="321"/>
      <c r="D22" s="322"/>
      <c r="E22" s="420"/>
      <c r="F22" s="419"/>
      <c r="G22" s="419"/>
      <c r="H22" s="419"/>
      <c r="I22" s="419"/>
      <c r="J22" s="71" t="str">
        <f>IF(AND('Administrativo '!$Y$46="Alta",'Administrativo '!$AA$46="Leve"),CONCATENATE("R7C",'Administrativo '!$O$46),"")</f>
        <v/>
      </c>
      <c r="K22" s="72" t="str">
        <f>IF(AND('Administrativo '!$Y$47="Alta",'Administrativo '!$AA$47="Leve"),CONCATENATE("R7C",'Administrativo '!$O$47),"")</f>
        <v/>
      </c>
      <c r="L22" s="72" t="str">
        <f>IF(AND('Administrativo '!$Y$48="Alta",'Administrativo '!$AA$48="Leve"),CONCATENATE("R7C",'Administrativo '!$O$48),"")</f>
        <v/>
      </c>
      <c r="M22" s="72" t="str">
        <f>IF(AND('Administrativo '!$Y$49="Alta",'Administrativo '!$AA$49="Leve"),CONCATENATE("R7C",'Administrativo '!$O$49),"")</f>
        <v/>
      </c>
      <c r="N22" s="72" t="str">
        <f>IF(AND('Administrativo '!$Y$50="Alta",'Administrativo '!$AA$50="Leve"),CONCATENATE("R7C",'Administrativo '!$O$50),"")</f>
        <v/>
      </c>
      <c r="O22" s="73" t="str">
        <f>IF(AND('Administrativo '!$Y$51="Alta",'Administrativo '!$AA$51="Leve"),CONCATENATE("R7C",'Administrativo '!$O$51),"")</f>
        <v/>
      </c>
      <c r="P22" s="71" t="str">
        <f>IF(AND('Administrativo '!$Y$46="Alta",'Administrativo '!$AA$46="Menor"),CONCATENATE("R7C",'Administrativo '!$O$46),"")</f>
        <v/>
      </c>
      <c r="Q22" s="72" t="str">
        <f>IF(AND('Administrativo '!$Y$47="Alta",'Administrativo '!$AA$47="Menor"),CONCATENATE("R7C",'Administrativo '!$O$47),"")</f>
        <v/>
      </c>
      <c r="R22" s="72" t="str">
        <f>IF(AND('Administrativo '!$Y$48="Alta",'Administrativo '!$AA$48="Menor"),CONCATENATE("R7C",'Administrativo '!$O$48),"")</f>
        <v/>
      </c>
      <c r="S22" s="72" t="str">
        <f>IF(AND('Administrativo '!$Y$49="Alta",'Administrativo '!$AA$49="Menor"),CONCATENATE("R7C",'Administrativo '!$O$49),"")</f>
        <v/>
      </c>
      <c r="T22" s="72" t="str">
        <f>IF(AND('Administrativo '!$Y$50="Alta",'Administrativo '!$AA$50="Menor"),CONCATENATE("R7C",'Administrativo '!$O$50),"")</f>
        <v/>
      </c>
      <c r="U22" s="73" t="str">
        <f>IF(AND('Administrativo '!$Y$51="Alta",'Administrativo '!$AA$51="Menor"),CONCATENATE("R7C",'Administrativo '!$O$51),"")</f>
        <v/>
      </c>
      <c r="V22" s="56" t="str">
        <f>IF(AND('Administrativo '!$Y$46="Alta",'Administrativo '!$AA$46="Moderado"),CONCATENATE("R7C",'Administrativo '!$O$46),"")</f>
        <v/>
      </c>
      <c r="W22" s="57" t="str">
        <f>IF(AND('Administrativo '!$Y$47="Alta",'Administrativo '!$AA$47="Moderado"),CONCATENATE("R7C",'Administrativo '!$O$47),"")</f>
        <v/>
      </c>
      <c r="X22" s="57" t="str">
        <f>IF(AND('Administrativo '!$Y$48="Alta",'Administrativo '!$AA$48="Moderado"),CONCATENATE("R7C",'Administrativo '!$O$48),"")</f>
        <v/>
      </c>
      <c r="Y22" s="57" t="str">
        <f>IF(AND('Administrativo '!$Y$49="Alta",'Administrativo '!$AA$49="Moderado"),CONCATENATE("R7C",'Administrativo '!$O$49),"")</f>
        <v/>
      </c>
      <c r="Z22" s="57" t="str">
        <f>IF(AND('Administrativo '!$Y$50="Alta",'Administrativo '!$AA$50="Moderado"),CONCATENATE("R7C",'Administrativo '!$O$50),"")</f>
        <v/>
      </c>
      <c r="AA22" s="58" t="str">
        <f>IF(AND('Administrativo '!$Y$51="Alta",'Administrativo '!$AA$51="Moderado"),CONCATENATE("R7C",'Administrativo '!$O$51),"")</f>
        <v/>
      </c>
      <c r="AB22" s="56" t="str">
        <f>IF(AND('Administrativo '!$Y$46="Alta",'Administrativo '!$AA$46="Mayor"),CONCATENATE("R7C",'Administrativo '!$O$46),"")</f>
        <v/>
      </c>
      <c r="AC22" s="57" t="str">
        <f>IF(AND('Administrativo '!$Y$47="Alta",'Administrativo '!$AA$47="Mayor"),CONCATENATE("R7C",'Administrativo '!$O$47),"")</f>
        <v/>
      </c>
      <c r="AD22" s="57" t="str">
        <f>IF(AND('Administrativo '!$Y$48="Alta",'Administrativo '!$AA$48="Mayor"),CONCATENATE("R7C",'Administrativo '!$O$48),"")</f>
        <v/>
      </c>
      <c r="AE22" s="57" t="str">
        <f>IF(AND('Administrativo '!$Y$49="Alta",'Administrativo '!$AA$49="Mayor"),CONCATENATE("R7C",'Administrativo '!$O$49),"")</f>
        <v/>
      </c>
      <c r="AF22" s="57" t="str">
        <f>IF(AND('Administrativo '!$Y$50="Alta",'Administrativo '!$AA$50="Mayor"),CONCATENATE("R7C",'Administrativo '!$O$50),"")</f>
        <v/>
      </c>
      <c r="AG22" s="58" t="str">
        <f>IF(AND('Administrativo '!$Y$51="Alta",'Administrativo '!$AA$51="Mayor"),CONCATENATE("R7C",'Administrativo '!$O$51),"")</f>
        <v/>
      </c>
      <c r="AH22" s="59" t="str">
        <f>IF(AND('Administrativo '!$Y$46="Alta",'Administrativo '!$AA$46="Catastrófico"),CONCATENATE("R7C",'Administrativo '!$O$46),"")</f>
        <v/>
      </c>
      <c r="AI22" s="60" t="str">
        <f>IF(AND('Administrativo '!$Y$47="Alta",'Administrativo '!$AA$47="Catastrófico"),CONCATENATE("R7C",'Administrativo '!$O$47),"")</f>
        <v/>
      </c>
      <c r="AJ22" s="60" t="str">
        <f>IF(AND('Administrativo '!$Y$48="Alta",'Administrativo '!$AA$48="Catastrófico"),CONCATENATE("R7C",'Administrativo '!$O$48),"")</f>
        <v/>
      </c>
      <c r="AK22" s="60" t="str">
        <f>IF(AND('Administrativo '!$Y$49="Alta",'Administrativo '!$AA$49="Catastrófico"),CONCATENATE("R7C",'Administrativo '!$O$49),"")</f>
        <v/>
      </c>
      <c r="AL22" s="60" t="str">
        <f>IF(AND('Administrativo '!$Y$50="Alta",'Administrativo '!$AA$50="Catastrófico"),CONCATENATE("R7C",'Administrativo '!$O$50),"")</f>
        <v/>
      </c>
      <c r="AM22" s="61" t="str">
        <f>IF(AND('Administrativo '!$Y$51="Alta",'Administrativo '!$AA$51="Catastrófico"),CONCATENATE("R7C",'Administrativo '!$O$51),"")</f>
        <v/>
      </c>
      <c r="AN22" s="87"/>
      <c r="AO22" s="410"/>
      <c r="AP22" s="411"/>
      <c r="AQ22" s="411"/>
      <c r="AR22" s="411"/>
      <c r="AS22" s="411"/>
      <c r="AT22" s="412"/>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row>
    <row r="23" spans="1:76" ht="15" customHeight="1" x14ac:dyDescent="0.25">
      <c r="A23" s="87"/>
      <c r="B23" s="321"/>
      <c r="C23" s="321"/>
      <c r="D23" s="322"/>
      <c r="E23" s="420"/>
      <c r="F23" s="419"/>
      <c r="G23" s="419"/>
      <c r="H23" s="419"/>
      <c r="I23" s="419"/>
      <c r="J23" s="71" t="str">
        <f>IF(AND('Administrativo '!$Y$52="Alta",'Administrativo '!$AA$52="Leve"),CONCATENATE("R8C",'Administrativo '!$O$52),"")</f>
        <v/>
      </c>
      <c r="K23" s="72" t="str">
        <f>IF(AND('Administrativo '!$Y$53="Alta",'Administrativo '!$AA$53="Leve"),CONCATENATE("R8C",'Administrativo '!$O$53),"")</f>
        <v/>
      </c>
      <c r="L23" s="72" t="str">
        <f>IF(AND('Administrativo '!$Y$54="Alta",'Administrativo '!$AA$54="Leve"),CONCATENATE("R8C",'Administrativo '!$O$54),"")</f>
        <v/>
      </c>
      <c r="M23" s="72" t="str">
        <f>IF(AND('Administrativo '!$Y$55="Alta",'Administrativo '!$AA$55="Leve"),CONCATENATE("R8C",'Administrativo '!$O$55),"")</f>
        <v/>
      </c>
      <c r="N23" s="72" t="str">
        <f>IF(AND('Administrativo '!$Y$56="Alta",'Administrativo '!$AA$56="Leve"),CONCATENATE("R8C",'Administrativo '!$O$56),"")</f>
        <v/>
      </c>
      <c r="O23" s="73" t="str">
        <f>IF(AND('Administrativo '!$Y$57="Alta",'Administrativo '!$AA$57="Leve"),CONCATENATE("R8C",'Administrativo '!$O$57),"")</f>
        <v/>
      </c>
      <c r="P23" s="71" t="str">
        <f>IF(AND('Administrativo '!$Y$52="Alta",'Administrativo '!$AA$52="Menor"),CONCATENATE("R8C",'Administrativo '!$O$52),"")</f>
        <v/>
      </c>
      <c r="Q23" s="72" t="str">
        <f>IF(AND('Administrativo '!$Y$53="Alta",'Administrativo '!$AA$53="Menor"),CONCATENATE("R8C",'Administrativo '!$O$53),"")</f>
        <v/>
      </c>
      <c r="R23" s="72" t="str">
        <f>IF(AND('Administrativo '!$Y$54="Alta",'Administrativo '!$AA$54="Menor"),CONCATENATE("R8C",'Administrativo '!$O$54),"")</f>
        <v/>
      </c>
      <c r="S23" s="72" t="str">
        <f>IF(AND('Administrativo '!$Y$55="Alta",'Administrativo '!$AA$55="Menor"),CONCATENATE("R8C",'Administrativo '!$O$55),"")</f>
        <v/>
      </c>
      <c r="T23" s="72" t="str">
        <f>IF(AND('Administrativo '!$Y$56="Alta",'Administrativo '!$AA$56="Menor"),CONCATENATE("R8C",'Administrativo '!$O$56),"")</f>
        <v/>
      </c>
      <c r="U23" s="73" t="str">
        <f>IF(AND('Administrativo '!$Y$57="Alta",'Administrativo '!$AA$57="Menor"),CONCATENATE("R8C",'Administrativo '!$O$57),"")</f>
        <v/>
      </c>
      <c r="V23" s="56" t="str">
        <f>IF(AND('Administrativo '!$Y$52="Alta",'Administrativo '!$AA$52="Moderado"),CONCATENATE("R8C",'Administrativo '!$O$52),"")</f>
        <v/>
      </c>
      <c r="W23" s="57" t="str">
        <f>IF(AND('Administrativo '!$Y$53="Alta",'Administrativo '!$AA$53="Moderado"),CONCATENATE("R8C",'Administrativo '!$O$53),"")</f>
        <v/>
      </c>
      <c r="X23" s="57" t="str">
        <f>IF(AND('Administrativo '!$Y$54="Alta",'Administrativo '!$AA$54="Moderado"),CONCATENATE("R8C",'Administrativo '!$O$54),"")</f>
        <v/>
      </c>
      <c r="Y23" s="57" t="str">
        <f>IF(AND('Administrativo '!$Y$55="Alta",'Administrativo '!$AA$55="Moderado"),CONCATENATE("R8C",'Administrativo '!$O$55),"")</f>
        <v/>
      </c>
      <c r="Z23" s="57" t="str">
        <f>IF(AND('Administrativo '!$Y$56="Alta",'Administrativo '!$AA$56="Moderado"),CONCATENATE("R8C",'Administrativo '!$O$56),"")</f>
        <v/>
      </c>
      <c r="AA23" s="58" t="str">
        <f>IF(AND('Administrativo '!$Y$57="Alta",'Administrativo '!$AA$57="Moderado"),CONCATENATE("R8C",'Administrativo '!$O$57),"")</f>
        <v/>
      </c>
      <c r="AB23" s="56" t="str">
        <f>IF(AND('Administrativo '!$Y$52="Alta",'Administrativo '!$AA$52="Mayor"),CONCATENATE("R8C",'Administrativo '!$O$52),"")</f>
        <v/>
      </c>
      <c r="AC23" s="57" t="str">
        <f>IF(AND('Administrativo '!$Y$53="Alta",'Administrativo '!$AA$53="Mayor"),CONCATENATE("R8C",'Administrativo '!$O$53),"")</f>
        <v/>
      </c>
      <c r="AD23" s="57" t="str">
        <f>IF(AND('Administrativo '!$Y$54="Alta",'Administrativo '!$AA$54="Mayor"),CONCATENATE("R8C",'Administrativo '!$O$54),"")</f>
        <v/>
      </c>
      <c r="AE23" s="57" t="str">
        <f>IF(AND('Administrativo '!$Y$55="Alta",'Administrativo '!$AA$55="Mayor"),CONCATENATE("R8C",'Administrativo '!$O$55),"")</f>
        <v/>
      </c>
      <c r="AF23" s="57" t="str">
        <f>IF(AND('Administrativo '!$Y$56="Alta",'Administrativo '!$AA$56="Mayor"),CONCATENATE("R8C",'Administrativo '!$O$56),"")</f>
        <v/>
      </c>
      <c r="AG23" s="58" t="str">
        <f>IF(AND('Administrativo '!$Y$57="Alta",'Administrativo '!$AA$57="Mayor"),CONCATENATE("R8C",'Administrativo '!$O$57),"")</f>
        <v/>
      </c>
      <c r="AH23" s="59" t="str">
        <f>IF(AND('Administrativo '!$Y$52="Alta",'Administrativo '!$AA$52="Catastrófico"),CONCATENATE("R8C",'Administrativo '!$O$52),"")</f>
        <v/>
      </c>
      <c r="AI23" s="60" t="str">
        <f>IF(AND('Administrativo '!$Y$53="Alta",'Administrativo '!$AA$53="Catastrófico"),CONCATENATE("R8C",'Administrativo '!$O$53),"")</f>
        <v/>
      </c>
      <c r="AJ23" s="60" t="str">
        <f>IF(AND('Administrativo '!$Y$54="Alta",'Administrativo '!$AA$54="Catastrófico"),CONCATENATE("R8C",'Administrativo '!$O$54),"")</f>
        <v/>
      </c>
      <c r="AK23" s="60" t="str">
        <f>IF(AND('Administrativo '!$Y$55="Alta",'Administrativo '!$AA$55="Catastrófico"),CONCATENATE("R8C",'Administrativo '!$O$55),"")</f>
        <v/>
      </c>
      <c r="AL23" s="60" t="str">
        <f>IF(AND('Administrativo '!$Y$56="Alta",'Administrativo '!$AA$56="Catastrófico"),CONCATENATE("R8C",'Administrativo '!$O$56),"")</f>
        <v/>
      </c>
      <c r="AM23" s="61" t="str">
        <f>IF(AND('Administrativo '!$Y$57="Alta",'Administrativo '!$AA$57="Catastrófico"),CONCATENATE("R8C",'Administrativo '!$O$57),"")</f>
        <v/>
      </c>
      <c r="AN23" s="87"/>
      <c r="AO23" s="410"/>
      <c r="AP23" s="411"/>
      <c r="AQ23" s="411"/>
      <c r="AR23" s="411"/>
      <c r="AS23" s="411"/>
      <c r="AT23" s="412"/>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row>
    <row r="24" spans="1:76" ht="15" customHeight="1" x14ac:dyDescent="0.25">
      <c r="A24" s="87"/>
      <c r="B24" s="321"/>
      <c r="C24" s="321"/>
      <c r="D24" s="322"/>
      <c r="E24" s="420"/>
      <c r="F24" s="419"/>
      <c r="G24" s="419"/>
      <c r="H24" s="419"/>
      <c r="I24" s="419"/>
      <c r="J24" s="71" t="str">
        <f>IF(AND('Administrativo '!$Y$58="Alta",'Administrativo '!$AA$58="Leve"),CONCATENATE("R9C",'Administrativo '!$O$58),"")</f>
        <v/>
      </c>
      <c r="K24" s="72" t="str">
        <f>IF(AND('Administrativo '!$Y$59="Alta",'Administrativo '!$AA$59="Leve"),CONCATENATE("R9C",'Administrativo '!$O$59),"")</f>
        <v/>
      </c>
      <c r="L24" s="72" t="str">
        <f>IF(AND('Administrativo '!$Y$60="Alta",'Administrativo '!$AA$60="Leve"),CONCATENATE("R9C",'Administrativo '!$O$60),"")</f>
        <v/>
      </c>
      <c r="M24" s="72" t="str">
        <f>IF(AND('Administrativo '!$Y$61="Alta",'Administrativo '!$AA$61="Leve"),CONCATENATE("R9C",'Administrativo '!$O$61),"")</f>
        <v/>
      </c>
      <c r="N24" s="72" t="str">
        <f>IF(AND('Administrativo '!$Y$62="Alta",'Administrativo '!$AA$62="Leve"),CONCATENATE("R9C",'Administrativo '!$O$62),"")</f>
        <v/>
      </c>
      <c r="O24" s="73" t="str">
        <f>IF(AND('Administrativo '!$Y$63="Alta",'Administrativo '!$AA$63="Leve"),CONCATENATE("R9C",'Administrativo '!$O$63),"")</f>
        <v/>
      </c>
      <c r="P24" s="71" t="str">
        <f>IF(AND('Administrativo '!$Y$58="Alta",'Administrativo '!$AA$58="Menor"),CONCATENATE("R9C",'Administrativo '!$O$58),"")</f>
        <v/>
      </c>
      <c r="Q24" s="72" t="str">
        <f>IF(AND('Administrativo '!$Y$59="Alta",'Administrativo '!$AA$59="Menor"),CONCATENATE("R9C",'Administrativo '!$O$59),"")</f>
        <v/>
      </c>
      <c r="R24" s="72" t="str">
        <f>IF(AND('Administrativo '!$Y$60="Alta",'Administrativo '!$AA$60="Menor"),CONCATENATE("R9C",'Administrativo '!$O$60),"")</f>
        <v/>
      </c>
      <c r="S24" s="72" t="str">
        <f>IF(AND('Administrativo '!$Y$61="Alta",'Administrativo '!$AA$61="Menor"),CONCATENATE("R9C",'Administrativo '!$O$61),"")</f>
        <v/>
      </c>
      <c r="T24" s="72" t="str">
        <f>IF(AND('Administrativo '!$Y$62="Alta",'Administrativo '!$AA$62="Menor"),CONCATENATE("R9C",'Administrativo '!$O$62),"")</f>
        <v/>
      </c>
      <c r="U24" s="73" t="str">
        <f>IF(AND('Administrativo '!$Y$63="Alta",'Administrativo '!$AA$63="Menor"),CONCATENATE("R9C",'Administrativo '!$O$63),"")</f>
        <v/>
      </c>
      <c r="V24" s="56" t="str">
        <f>IF(AND('Administrativo '!$Y$58="Alta",'Administrativo '!$AA$58="Moderado"),CONCATENATE("R9C",'Administrativo '!$O$58),"")</f>
        <v/>
      </c>
      <c r="W24" s="57" t="str">
        <f>IF(AND('Administrativo '!$Y$59="Alta",'Administrativo '!$AA$59="Moderado"),CONCATENATE("R9C",'Administrativo '!$O$59),"")</f>
        <v/>
      </c>
      <c r="X24" s="57" t="str">
        <f>IF(AND('Administrativo '!$Y$60="Alta",'Administrativo '!$AA$60="Moderado"),CONCATENATE("R9C",'Administrativo '!$O$60),"")</f>
        <v/>
      </c>
      <c r="Y24" s="57" t="str">
        <f>IF(AND('Administrativo '!$Y$61="Alta",'Administrativo '!$AA$61="Moderado"),CONCATENATE("R9C",'Administrativo '!$O$61),"")</f>
        <v/>
      </c>
      <c r="Z24" s="57" t="str">
        <f>IF(AND('Administrativo '!$Y$62="Alta",'Administrativo '!$AA$62="Moderado"),CONCATENATE("R9C",'Administrativo '!$O$62),"")</f>
        <v/>
      </c>
      <c r="AA24" s="58" t="str">
        <f>IF(AND('Administrativo '!$Y$63="Alta",'Administrativo '!$AA$63="Moderado"),CONCATENATE("R9C",'Administrativo '!$O$63),"")</f>
        <v/>
      </c>
      <c r="AB24" s="56" t="str">
        <f>IF(AND('Administrativo '!$Y$58="Alta",'Administrativo '!$AA$58="Mayor"),CONCATENATE("R9C",'Administrativo '!$O$58),"")</f>
        <v/>
      </c>
      <c r="AC24" s="57" t="str">
        <f>IF(AND('Administrativo '!$Y$59="Alta",'Administrativo '!$AA$59="Mayor"),CONCATENATE("R9C",'Administrativo '!$O$59),"")</f>
        <v/>
      </c>
      <c r="AD24" s="57" t="str">
        <f>IF(AND('Administrativo '!$Y$60="Alta",'Administrativo '!$AA$60="Mayor"),CONCATENATE("R9C",'Administrativo '!$O$60),"")</f>
        <v/>
      </c>
      <c r="AE24" s="57" t="str">
        <f>IF(AND('Administrativo '!$Y$61="Alta",'Administrativo '!$AA$61="Mayor"),CONCATENATE("R9C",'Administrativo '!$O$61),"")</f>
        <v/>
      </c>
      <c r="AF24" s="57" t="str">
        <f>IF(AND('Administrativo '!$Y$62="Alta",'Administrativo '!$AA$62="Mayor"),CONCATENATE("R9C",'Administrativo '!$O$62),"")</f>
        <v/>
      </c>
      <c r="AG24" s="58" t="str">
        <f>IF(AND('Administrativo '!$Y$63="Alta",'Administrativo '!$AA$63="Mayor"),CONCATENATE("R9C",'Administrativo '!$O$63),"")</f>
        <v/>
      </c>
      <c r="AH24" s="59" t="str">
        <f>IF(AND('Administrativo '!$Y$58="Alta",'Administrativo '!$AA$58="Catastrófico"),CONCATENATE("R9C",'Administrativo '!$O$58),"")</f>
        <v/>
      </c>
      <c r="AI24" s="60" t="str">
        <f>IF(AND('Administrativo '!$Y$59="Alta",'Administrativo '!$AA$59="Catastrófico"),CONCATENATE("R9C",'Administrativo '!$O$59),"")</f>
        <v/>
      </c>
      <c r="AJ24" s="60" t="str">
        <f>IF(AND('Administrativo '!$Y$60="Alta",'Administrativo '!$AA$60="Catastrófico"),CONCATENATE("R9C",'Administrativo '!$O$60),"")</f>
        <v/>
      </c>
      <c r="AK24" s="60" t="str">
        <f>IF(AND('Administrativo '!$Y$61="Alta",'Administrativo '!$AA$61="Catastrófico"),CONCATENATE("R9C",'Administrativo '!$O$61),"")</f>
        <v/>
      </c>
      <c r="AL24" s="60" t="str">
        <f>IF(AND('Administrativo '!$Y$62="Alta",'Administrativo '!$AA$62="Catastrófico"),CONCATENATE("R9C",'Administrativo '!$O$62),"")</f>
        <v/>
      </c>
      <c r="AM24" s="61" t="str">
        <f>IF(AND('Administrativo '!$Y$63="Alta",'Administrativo '!$AA$63="Catastrófico"),CONCATENATE("R9C",'Administrativo '!$O$63),"")</f>
        <v/>
      </c>
      <c r="AN24" s="87"/>
      <c r="AO24" s="410"/>
      <c r="AP24" s="411"/>
      <c r="AQ24" s="411"/>
      <c r="AR24" s="411"/>
      <c r="AS24" s="411"/>
      <c r="AT24" s="412"/>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row>
    <row r="25" spans="1:76" ht="15.75" customHeight="1" thickBot="1" x14ac:dyDescent="0.3">
      <c r="A25" s="87"/>
      <c r="B25" s="321"/>
      <c r="C25" s="321"/>
      <c r="D25" s="322"/>
      <c r="E25" s="421"/>
      <c r="F25" s="422"/>
      <c r="G25" s="422"/>
      <c r="H25" s="422"/>
      <c r="I25" s="422"/>
      <c r="J25" s="74" t="str">
        <f>IF(AND('Administrativo '!$Y$64="Alta",'Administrativo '!$AA$64="Leve"),CONCATENATE("R10C",'Administrativo '!$O$64),"")</f>
        <v/>
      </c>
      <c r="K25" s="75" t="str">
        <f>IF(AND('Administrativo '!$Y$65="Alta",'Administrativo '!$AA$65="Leve"),CONCATENATE("R10C",'Administrativo '!$O$65),"")</f>
        <v/>
      </c>
      <c r="L25" s="75" t="str">
        <f>IF(AND('Administrativo '!$Y$66="Alta",'Administrativo '!$AA$66="Leve"),CONCATENATE("R10C",'Administrativo '!$O$66),"")</f>
        <v/>
      </c>
      <c r="M25" s="75" t="str">
        <f>IF(AND('Administrativo '!$Y$67="Alta",'Administrativo '!$AA$67="Leve"),CONCATENATE("R10C",'Administrativo '!$O$67),"")</f>
        <v/>
      </c>
      <c r="N25" s="75" t="str">
        <f>IF(AND('Administrativo '!$Y$68="Alta",'Administrativo '!$AA$68="Leve"),CONCATENATE("R10C",'Administrativo '!$O$68),"")</f>
        <v/>
      </c>
      <c r="O25" s="76" t="str">
        <f>IF(AND('Administrativo '!$Y$69="Alta",'Administrativo '!$AA$69="Leve"),CONCATENATE("R10C",'Administrativo '!$O$69),"")</f>
        <v/>
      </c>
      <c r="P25" s="74" t="str">
        <f>IF(AND('Administrativo '!$Y$64="Alta",'Administrativo '!$AA$64="Menor"),CONCATENATE("R10C",'Administrativo '!$O$64),"")</f>
        <v/>
      </c>
      <c r="Q25" s="75" t="str">
        <f>IF(AND('Administrativo '!$Y$65="Alta",'Administrativo '!$AA$65="Menor"),CONCATENATE("R10C",'Administrativo '!$O$65),"")</f>
        <v/>
      </c>
      <c r="R25" s="75" t="str">
        <f>IF(AND('Administrativo '!$Y$66="Alta",'Administrativo '!$AA$66="Menor"),CONCATENATE("R10C",'Administrativo '!$O$66),"")</f>
        <v/>
      </c>
      <c r="S25" s="75" t="str">
        <f>IF(AND('Administrativo '!$Y$67="Alta",'Administrativo '!$AA$67="Menor"),CONCATENATE("R10C",'Administrativo '!$O$67),"")</f>
        <v/>
      </c>
      <c r="T25" s="75" t="str">
        <f>IF(AND('Administrativo '!$Y$68="Alta",'Administrativo '!$AA$68="Menor"),CONCATENATE("R10C",'Administrativo '!$O$68),"")</f>
        <v/>
      </c>
      <c r="U25" s="76" t="str">
        <f>IF(AND('Administrativo '!$Y$69="Alta",'Administrativo '!$AA$69="Menor"),CONCATENATE("R10C",'Administrativo '!$O$69),"")</f>
        <v/>
      </c>
      <c r="V25" s="62" t="str">
        <f>IF(AND('Administrativo '!$Y$64="Alta",'Administrativo '!$AA$64="Moderado"),CONCATENATE("R10C",'Administrativo '!$O$64),"")</f>
        <v/>
      </c>
      <c r="W25" s="63" t="str">
        <f>IF(AND('Administrativo '!$Y$65="Alta",'Administrativo '!$AA$65="Moderado"),CONCATENATE("R10C",'Administrativo '!$O$65),"")</f>
        <v/>
      </c>
      <c r="X25" s="63" t="str">
        <f>IF(AND('Administrativo '!$Y$66="Alta",'Administrativo '!$AA$66="Moderado"),CONCATENATE("R10C",'Administrativo '!$O$66),"")</f>
        <v/>
      </c>
      <c r="Y25" s="63" t="str">
        <f>IF(AND('Administrativo '!$Y$67="Alta",'Administrativo '!$AA$67="Moderado"),CONCATENATE("R10C",'Administrativo '!$O$67),"")</f>
        <v/>
      </c>
      <c r="Z25" s="63" t="str">
        <f>IF(AND('Administrativo '!$Y$68="Alta",'Administrativo '!$AA$68="Moderado"),CONCATENATE("R10C",'Administrativo '!$O$68),"")</f>
        <v/>
      </c>
      <c r="AA25" s="64" t="str">
        <f>IF(AND('Administrativo '!$Y$69="Alta",'Administrativo '!$AA$69="Moderado"),CONCATENATE("R10C",'Administrativo '!$O$69),"")</f>
        <v/>
      </c>
      <c r="AB25" s="62" t="str">
        <f>IF(AND('Administrativo '!$Y$64="Alta",'Administrativo '!$AA$64="Mayor"),CONCATENATE("R10C",'Administrativo '!$O$64),"")</f>
        <v/>
      </c>
      <c r="AC25" s="63" t="str">
        <f>IF(AND('Administrativo '!$Y$65="Alta",'Administrativo '!$AA$65="Mayor"),CONCATENATE("R10C",'Administrativo '!$O$65),"")</f>
        <v/>
      </c>
      <c r="AD25" s="63" t="str">
        <f>IF(AND('Administrativo '!$Y$66="Alta",'Administrativo '!$AA$66="Mayor"),CONCATENATE("R10C",'Administrativo '!$O$66),"")</f>
        <v/>
      </c>
      <c r="AE25" s="63" t="str">
        <f>IF(AND('Administrativo '!$Y$67="Alta",'Administrativo '!$AA$67="Mayor"),CONCATENATE("R10C",'Administrativo '!$O$67),"")</f>
        <v/>
      </c>
      <c r="AF25" s="63" t="str">
        <f>IF(AND('Administrativo '!$Y$68="Alta",'Administrativo '!$AA$68="Mayor"),CONCATENATE("R10C",'Administrativo '!$O$68),"")</f>
        <v/>
      </c>
      <c r="AG25" s="64" t="str">
        <f>IF(AND('Administrativo '!$Y$69="Alta",'Administrativo '!$AA$69="Mayor"),CONCATENATE("R10C",'Administrativo '!$O$69),"")</f>
        <v/>
      </c>
      <c r="AH25" s="65" t="str">
        <f>IF(AND('Administrativo '!$Y$64="Alta",'Administrativo '!$AA$64="Catastrófico"),CONCATENATE("R10C",'Administrativo '!$O$64),"")</f>
        <v/>
      </c>
      <c r="AI25" s="66" t="str">
        <f>IF(AND('Administrativo '!$Y$65="Alta",'Administrativo '!$AA$65="Catastrófico"),CONCATENATE("R10C",'Administrativo '!$O$65),"")</f>
        <v/>
      </c>
      <c r="AJ25" s="66" t="str">
        <f>IF(AND('Administrativo '!$Y$66="Alta",'Administrativo '!$AA$66="Catastrófico"),CONCATENATE("R10C",'Administrativo '!$O$66),"")</f>
        <v/>
      </c>
      <c r="AK25" s="66" t="str">
        <f>IF(AND('Administrativo '!$Y$67="Alta",'Administrativo '!$AA$67="Catastrófico"),CONCATENATE("R10C",'Administrativo '!$O$67),"")</f>
        <v/>
      </c>
      <c r="AL25" s="66" t="str">
        <f>IF(AND('Administrativo '!$Y$68="Alta",'Administrativo '!$AA$68="Catastrófico"),CONCATENATE("R10C",'Administrativo '!$O$68),"")</f>
        <v/>
      </c>
      <c r="AM25" s="67" t="str">
        <f>IF(AND('Administrativo '!$Y$69="Alta",'Administrativo '!$AA$69="Catastrófico"),CONCATENATE("R10C",'Administrativo '!$O$69),"")</f>
        <v/>
      </c>
      <c r="AN25" s="87"/>
      <c r="AO25" s="413"/>
      <c r="AP25" s="414"/>
      <c r="AQ25" s="414"/>
      <c r="AR25" s="414"/>
      <c r="AS25" s="414"/>
      <c r="AT25" s="415"/>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row>
    <row r="26" spans="1:76" ht="15" customHeight="1" x14ac:dyDescent="0.25">
      <c r="A26" s="87"/>
      <c r="B26" s="321"/>
      <c r="C26" s="321"/>
      <c r="D26" s="322"/>
      <c r="E26" s="416" t="s">
        <v>119</v>
      </c>
      <c r="F26" s="417"/>
      <c r="G26" s="417"/>
      <c r="H26" s="417"/>
      <c r="I26" s="434"/>
      <c r="J26" s="68" t="str">
        <f ca="1">IF(AND('Administrativo '!$Y$10="Media",'Administrativo '!$AA$10="Leve"),CONCATENATE("R1C",'Administrativo '!$O$10),"")</f>
        <v/>
      </c>
      <c r="K26" s="69" t="str">
        <f ca="1">IF(AND('Administrativo '!$Y$11="Media",'Administrativo '!$AA$11="Leve"),CONCATENATE("R1C",'Administrativo '!$O$11),"")</f>
        <v/>
      </c>
      <c r="L26" s="69" t="str">
        <f>IF(AND('Administrativo '!$Y$12="Media",'Administrativo '!$AA$12="Leve"),CONCATENATE("R1C",'Administrativo '!$O$12),"")</f>
        <v/>
      </c>
      <c r="M26" s="69" t="str">
        <f>IF(AND('Administrativo '!$Y$13="Media",'Administrativo '!$AA$13="Leve"),CONCATENATE("R1C",'Administrativo '!$O$13),"")</f>
        <v/>
      </c>
      <c r="N26" s="69" t="str">
        <f>IF(AND('Administrativo '!$Y$14="Media",'Administrativo '!$AA$14="Leve"),CONCATENATE("R1C",'Administrativo '!$O$14),"")</f>
        <v/>
      </c>
      <c r="O26" s="70" t="str">
        <f>IF(AND('Administrativo '!$Y$15="Media",'Administrativo '!$AA$15="Leve"),CONCATENATE("R1C",'Administrativo '!$O$15),"")</f>
        <v/>
      </c>
      <c r="P26" s="68" t="str">
        <f ca="1">IF(AND('Administrativo '!$Y$10="Media",'Administrativo '!$AA$10="Menor"),CONCATENATE("R1C",'Administrativo '!$O$10),"")</f>
        <v/>
      </c>
      <c r="Q26" s="69" t="str">
        <f ca="1">IF(AND('Administrativo '!$Y$11="Media",'Administrativo '!$AA$11="Menor"),CONCATENATE("R1C",'Administrativo '!$O$11),"")</f>
        <v/>
      </c>
      <c r="R26" s="69" t="str">
        <f>IF(AND('Administrativo '!$Y$12="Media",'Administrativo '!$AA$12="Menor"),CONCATENATE("R1C",'Administrativo '!$O$12),"")</f>
        <v/>
      </c>
      <c r="S26" s="69" t="str">
        <f>IF(AND('Administrativo '!$Y$13="Media",'Administrativo '!$AA$13="Menor"),CONCATENATE("R1C",'Administrativo '!$O$13),"")</f>
        <v/>
      </c>
      <c r="T26" s="69" t="str">
        <f>IF(AND('Administrativo '!$Y$14="Media",'Administrativo '!$AA$14="Menor"),CONCATENATE("R1C",'Administrativo '!$O$14),"")</f>
        <v/>
      </c>
      <c r="U26" s="70" t="str">
        <f>IF(AND('Administrativo '!$Y$15="Media",'Administrativo '!$AA$15="Menor"),CONCATENATE("R1C",'Administrativo '!$O$15),"")</f>
        <v/>
      </c>
      <c r="V26" s="68" t="str">
        <f ca="1">IF(AND('Administrativo '!$Y$10="Media",'Administrativo '!$AA$10="Moderado"),CONCATENATE("R1C",'Administrativo '!$O$10),"")</f>
        <v/>
      </c>
      <c r="W26" s="69" t="str">
        <f ca="1">IF(AND('Administrativo '!$Y$11="Media",'Administrativo '!$AA$11="Moderado"),CONCATENATE("R1C",'Administrativo '!$O$11),"")</f>
        <v/>
      </c>
      <c r="X26" s="69" t="str">
        <f>IF(AND('Administrativo '!$Y$12="Media",'Administrativo '!$AA$12="Moderado"),CONCATENATE("R1C",'Administrativo '!$O$12),"")</f>
        <v/>
      </c>
      <c r="Y26" s="69" t="str">
        <f>IF(AND('Administrativo '!$Y$13="Media",'Administrativo '!$AA$13="Moderado"),CONCATENATE("R1C",'Administrativo '!$O$13),"")</f>
        <v/>
      </c>
      <c r="Z26" s="69" t="str">
        <f>IF(AND('Administrativo '!$Y$14="Media",'Administrativo '!$AA$14="Moderado"),CONCATENATE("R1C",'Administrativo '!$O$14),"")</f>
        <v/>
      </c>
      <c r="AA26" s="70" t="str">
        <f>IF(AND('Administrativo '!$Y$15="Media",'Administrativo '!$AA$15="Moderado"),CONCATENATE("R1C",'Administrativo '!$O$15),"")</f>
        <v/>
      </c>
      <c r="AB26" s="50" t="str">
        <f ca="1">IF(AND('Administrativo '!$Y$10="Media",'Administrativo '!$AA$10="Mayor"),CONCATENATE("R1C",'Administrativo '!$O$10),"")</f>
        <v/>
      </c>
      <c r="AC26" s="51" t="str">
        <f ca="1">IF(AND('Administrativo '!$Y$11="Media",'Administrativo '!$AA$11="Mayor"),CONCATENATE("R1C",'Administrativo '!$O$11),"")</f>
        <v/>
      </c>
      <c r="AD26" s="51" t="str">
        <f>IF(AND('Administrativo '!$Y$12="Media",'Administrativo '!$AA$12="Mayor"),CONCATENATE("R1C",'Administrativo '!$O$12),"")</f>
        <v/>
      </c>
      <c r="AE26" s="51" t="str">
        <f>IF(AND('Administrativo '!$Y$13="Media",'Administrativo '!$AA$13="Mayor"),CONCATENATE("R1C",'Administrativo '!$O$13),"")</f>
        <v/>
      </c>
      <c r="AF26" s="51" t="str">
        <f>IF(AND('Administrativo '!$Y$14="Media",'Administrativo '!$AA$14="Mayor"),CONCATENATE("R1C",'Administrativo '!$O$14),"")</f>
        <v/>
      </c>
      <c r="AG26" s="52" t="str">
        <f>IF(AND('Administrativo '!$Y$15="Media",'Administrativo '!$AA$15="Mayor"),CONCATENATE("R1C",'Administrativo '!$O$15),"")</f>
        <v/>
      </c>
      <c r="AH26" s="53" t="str">
        <f ca="1">IF(AND('Administrativo '!$Y$10="Media",'Administrativo '!$AA$10="Catastrófico"),CONCATENATE("R1C",'Administrativo '!$O$10),"")</f>
        <v/>
      </c>
      <c r="AI26" s="54" t="str">
        <f ca="1">IF(AND('Administrativo '!$Y$11="Media",'Administrativo '!$AA$11="Catastrófico"),CONCATENATE("R1C",'Administrativo '!$O$11),"")</f>
        <v/>
      </c>
      <c r="AJ26" s="54" t="str">
        <f>IF(AND('Administrativo '!$Y$12="Media",'Administrativo '!$AA$12="Catastrófico"),CONCATENATE("R1C",'Administrativo '!$O$12),"")</f>
        <v/>
      </c>
      <c r="AK26" s="54" t="str">
        <f>IF(AND('Administrativo '!$Y$13="Media",'Administrativo '!$AA$13="Catastrófico"),CONCATENATE("R1C",'Administrativo '!$O$13),"")</f>
        <v/>
      </c>
      <c r="AL26" s="54" t="str">
        <f>IF(AND('Administrativo '!$Y$14="Media",'Administrativo '!$AA$14="Catastrófico"),CONCATENATE("R1C",'Administrativo '!$O$14),"")</f>
        <v/>
      </c>
      <c r="AM26" s="55" t="str">
        <f>IF(AND('Administrativo '!$Y$15="Media",'Administrativo '!$AA$15="Catastrófico"),CONCATENATE("R1C",'Administrativo '!$O$15),"")</f>
        <v/>
      </c>
      <c r="AN26" s="87"/>
      <c r="AO26" s="446" t="s">
        <v>120</v>
      </c>
      <c r="AP26" s="447"/>
      <c r="AQ26" s="447"/>
      <c r="AR26" s="447"/>
      <c r="AS26" s="447"/>
      <c r="AT26" s="448"/>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row>
    <row r="27" spans="1:76" ht="15" customHeight="1" x14ac:dyDescent="0.25">
      <c r="A27" s="87"/>
      <c r="B27" s="321"/>
      <c r="C27" s="321"/>
      <c r="D27" s="322"/>
      <c r="E27" s="418"/>
      <c r="F27" s="419"/>
      <c r="G27" s="419"/>
      <c r="H27" s="419"/>
      <c r="I27" s="435"/>
      <c r="J27" s="71" t="str">
        <f>IF(AND('Administrativo '!$Y$16="Media",'Administrativo '!$AA$16="Leve"),CONCATENATE("R2C",'Administrativo '!$O$16),"")</f>
        <v/>
      </c>
      <c r="K27" s="72" t="str">
        <f>IF(AND('Administrativo '!$Y$17="Media",'Administrativo '!$AA$17="Leve"),CONCATENATE("R2C",'Administrativo '!$O$17),"")</f>
        <v/>
      </c>
      <c r="L27" s="72" t="str">
        <f>IF(AND('Administrativo '!$Y$18="Media",'Administrativo '!$AA$18="Leve"),CONCATENATE("R2C",'Administrativo '!$O$18),"")</f>
        <v/>
      </c>
      <c r="M27" s="72" t="str">
        <f>IF(AND('Administrativo '!$Y$19="Media",'Administrativo '!$AA$19="Leve"),CONCATENATE("R2C",'Administrativo '!$O$19),"")</f>
        <v/>
      </c>
      <c r="N27" s="72" t="str">
        <f>IF(AND('Administrativo '!$Y$20="Media",'Administrativo '!$AA$20="Leve"),CONCATENATE("R2C",'Administrativo '!$O$20),"")</f>
        <v/>
      </c>
      <c r="O27" s="73" t="str">
        <f>IF(AND('Administrativo '!$Y$21="Media",'Administrativo '!$AA$21="Leve"),CONCATENATE("R2C",'Administrativo '!$O$21),"")</f>
        <v/>
      </c>
      <c r="P27" s="71" t="str">
        <f>IF(AND('Administrativo '!$Y$16="Media",'Administrativo '!$AA$16="Menor"),CONCATENATE("R2C",'Administrativo '!$O$16),"")</f>
        <v/>
      </c>
      <c r="Q27" s="72" t="str">
        <f>IF(AND('Administrativo '!$Y$17="Media",'Administrativo '!$AA$17="Menor"),CONCATENATE("R2C",'Administrativo '!$O$17),"")</f>
        <v/>
      </c>
      <c r="R27" s="72" t="str">
        <f>IF(AND('Administrativo '!$Y$18="Media",'Administrativo '!$AA$18="Menor"),CONCATENATE("R2C",'Administrativo '!$O$18),"")</f>
        <v/>
      </c>
      <c r="S27" s="72" t="str">
        <f>IF(AND('Administrativo '!$Y$19="Media",'Administrativo '!$AA$19="Menor"),CONCATENATE("R2C",'Administrativo '!$O$19),"")</f>
        <v/>
      </c>
      <c r="T27" s="72" t="str">
        <f>IF(AND('Administrativo '!$Y$20="Media",'Administrativo '!$AA$20="Menor"),CONCATENATE("R2C",'Administrativo '!$O$20),"")</f>
        <v/>
      </c>
      <c r="U27" s="73" t="str">
        <f>IF(AND('Administrativo '!$Y$21="Media",'Administrativo '!$AA$21="Menor"),CONCATENATE("R2C",'Administrativo '!$O$21),"")</f>
        <v/>
      </c>
      <c r="V27" s="71" t="str">
        <f>IF(AND('Administrativo '!$Y$16="Media",'Administrativo '!$AA$16="Moderado"),CONCATENATE("R2C",'Administrativo '!$O$16),"")</f>
        <v/>
      </c>
      <c r="W27" s="72" t="str">
        <f>IF(AND('Administrativo '!$Y$17="Media",'Administrativo '!$AA$17="Moderado"),CONCATENATE("R2C",'Administrativo '!$O$17),"")</f>
        <v/>
      </c>
      <c r="X27" s="72" t="str">
        <f>IF(AND('Administrativo '!$Y$18="Media",'Administrativo '!$AA$18="Moderado"),CONCATENATE("R2C",'Administrativo '!$O$18),"")</f>
        <v/>
      </c>
      <c r="Y27" s="72" t="str">
        <f>IF(AND('Administrativo '!$Y$19="Media",'Administrativo '!$AA$19="Moderado"),CONCATENATE("R2C",'Administrativo '!$O$19),"")</f>
        <v/>
      </c>
      <c r="Z27" s="72" t="str">
        <f>IF(AND('Administrativo '!$Y$20="Media",'Administrativo '!$AA$20="Moderado"),CONCATENATE("R2C",'Administrativo '!$O$20),"")</f>
        <v/>
      </c>
      <c r="AA27" s="73" t="str">
        <f>IF(AND('Administrativo '!$Y$21="Media",'Administrativo '!$AA$21="Moderado"),CONCATENATE("R2C",'Administrativo '!$O$21),"")</f>
        <v/>
      </c>
      <c r="AB27" s="56" t="str">
        <f>IF(AND('Administrativo '!$Y$16="Media",'Administrativo '!$AA$16="Mayor"),CONCATENATE("R2C",'Administrativo '!$O$16),"")</f>
        <v/>
      </c>
      <c r="AC27" s="57" t="str">
        <f>IF(AND('Administrativo '!$Y$17="Media",'Administrativo '!$AA$17="Mayor"),CONCATENATE("R2C",'Administrativo '!$O$17),"")</f>
        <v/>
      </c>
      <c r="AD27" s="57" t="str">
        <f>IF(AND('Administrativo '!$Y$18="Media",'Administrativo '!$AA$18="Mayor"),CONCATENATE("R2C",'Administrativo '!$O$18),"")</f>
        <v/>
      </c>
      <c r="AE27" s="57" t="str">
        <f>IF(AND('Administrativo '!$Y$19="Media",'Administrativo '!$AA$19="Mayor"),CONCATENATE("R2C",'Administrativo '!$O$19),"")</f>
        <v/>
      </c>
      <c r="AF27" s="57" t="str">
        <f>IF(AND('Administrativo '!$Y$20="Media",'Administrativo '!$AA$20="Mayor"),CONCATENATE("R2C",'Administrativo '!$O$20),"")</f>
        <v/>
      </c>
      <c r="AG27" s="58" t="str">
        <f>IF(AND('Administrativo '!$Y$21="Media",'Administrativo '!$AA$21="Mayor"),CONCATENATE("R2C",'Administrativo '!$O$21),"")</f>
        <v/>
      </c>
      <c r="AH27" s="59" t="str">
        <f>IF(AND('Administrativo '!$Y$16="Media",'Administrativo '!$AA$16="Catastrófico"),CONCATENATE("R2C",'Administrativo '!$O$16),"")</f>
        <v/>
      </c>
      <c r="AI27" s="60" t="str">
        <f>IF(AND('Administrativo '!$Y$17="Media",'Administrativo '!$AA$17="Catastrófico"),CONCATENATE("R2C",'Administrativo '!$O$17),"")</f>
        <v/>
      </c>
      <c r="AJ27" s="60" t="str">
        <f>IF(AND('Administrativo '!$Y$18="Media",'Administrativo '!$AA$18="Catastrófico"),CONCATENATE("R2C",'Administrativo '!$O$18),"")</f>
        <v/>
      </c>
      <c r="AK27" s="60" t="str">
        <f>IF(AND('Administrativo '!$Y$19="Media",'Administrativo '!$AA$19="Catastrófico"),CONCATENATE("R2C",'Administrativo '!$O$19),"")</f>
        <v/>
      </c>
      <c r="AL27" s="60" t="str">
        <f>IF(AND('Administrativo '!$Y$20="Media",'Administrativo '!$AA$20="Catastrófico"),CONCATENATE("R2C",'Administrativo '!$O$20),"")</f>
        <v/>
      </c>
      <c r="AM27" s="61" t="str">
        <f>IF(AND('Administrativo '!$Y$21="Media",'Administrativo '!$AA$21="Catastrófico"),CONCATENATE("R2C",'Administrativo '!$O$21),"")</f>
        <v/>
      </c>
      <c r="AN27" s="87"/>
      <c r="AO27" s="449"/>
      <c r="AP27" s="450"/>
      <c r="AQ27" s="450"/>
      <c r="AR27" s="450"/>
      <c r="AS27" s="450"/>
      <c r="AT27" s="451"/>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row>
    <row r="28" spans="1:76" ht="15" customHeight="1" x14ac:dyDescent="0.25">
      <c r="A28" s="87"/>
      <c r="B28" s="321"/>
      <c r="C28" s="321"/>
      <c r="D28" s="322"/>
      <c r="E28" s="420"/>
      <c r="F28" s="419"/>
      <c r="G28" s="419"/>
      <c r="H28" s="419"/>
      <c r="I28" s="435"/>
      <c r="J28" s="71" t="str">
        <f>IF(AND('Administrativo '!$Y$22="Media",'Administrativo '!$AA$22="Leve"),CONCATENATE("R3C",'Administrativo '!$O$22),"")</f>
        <v/>
      </c>
      <c r="K28" s="72" t="str">
        <f>IF(AND('Administrativo '!$Y$23="Media",'Administrativo '!$AA$23="Leve"),CONCATENATE("R3C",'Administrativo '!$O$23),"")</f>
        <v/>
      </c>
      <c r="L28" s="72" t="str">
        <f>IF(AND('Administrativo '!$Y$24="Media",'Administrativo '!$AA$24="Leve"),CONCATENATE("R3C",'Administrativo '!$O$24),"")</f>
        <v/>
      </c>
      <c r="M28" s="72" t="str">
        <f>IF(AND('Administrativo '!$Y$25="Media",'Administrativo '!$AA$25="Leve"),CONCATENATE("R3C",'Administrativo '!$O$25),"")</f>
        <v/>
      </c>
      <c r="N28" s="72" t="str">
        <f>IF(AND('Administrativo '!$Y$26="Media",'Administrativo '!$AA$26="Leve"),CONCATENATE("R3C",'Administrativo '!$O$26),"")</f>
        <v/>
      </c>
      <c r="O28" s="73" t="str">
        <f>IF(AND('Administrativo '!$Y$27="Media",'Administrativo '!$AA$27="Leve"),CONCATENATE("R3C",'Administrativo '!$O$27),"")</f>
        <v/>
      </c>
      <c r="P28" s="71" t="str">
        <f>IF(AND('Administrativo '!$Y$22="Media",'Administrativo '!$AA$22="Menor"),CONCATENATE("R3C",'Administrativo '!$O$22),"")</f>
        <v/>
      </c>
      <c r="Q28" s="72" t="str">
        <f>IF(AND('Administrativo '!$Y$23="Media",'Administrativo '!$AA$23="Menor"),CONCATENATE("R3C",'Administrativo '!$O$23),"")</f>
        <v/>
      </c>
      <c r="R28" s="72" t="str">
        <f>IF(AND('Administrativo '!$Y$24="Media",'Administrativo '!$AA$24="Menor"),CONCATENATE("R3C",'Administrativo '!$O$24),"")</f>
        <v/>
      </c>
      <c r="S28" s="72" t="str">
        <f>IF(AND('Administrativo '!$Y$25="Media",'Administrativo '!$AA$25="Menor"),CONCATENATE("R3C",'Administrativo '!$O$25),"")</f>
        <v/>
      </c>
      <c r="T28" s="72" t="str">
        <f>IF(AND('Administrativo '!$Y$26="Media",'Administrativo '!$AA$26="Menor"),CONCATENATE("R3C",'Administrativo '!$O$26),"")</f>
        <v/>
      </c>
      <c r="U28" s="73" t="str">
        <f>IF(AND('Administrativo '!$Y$27="Media",'Administrativo '!$AA$27="Menor"),CONCATENATE("R3C",'Administrativo '!$O$27),"")</f>
        <v/>
      </c>
      <c r="V28" s="71" t="str">
        <f>IF(AND('Administrativo '!$Y$22="Media",'Administrativo '!$AA$22="Moderado"),CONCATENATE("R3C",'Administrativo '!$O$22),"")</f>
        <v/>
      </c>
      <c r="W28" s="72" t="str">
        <f>IF(AND('Administrativo '!$Y$23="Media",'Administrativo '!$AA$23="Moderado"),CONCATENATE("R3C",'Administrativo '!$O$23),"")</f>
        <v/>
      </c>
      <c r="X28" s="72" t="str">
        <f>IF(AND('Administrativo '!$Y$24="Media",'Administrativo '!$AA$24="Moderado"),CONCATENATE("R3C",'Administrativo '!$O$24),"")</f>
        <v/>
      </c>
      <c r="Y28" s="72" t="str">
        <f>IF(AND('Administrativo '!$Y$25="Media",'Administrativo '!$AA$25="Moderado"),CONCATENATE("R3C",'Administrativo '!$O$25),"")</f>
        <v/>
      </c>
      <c r="Z28" s="72" t="str">
        <f>IF(AND('Administrativo '!$Y$26="Media",'Administrativo '!$AA$26="Moderado"),CONCATENATE("R3C",'Administrativo '!$O$26),"")</f>
        <v/>
      </c>
      <c r="AA28" s="73" t="str">
        <f>IF(AND('Administrativo '!$Y$27="Media",'Administrativo '!$AA$27="Moderado"),CONCATENATE("R3C",'Administrativo '!$O$27),"")</f>
        <v/>
      </c>
      <c r="AB28" s="56" t="str">
        <f>IF(AND('Administrativo '!$Y$22="Media",'Administrativo '!$AA$22="Mayor"),CONCATENATE("R3C",'Administrativo '!$O$22),"")</f>
        <v/>
      </c>
      <c r="AC28" s="57" t="str">
        <f>IF(AND('Administrativo '!$Y$23="Media",'Administrativo '!$AA$23="Mayor"),CONCATENATE("R3C",'Administrativo '!$O$23),"")</f>
        <v/>
      </c>
      <c r="AD28" s="57" t="str">
        <f>IF(AND('Administrativo '!$Y$24="Media",'Administrativo '!$AA$24="Mayor"),CONCATENATE("R3C",'Administrativo '!$O$24),"")</f>
        <v/>
      </c>
      <c r="AE28" s="57" t="str">
        <f>IF(AND('Administrativo '!$Y$25="Media",'Administrativo '!$AA$25="Mayor"),CONCATENATE("R3C",'Administrativo '!$O$25),"")</f>
        <v/>
      </c>
      <c r="AF28" s="57" t="str">
        <f>IF(AND('Administrativo '!$Y$26="Media",'Administrativo '!$AA$26="Mayor"),CONCATENATE("R3C",'Administrativo '!$O$26),"")</f>
        <v/>
      </c>
      <c r="AG28" s="58" t="str">
        <f>IF(AND('Administrativo '!$Y$27="Media",'Administrativo '!$AA$27="Mayor"),CONCATENATE("R3C",'Administrativo '!$O$27),"")</f>
        <v/>
      </c>
      <c r="AH28" s="59" t="str">
        <f>IF(AND('Administrativo '!$Y$22="Media",'Administrativo '!$AA$22="Catastrófico"),CONCATENATE("R3C",'Administrativo '!$O$22),"")</f>
        <v/>
      </c>
      <c r="AI28" s="60" t="str">
        <f>IF(AND('Administrativo '!$Y$23="Media",'Administrativo '!$AA$23="Catastrófico"),CONCATENATE("R3C",'Administrativo '!$O$23),"")</f>
        <v/>
      </c>
      <c r="AJ28" s="60" t="str">
        <f>IF(AND('Administrativo '!$Y$24="Media",'Administrativo '!$AA$24="Catastrófico"),CONCATENATE("R3C",'Administrativo '!$O$24),"")</f>
        <v/>
      </c>
      <c r="AK28" s="60" t="str">
        <f>IF(AND('Administrativo '!$Y$25="Media",'Administrativo '!$AA$25="Catastrófico"),CONCATENATE("R3C",'Administrativo '!$O$25),"")</f>
        <v/>
      </c>
      <c r="AL28" s="60" t="str">
        <f>IF(AND('Administrativo '!$Y$26="Media",'Administrativo '!$AA$26="Catastrófico"),CONCATENATE("R3C",'Administrativo '!$O$26),"")</f>
        <v/>
      </c>
      <c r="AM28" s="61" t="str">
        <f>IF(AND('Administrativo '!$Y$27="Media",'Administrativo '!$AA$27="Catastrófico"),CONCATENATE("R3C",'Administrativo '!$O$27),"")</f>
        <v/>
      </c>
      <c r="AN28" s="87"/>
      <c r="AO28" s="449"/>
      <c r="AP28" s="450"/>
      <c r="AQ28" s="450"/>
      <c r="AR28" s="450"/>
      <c r="AS28" s="450"/>
      <c r="AT28" s="451"/>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row>
    <row r="29" spans="1:76" ht="15" customHeight="1" x14ac:dyDescent="0.25">
      <c r="A29" s="87"/>
      <c r="B29" s="321"/>
      <c r="C29" s="321"/>
      <c r="D29" s="322"/>
      <c r="E29" s="420"/>
      <c r="F29" s="419"/>
      <c r="G29" s="419"/>
      <c r="H29" s="419"/>
      <c r="I29" s="435"/>
      <c r="J29" s="71" t="str">
        <f>IF(AND('Administrativo '!$Y$28="Media",'Administrativo '!$AA$28="Leve"),CONCATENATE("R4C",'Administrativo '!$O$28),"")</f>
        <v/>
      </c>
      <c r="K29" s="72" t="str">
        <f>IF(AND('Administrativo '!$Y$29="Media",'Administrativo '!$AA$29="Leve"),CONCATENATE("R4C",'Administrativo '!$O$29),"")</f>
        <v/>
      </c>
      <c r="L29" s="72" t="str">
        <f>IF(AND('Administrativo '!$Y$30="Media",'Administrativo '!$AA$30="Leve"),CONCATENATE("R4C",'Administrativo '!$O$30),"")</f>
        <v/>
      </c>
      <c r="M29" s="72" t="str">
        <f>IF(AND('Administrativo '!$Y$31="Media",'Administrativo '!$AA$31="Leve"),CONCATENATE("R4C",'Administrativo '!$O$31),"")</f>
        <v/>
      </c>
      <c r="N29" s="72" t="str">
        <f>IF(AND('Administrativo '!$Y$32="Media",'Administrativo '!$AA$32="Leve"),CONCATENATE("R4C",'Administrativo '!$O$32),"")</f>
        <v/>
      </c>
      <c r="O29" s="73" t="str">
        <f>IF(AND('Administrativo '!$Y$33="Media",'Administrativo '!$AA$33="Leve"),CONCATENATE("R4C",'Administrativo '!$O$33),"")</f>
        <v/>
      </c>
      <c r="P29" s="71" t="str">
        <f>IF(AND('Administrativo '!$Y$28="Media",'Administrativo '!$AA$28="Menor"),CONCATENATE("R4C",'Administrativo '!$O$28),"")</f>
        <v/>
      </c>
      <c r="Q29" s="72" t="str">
        <f>IF(AND('Administrativo '!$Y$29="Media",'Administrativo '!$AA$29="Menor"),CONCATENATE("R4C",'Administrativo '!$O$29),"")</f>
        <v/>
      </c>
      <c r="R29" s="72" t="str">
        <f>IF(AND('Administrativo '!$Y$30="Media",'Administrativo '!$AA$30="Menor"),CONCATENATE("R4C",'Administrativo '!$O$30),"")</f>
        <v/>
      </c>
      <c r="S29" s="72" t="str">
        <f>IF(AND('Administrativo '!$Y$31="Media",'Administrativo '!$AA$31="Menor"),CONCATENATE("R4C",'Administrativo '!$O$31),"")</f>
        <v/>
      </c>
      <c r="T29" s="72" t="str">
        <f>IF(AND('Administrativo '!$Y$32="Media",'Administrativo '!$AA$32="Menor"),CONCATENATE("R4C",'Administrativo '!$O$32),"")</f>
        <v/>
      </c>
      <c r="U29" s="73" t="str">
        <f>IF(AND('Administrativo '!$Y$33="Media",'Administrativo '!$AA$33="Menor"),CONCATENATE("R4C",'Administrativo '!$O$33),"")</f>
        <v/>
      </c>
      <c r="V29" s="71" t="str">
        <f>IF(AND('Administrativo '!$Y$28="Media",'Administrativo '!$AA$28="Moderado"),CONCATENATE("R4C",'Administrativo '!$O$28),"")</f>
        <v/>
      </c>
      <c r="W29" s="72" t="str">
        <f>IF(AND('Administrativo '!$Y$29="Media",'Administrativo '!$AA$29="Moderado"),CONCATENATE("R4C",'Administrativo '!$O$29),"")</f>
        <v/>
      </c>
      <c r="X29" s="72" t="str">
        <f>IF(AND('Administrativo '!$Y$30="Media",'Administrativo '!$AA$30="Moderado"),CONCATENATE("R4C",'Administrativo '!$O$30),"")</f>
        <v/>
      </c>
      <c r="Y29" s="72" t="str">
        <f>IF(AND('Administrativo '!$Y$31="Media",'Administrativo '!$AA$31="Moderado"),CONCATENATE("R4C",'Administrativo '!$O$31),"")</f>
        <v/>
      </c>
      <c r="Z29" s="72" t="str">
        <f>IF(AND('Administrativo '!$Y$32="Media",'Administrativo '!$AA$32="Moderado"),CONCATENATE("R4C",'Administrativo '!$O$32),"")</f>
        <v/>
      </c>
      <c r="AA29" s="73" t="str">
        <f>IF(AND('Administrativo '!$Y$33="Media",'Administrativo '!$AA$33="Moderado"),CONCATENATE("R4C",'Administrativo '!$O$33),"")</f>
        <v/>
      </c>
      <c r="AB29" s="56" t="str">
        <f>IF(AND('Administrativo '!$Y$28="Media",'Administrativo '!$AA$28="Mayor"),CONCATENATE("R4C",'Administrativo '!$O$28),"")</f>
        <v/>
      </c>
      <c r="AC29" s="57" t="str">
        <f>IF(AND('Administrativo '!$Y$29="Media",'Administrativo '!$AA$29="Mayor"),CONCATENATE("R4C",'Administrativo '!$O$29),"")</f>
        <v/>
      </c>
      <c r="AD29" s="57" t="str">
        <f>IF(AND('Administrativo '!$Y$30="Media",'Administrativo '!$AA$30="Mayor"),CONCATENATE("R4C",'Administrativo '!$O$30),"")</f>
        <v/>
      </c>
      <c r="AE29" s="57" t="str">
        <f>IF(AND('Administrativo '!$Y$31="Media",'Administrativo '!$AA$31="Mayor"),CONCATENATE("R4C",'Administrativo '!$O$31),"")</f>
        <v/>
      </c>
      <c r="AF29" s="57" t="str">
        <f>IF(AND('Administrativo '!$Y$32="Media",'Administrativo '!$AA$32="Mayor"),CONCATENATE("R4C",'Administrativo '!$O$32),"")</f>
        <v/>
      </c>
      <c r="AG29" s="58" t="str">
        <f>IF(AND('Administrativo '!$Y$33="Media",'Administrativo '!$AA$33="Mayor"),CONCATENATE("R4C",'Administrativo '!$O$33),"")</f>
        <v/>
      </c>
      <c r="AH29" s="59" t="str">
        <f>IF(AND('Administrativo '!$Y$28="Media",'Administrativo '!$AA$28="Catastrófico"),CONCATENATE("R4C",'Administrativo '!$O$28),"")</f>
        <v/>
      </c>
      <c r="AI29" s="60" t="str">
        <f>IF(AND('Administrativo '!$Y$29="Media",'Administrativo '!$AA$29="Catastrófico"),CONCATENATE("R4C",'Administrativo '!$O$29),"")</f>
        <v/>
      </c>
      <c r="AJ29" s="60" t="str">
        <f>IF(AND('Administrativo '!$Y$30="Media",'Administrativo '!$AA$30="Catastrófico"),CONCATENATE("R4C",'Administrativo '!$O$30),"")</f>
        <v/>
      </c>
      <c r="AK29" s="60" t="str">
        <f>IF(AND('Administrativo '!$Y$31="Media",'Administrativo '!$AA$31="Catastrófico"),CONCATENATE("R4C",'Administrativo '!$O$31),"")</f>
        <v/>
      </c>
      <c r="AL29" s="60" t="str">
        <f>IF(AND('Administrativo '!$Y$32="Media",'Administrativo '!$AA$32="Catastrófico"),CONCATENATE("R4C",'Administrativo '!$O$32),"")</f>
        <v/>
      </c>
      <c r="AM29" s="61" t="str">
        <f>IF(AND('Administrativo '!$Y$33="Media",'Administrativo '!$AA$33="Catastrófico"),CONCATENATE("R4C",'Administrativo '!$O$33),"")</f>
        <v/>
      </c>
      <c r="AN29" s="87"/>
      <c r="AO29" s="449"/>
      <c r="AP29" s="450"/>
      <c r="AQ29" s="450"/>
      <c r="AR29" s="450"/>
      <c r="AS29" s="450"/>
      <c r="AT29" s="451"/>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row>
    <row r="30" spans="1:76" ht="15" customHeight="1" x14ac:dyDescent="0.25">
      <c r="A30" s="87"/>
      <c r="B30" s="321"/>
      <c r="C30" s="321"/>
      <c r="D30" s="322"/>
      <c r="E30" s="420"/>
      <c r="F30" s="419"/>
      <c r="G30" s="419"/>
      <c r="H30" s="419"/>
      <c r="I30" s="435"/>
      <c r="J30" s="71" t="str">
        <f>IF(AND('Administrativo '!$Y$34="Media",'Administrativo '!$AA$34="Leve"),CONCATENATE("R5C",'Administrativo '!$O$34),"")</f>
        <v/>
      </c>
      <c r="K30" s="72" t="str">
        <f>IF(AND('Administrativo '!$Y$35="Media",'Administrativo '!$AA$35="Leve"),CONCATENATE("R5C",'Administrativo '!$O$35),"")</f>
        <v/>
      </c>
      <c r="L30" s="72" t="str">
        <f>IF(AND('Administrativo '!$Y$36="Media",'Administrativo '!$AA$36="Leve"),CONCATENATE("R5C",'Administrativo '!$O$36),"")</f>
        <v/>
      </c>
      <c r="M30" s="72" t="str">
        <f>IF(AND('Administrativo '!$Y$37="Media",'Administrativo '!$AA$37="Leve"),CONCATENATE("R5C",'Administrativo '!$O$37),"")</f>
        <v/>
      </c>
      <c r="N30" s="72" t="str">
        <f>IF(AND('Administrativo '!$Y$38="Media",'Administrativo '!$AA$38="Leve"),CONCATENATE("R5C",'Administrativo '!$O$38),"")</f>
        <v/>
      </c>
      <c r="O30" s="73" t="str">
        <f>IF(AND('Administrativo '!$Y$39="Media",'Administrativo '!$AA$39="Leve"),CONCATENATE("R5C",'Administrativo '!$O$39),"")</f>
        <v/>
      </c>
      <c r="P30" s="71" t="str">
        <f>IF(AND('Administrativo '!$Y$34="Media",'Administrativo '!$AA$34="Menor"),CONCATENATE("R5C",'Administrativo '!$O$34),"")</f>
        <v/>
      </c>
      <c r="Q30" s="72" t="str">
        <f>IF(AND('Administrativo '!$Y$35="Media",'Administrativo '!$AA$35="Menor"),CONCATENATE("R5C",'Administrativo '!$O$35),"")</f>
        <v/>
      </c>
      <c r="R30" s="72" t="str">
        <f>IF(AND('Administrativo '!$Y$36="Media",'Administrativo '!$AA$36="Menor"),CONCATENATE("R5C",'Administrativo '!$O$36),"")</f>
        <v/>
      </c>
      <c r="S30" s="72" t="str">
        <f>IF(AND('Administrativo '!$Y$37="Media",'Administrativo '!$AA$37="Menor"),CONCATENATE("R5C",'Administrativo '!$O$37),"")</f>
        <v/>
      </c>
      <c r="T30" s="72" t="str">
        <f>IF(AND('Administrativo '!$Y$38="Media",'Administrativo '!$AA$38="Menor"),CONCATENATE("R5C",'Administrativo '!$O$38),"")</f>
        <v/>
      </c>
      <c r="U30" s="73" t="str">
        <f>IF(AND('Administrativo '!$Y$39="Media",'Administrativo '!$AA$39="Menor"),CONCATENATE("R5C",'Administrativo '!$O$39),"")</f>
        <v/>
      </c>
      <c r="V30" s="71" t="str">
        <f>IF(AND('Administrativo '!$Y$34="Media",'Administrativo '!$AA$34="Moderado"),CONCATENATE("R5C",'Administrativo '!$O$34),"")</f>
        <v/>
      </c>
      <c r="W30" s="72" t="str">
        <f>IF(AND('Administrativo '!$Y$35="Media",'Administrativo '!$AA$35="Moderado"),CONCATENATE("R5C",'Administrativo '!$O$35),"")</f>
        <v/>
      </c>
      <c r="X30" s="72" t="str">
        <f>IF(AND('Administrativo '!$Y$36="Media",'Administrativo '!$AA$36="Moderado"),CONCATENATE("R5C",'Administrativo '!$O$36),"")</f>
        <v/>
      </c>
      <c r="Y30" s="72" t="str">
        <f>IF(AND('Administrativo '!$Y$37="Media",'Administrativo '!$AA$37="Moderado"),CONCATENATE("R5C",'Administrativo '!$O$37),"")</f>
        <v/>
      </c>
      <c r="Z30" s="72" t="str">
        <f>IF(AND('Administrativo '!$Y$38="Media",'Administrativo '!$AA$38="Moderado"),CONCATENATE("R5C",'Administrativo '!$O$38),"")</f>
        <v/>
      </c>
      <c r="AA30" s="73" t="str">
        <f>IF(AND('Administrativo '!$Y$39="Media",'Administrativo '!$AA$39="Moderado"),CONCATENATE("R5C",'Administrativo '!$O$39),"")</f>
        <v/>
      </c>
      <c r="AB30" s="56" t="str">
        <f>IF(AND('Administrativo '!$Y$34="Media",'Administrativo '!$AA$34="Mayor"),CONCATENATE("R5C",'Administrativo '!$O$34),"")</f>
        <v/>
      </c>
      <c r="AC30" s="57" t="str">
        <f>IF(AND('Administrativo '!$Y$35="Media",'Administrativo '!$AA$35="Mayor"),CONCATENATE("R5C",'Administrativo '!$O$35),"")</f>
        <v/>
      </c>
      <c r="AD30" s="57" t="str">
        <f>IF(AND('Administrativo '!$Y$36="Media",'Administrativo '!$AA$36="Mayor"),CONCATENATE("R5C",'Administrativo '!$O$36),"")</f>
        <v/>
      </c>
      <c r="AE30" s="57" t="str">
        <f>IF(AND('Administrativo '!$Y$37="Media",'Administrativo '!$AA$37="Mayor"),CONCATENATE("R5C",'Administrativo '!$O$37),"")</f>
        <v/>
      </c>
      <c r="AF30" s="57" t="str">
        <f>IF(AND('Administrativo '!$Y$38="Media",'Administrativo '!$AA$38="Mayor"),CONCATENATE("R5C",'Administrativo '!$O$38),"")</f>
        <v/>
      </c>
      <c r="AG30" s="58" t="str">
        <f>IF(AND('Administrativo '!$Y$39="Media",'Administrativo '!$AA$39="Mayor"),CONCATENATE("R5C",'Administrativo '!$O$39),"")</f>
        <v/>
      </c>
      <c r="AH30" s="59" t="str">
        <f>IF(AND('Administrativo '!$Y$34="Media",'Administrativo '!$AA$34="Catastrófico"),CONCATENATE("R5C",'Administrativo '!$O$34),"")</f>
        <v/>
      </c>
      <c r="AI30" s="60" t="str">
        <f>IF(AND('Administrativo '!$Y$35="Media",'Administrativo '!$AA$35="Catastrófico"),CONCATENATE("R5C",'Administrativo '!$O$35),"")</f>
        <v/>
      </c>
      <c r="AJ30" s="60" t="str">
        <f>IF(AND('Administrativo '!$Y$36="Media",'Administrativo '!$AA$36="Catastrófico"),CONCATENATE("R5C",'Administrativo '!$O$36),"")</f>
        <v/>
      </c>
      <c r="AK30" s="60" t="str">
        <f>IF(AND('Administrativo '!$Y$37="Media",'Administrativo '!$AA$37="Catastrófico"),CONCATENATE("R5C",'Administrativo '!$O$37),"")</f>
        <v/>
      </c>
      <c r="AL30" s="60" t="str">
        <f>IF(AND('Administrativo '!$Y$38="Media",'Administrativo '!$AA$38="Catastrófico"),CONCATENATE("R5C",'Administrativo '!$O$38),"")</f>
        <v/>
      </c>
      <c r="AM30" s="61" t="str">
        <f>IF(AND('Administrativo '!$Y$39="Media",'Administrativo '!$AA$39="Catastrófico"),CONCATENATE("R5C",'Administrativo '!$O$39),"")</f>
        <v/>
      </c>
      <c r="AN30" s="87"/>
      <c r="AO30" s="449"/>
      <c r="AP30" s="450"/>
      <c r="AQ30" s="450"/>
      <c r="AR30" s="450"/>
      <c r="AS30" s="450"/>
      <c r="AT30" s="451"/>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row>
    <row r="31" spans="1:76" ht="15" customHeight="1" x14ac:dyDescent="0.25">
      <c r="A31" s="87"/>
      <c r="B31" s="321"/>
      <c r="C31" s="321"/>
      <c r="D31" s="322"/>
      <c r="E31" s="420"/>
      <c r="F31" s="419"/>
      <c r="G31" s="419"/>
      <c r="H31" s="419"/>
      <c r="I31" s="435"/>
      <c r="J31" s="71" t="str">
        <f>IF(AND('Administrativo '!$Y$40="Media",'Administrativo '!$AA$40="Leve"),CONCATENATE("R6C",'Administrativo '!$O$40),"")</f>
        <v/>
      </c>
      <c r="K31" s="72" t="str">
        <f>IF(AND('Administrativo '!$Y$41="Media",'Administrativo '!$AA$41="Leve"),CONCATENATE("R6C",'Administrativo '!$O$41),"")</f>
        <v/>
      </c>
      <c r="L31" s="72" t="str">
        <f>IF(AND('Administrativo '!$Y$42="Media",'Administrativo '!$AA$42="Leve"),CONCATENATE("R6C",'Administrativo '!$O$42),"")</f>
        <v/>
      </c>
      <c r="M31" s="72" t="str">
        <f>IF(AND('Administrativo '!$Y$43="Media",'Administrativo '!$AA$43="Leve"),CONCATENATE("R6C",'Administrativo '!$O$43),"")</f>
        <v/>
      </c>
      <c r="N31" s="72" t="str">
        <f>IF(AND('Administrativo '!$Y$44="Media",'Administrativo '!$AA$44="Leve"),CONCATENATE("R6C",'Administrativo '!$O$44),"")</f>
        <v/>
      </c>
      <c r="O31" s="73" t="str">
        <f>IF(AND('Administrativo '!$Y$45="Media",'Administrativo '!$AA$45="Leve"),CONCATENATE("R6C",'Administrativo '!$O$45),"")</f>
        <v/>
      </c>
      <c r="P31" s="71" t="str">
        <f>IF(AND('Administrativo '!$Y$40="Media",'Administrativo '!$AA$40="Menor"),CONCATENATE("R6C",'Administrativo '!$O$40),"")</f>
        <v/>
      </c>
      <c r="Q31" s="72" t="str">
        <f>IF(AND('Administrativo '!$Y$41="Media",'Administrativo '!$AA$41="Menor"),CONCATENATE("R6C",'Administrativo '!$O$41),"")</f>
        <v/>
      </c>
      <c r="R31" s="72" t="str">
        <f>IF(AND('Administrativo '!$Y$42="Media",'Administrativo '!$AA$42="Menor"),CONCATENATE("R6C",'Administrativo '!$O$42),"")</f>
        <v/>
      </c>
      <c r="S31" s="72" t="str">
        <f>IF(AND('Administrativo '!$Y$43="Media",'Administrativo '!$AA$43="Menor"),CONCATENATE("R6C",'Administrativo '!$O$43),"")</f>
        <v/>
      </c>
      <c r="T31" s="72" t="str">
        <f>IF(AND('Administrativo '!$Y$44="Media",'Administrativo '!$AA$44="Menor"),CONCATENATE("R6C",'Administrativo '!$O$44),"")</f>
        <v/>
      </c>
      <c r="U31" s="73" t="str">
        <f>IF(AND('Administrativo '!$Y$45="Media",'Administrativo '!$AA$45="Menor"),CONCATENATE("R6C",'Administrativo '!$O$45),"")</f>
        <v/>
      </c>
      <c r="V31" s="71" t="str">
        <f>IF(AND('Administrativo '!$Y$40="Media",'Administrativo '!$AA$40="Moderado"),CONCATENATE("R6C",'Administrativo '!$O$40),"")</f>
        <v/>
      </c>
      <c r="W31" s="72" t="str">
        <f>IF(AND('Administrativo '!$Y$41="Media",'Administrativo '!$AA$41="Moderado"),CONCATENATE("R6C",'Administrativo '!$O$41),"")</f>
        <v/>
      </c>
      <c r="X31" s="72" t="str">
        <f>IF(AND('Administrativo '!$Y$42="Media",'Administrativo '!$AA$42="Moderado"),CONCATENATE("R6C",'Administrativo '!$O$42),"")</f>
        <v/>
      </c>
      <c r="Y31" s="72" t="str">
        <f>IF(AND('Administrativo '!$Y$43="Media",'Administrativo '!$AA$43="Moderado"),CONCATENATE("R6C",'Administrativo '!$O$43),"")</f>
        <v/>
      </c>
      <c r="Z31" s="72" t="str">
        <f>IF(AND('Administrativo '!$Y$44="Media",'Administrativo '!$AA$44="Moderado"),CONCATENATE("R6C",'Administrativo '!$O$44),"")</f>
        <v/>
      </c>
      <c r="AA31" s="73" t="str">
        <f>IF(AND('Administrativo '!$Y$45="Media",'Administrativo '!$AA$45="Moderado"),CONCATENATE("R6C",'Administrativo '!$O$45),"")</f>
        <v/>
      </c>
      <c r="AB31" s="56" t="str">
        <f>IF(AND('Administrativo '!$Y$40="Media",'Administrativo '!$AA$40="Mayor"),CONCATENATE("R6C",'Administrativo '!$O$40),"")</f>
        <v/>
      </c>
      <c r="AC31" s="57" t="str">
        <f>IF(AND('Administrativo '!$Y$41="Media",'Administrativo '!$AA$41="Mayor"),CONCATENATE("R6C",'Administrativo '!$O$41),"")</f>
        <v/>
      </c>
      <c r="AD31" s="57" t="str">
        <f>IF(AND('Administrativo '!$Y$42="Media",'Administrativo '!$AA$42="Mayor"),CONCATENATE("R6C",'Administrativo '!$O$42),"")</f>
        <v/>
      </c>
      <c r="AE31" s="57" t="str">
        <f>IF(AND('Administrativo '!$Y$43="Media",'Administrativo '!$AA$43="Mayor"),CONCATENATE("R6C",'Administrativo '!$O$43),"")</f>
        <v/>
      </c>
      <c r="AF31" s="57" t="str">
        <f>IF(AND('Administrativo '!$Y$44="Media",'Administrativo '!$AA$44="Mayor"),CONCATENATE("R6C",'Administrativo '!$O$44),"")</f>
        <v/>
      </c>
      <c r="AG31" s="58" t="str">
        <f>IF(AND('Administrativo '!$Y$45="Media",'Administrativo '!$AA$45="Mayor"),CONCATENATE("R6C",'Administrativo '!$O$45),"")</f>
        <v/>
      </c>
      <c r="AH31" s="59" t="str">
        <f>IF(AND('Administrativo '!$Y$40="Media",'Administrativo '!$AA$40="Catastrófico"),CONCATENATE("R6C",'Administrativo '!$O$40),"")</f>
        <v/>
      </c>
      <c r="AI31" s="60" t="str">
        <f>IF(AND('Administrativo '!$Y$41="Media",'Administrativo '!$AA$41="Catastrófico"),CONCATENATE("R6C",'Administrativo '!$O$41),"")</f>
        <v/>
      </c>
      <c r="AJ31" s="60" t="str">
        <f>IF(AND('Administrativo '!$Y$42="Media",'Administrativo '!$AA$42="Catastrófico"),CONCATENATE("R6C",'Administrativo '!$O$42),"")</f>
        <v/>
      </c>
      <c r="AK31" s="60" t="str">
        <f>IF(AND('Administrativo '!$Y$43="Media",'Administrativo '!$AA$43="Catastrófico"),CONCATENATE("R6C",'Administrativo '!$O$43),"")</f>
        <v/>
      </c>
      <c r="AL31" s="60" t="str">
        <f>IF(AND('Administrativo '!$Y$44="Media",'Administrativo '!$AA$44="Catastrófico"),CONCATENATE("R6C",'Administrativo '!$O$44),"")</f>
        <v/>
      </c>
      <c r="AM31" s="61" t="str">
        <f>IF(AND('Administrativo '!$Y$45="Media",'Administrativo '!$AA$45="Catastrófico"),CONCATENATE("R6C",'Administrativo '!$O$45),"")</f>
        <v/>
      </c>
      <c r="AN31" s="87"/>
      <c r="AO31" s="449"/>
      <c r="AP31" s="450"/>
      <c r="AQ31" s="450"/>
      <c r="AR31" s="450"/>
      <c r="AS31" s="450"/>
      <c r="AT31" s="451"/>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row>
    <row r="32" spans="1:76" ht="15" customHeight="1" x14ac:dyDescent="0.25">
      <c r="A32" s="87"/>
      <c r="B32" s="321"/>
      <c r="C32" s="321"/>
      <c r="D32" s="322"/>
      <c r="E32" s="420"/>
      <c r="F32" s="419"/>
      <c r="G32" s="419"/>
      <c r="H32" s="419"/>
      <c r="I32" s="435"/>
      <c r="J32" s="71" t="str">
        <f>IF(AND('Administrativo '!$Y$46="Media",'Administrativo '!$AA$46="Leve"),CONCATENATE("R7C",'Administrativo '!$O$46),"")</f>
        <v/>
      </c>
      <c r="K32" s="72" t="str">
        <f>IF(AND('Administrativo '!$Y$47="Media",'Administrativo '!$AA$47="Leve"),CONCATENATE("R7C",'Administrativo '!$O$47),"")</f>
        <v/>
      </c>
      <c r="L32" s="72" t="str">
        <f>IF(AND('Administrativo '!$Y$48="Media",'Administrativo '!$AA$48="Leve"),CONCATENATE("R7C",'Administrativo '!$O$48),"")</f>
        <v/>
      </c>
      <c r="M32" s="72" t="str">
        <f>IF(AND('Administrativo '!$Y$49="Media",'Administrativo '!$AA$49="Leve"),CONCATENATE("R7C",'Administrativo '!$O$49),"")</f>
        <v/>
      </c>
      <c r="N32" s="72" t="str">
        <f>IF(AND('Administrativo '!$Y$50="Media",'Administrativo '!$AA$50="Leve"),CONCATENATE("R7C",'Administrativo '!$O$50),"")</f>
        <v/>
      </c>
      <c r="O32" s="73" t="str">
        <f>IF(AND('Administrativo '!$Y$51="Media",'Administrativo '!$AA$51="Leve"),CONCATENATE("R7C",'Administrativo '!$O$51),"")</f>
        <v/>
      </c>
      <c r="P32" s="71" t="str">
        <f>IF(AND('Administrativo '!$Y$46="Media",'Administrativo '!$AA$46="Menor"),CONCATENATE("R7C",'Administrativo '!$O$46),"")</f>
        <v/>
      </c>
      <c r="Q32" s="72" t="str">
        <f>IF(AND('Administrativo '!$Y$47="Media",'Administrativo '!$AA$47="Menor"),CONCATENATE("R7C",'Administrativo '!$O$47),"")</f>
        <v/>
      </c>
      <c r="R32" s="72" t="str">
        <f>IF(AND('Administrativo '!$Y$48="Media",'Administrativo '!$AA$48="Menor"),CONCATENATE("R7C",'Administrativo '!$O$48),"")</f>
        <v/>
      </c>
      <c r="S32" s="72" t="str">
        <f>IF(AND('Administrativo '!$Y$49="Media",'Administrativo '!$AA$49="Menor"),CONCATENATE("R7C",'Administrativo '!$O$49),"")</f>
        <v/>
      </c>
      <c r="T32" s="72" t="str">
        <f>IF(AND('Administrativo '!$Y$50="Media",'Administrativo '!$AA$50="Menor"),CONCATENATE("R7C",'Administrativo '!$O$50),"")</f>
        <v/>
      </c>
      <c r="U32" s="73" t="str">
        <f>IF(AND('Administrativo '!$Y$51="Media",'Administrativo '!$AA$51="Menor"),CONCATENATE("R7C",'Administrativo '!$O$51),"")</f>
        <v/>
      </c>
      <c r="V32" s="71" t="str">
        <f>IF(AND('Administrativo '!$Y$46="Media",'Administrativo '!$AA$46="Moderado"),CONCATENATE("R7C",'Administrativo '!$O$46),"")</f>
        <v/>
      </c>
      <c r="W32" s="72" t="str">
        <f>IF(AND('Administrativo '!$Y$47="Media",'Administrativo '!$AA$47="Moderado"),CONCATENATE("R7C",'Administrativo '!$O$47),"")</f>
        <v/>
      </c>
      <c r="X32" s="72" t="str">
        <f>IF(AND('Administrativo '!$Y$48="Media",'Administrativo '!$AA$48="Moderado"),CONCATENATE("R7C",'Administrativo '!$O$48),"")</f>
        <v/>
      </c>
      <c r="Y32" s="72" t="str">
        <f>IF(AND('Administrativo '!$Y$49="Media",'Administrativo '!$AA$49="Moderado"),CONCATENATE("R7C",'Administrativo '!$O$49),"")</f>
        <v/>
      </c>
      <c r="Z32" s="72" t="str">
        <f>IF(AND('Administrativo '!$Y$50="Media",'Administrativo '!$AA$50="Moderado"),CONCATENATE("R7C",'Administrativo '!$O$50),"")</f>
        <v/>
      </c>
      <c r="AA32" s="73" t="str">
        <f>IF(AND('Administrativo '!$Y$51="Media",'Administrativo '!$AA$51="Moderado"),CONCATENATE("R7C",'Administrativo '!$O$51),"")</f>
        <v/>
      </c>
      <c r="AB32" s="56" t="str">
        <f>IF(AND('Administrativo '!$Y$46="Media",'Administrativo '!$AA$46="Mayor"),CONCATENATE("R7C",'Administrativo '!$O$46),"")</f>
        <v/>
      </c>
      <c r="AC32" s="57" t="str">
        <f>IF(AND('Administrativo '!$Y$47="Media",'Administrativo '!$AA$47="Mayor"),CONCATENATE("R7C",'Administrativo '!$O$47),"")</f>
        <v/>
      </c>
      <c r="AD32" s="57" t="str">
        <f>IF(AND('Administrativo '!$Y$48="Media",'Administrativo '!$AA$48="Mayor"),CONCATENATE("R7C",'Administrativo '!$O$48),"")</f>
        <v/>
      </c>
      <c r="AE32" s="57" t="str">
        <f>IF(AND('Administrativo '!$Y$49="Media",'Administrativo '!$AA$49="Mayor"),CONCATENATE("R7C",'Administrativo '!$O$49),"")</f>
        <v/>
      </c>
      <c r="AF32" s="57" t="str">
        <f>IF(AND('Administrativo '!$Y$50="Media",'Administrativo '!$AA$50="Mayor"),CONCATENATE("R7C",'Administrativo '!$O$50),"")</f>
        <v/>
      </c>
      <c r="AG32" s="58" t="str">
        <f>IF(AND('Administrativo '!$Y$51="Media",'Administrativo '!$AA$51="Mayor"),CONCATENATE("R7C",'Administrativo '!$O$51),"")</f>
        <v/>
      </c>
      <c r="AH32" s="59" t="str">
        <f>IF(AND('Administrativo '!$Y$46="Media",'Administrativo '!$AA$46="Catastrófico"),CONCATENATE("R7C",'Administrativo '!$O$46),"")</f>
        <v/>
      </c>
      <c r="AI32" s="60" t="str">
        <f>IF(AND('Administrativo '!$Y$47="Media",'Administrativo '!$AA$47="Catastrófico"),CONCATENATE("R7C",'Administrativo '!$O$47),"")</f>
        <v/>
      </c>
      <c r="AJ32" s="60" t="str">
        <f>IF(AND('Administrativo '!$Y$48="Media",'Administrativo '!$AA$48="Catastrófico"),CONCATENATE("R7C",'Administrativo '!$O$48),"")</f>
        <v/>
      </c>
      <c r="AK32" s="60" t="str">
        <f>IF(AND('Administrativo '!$Y$49="Media",'Administrativo '!$AA$49="Catastrófico"),CONCATENATE("R7C",'Administrativo '!$O$49),"")</f>
        <v/>
      </c>
      <c r="AL32" s="60" t="str">
        <f>IF(AND('Administrativo '!$Y$50="Media",'Administrativo '!$AA$50="Catastrófico"),CONCATENATE("R7C",'Administrativo '!$O$50),"")</f>
        <v/>
      </c>
      <c r="AM32" s="61" t="str">
        <f>IF(AND('Administrativo '!$Y$51="Media",'Administrativo '!$AA$51="Catastrófico"),CONCATENATE("R7C",'Administrativo '!$O$51),"")</f>
        <v/>
      </c>
      <c r="AN32" s="87"/>
      <c r="AO32" s="449"/>
      <c r="AP32" s="450"/>
      <c r="AQ32" s="450"/>
      <c r="AR32" s="450"/>
      <c r="AS32" s="450"/>
      <c r="AT32" s="451"/>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row>
    <row r="33" spans="1:80" ht="15" customHeight="1" x14ac:dyDescent="0.25">
      <c r="A33" s="87"/>
      <c r="B33" s="321"/>
      <c r="C33" s="321"/>
      <c r="D33" s="322"/>
      <c r="E33" s="420"/>
      <c r="F33" s="419"/>
      <c r="G33" s="419"/>
      <c r="H33" s="419"/>
      <c r="I33" s="435"/>
      <c r="J33" s="71" t="str">
        <f>IF(AND('Administrativo '!$Y$52="Media",'Administrativo '!$AA$52="Leve"),CONCATENATE("R8C",'Administrativo '!$O$52),"")</f>
        <v/>
      </c>
      <c r="K33" s="72" t="str">
        <f>IF(AND('Administrativo '!$Y$53="Media",'Administrativo '!$AA$53="Leve"),CONCATENATE("R8C",'Administrativo '!$O$53),"")</f>
        <v/>
      </c>
      <c r="L33" s="72" t="str">
        <f>IF(AND('Administrativo '!$Y$54="Media",'Administrativo '!$AA$54="Leve"),CONCATENATE("R8C",'Administrativo '!$O$54),"")</f>
        <v/>
      </c>
      <c r="M33" s="72" t="str">
        <f>IF(AND('Administrativo '!$Y$55="Media",'Administrativo '!$AA$55="Leve"),CONCATENATE("R8C",'Administrativo '!$O$55),"")</f>
        <v/>
      </c>
      <c r="N33" s="72" t="str">
        <f>IF(AND('Administrativo '!$Y$56="Media",'Administrativo '!$AA$56="Leve"),CONCATENATE("R8C",'Administrativo '!$O$56),"")</f>
        <v/>
      </c>
      <c r="O33" s="73" t="str">
        <f>IF(AND('Administrativo '!$Y$57="Media",'Administrativo '!$AA$57="Leve"),CONCATENATE("R8C",'Administrativo '!$O$57),"")</f>
        <v/>
      </c>
      <c r="P33" s="71" t="str">
        <f>IF(AND('Administrativo '!$Y$52="Media",'Administrativo '!$AA$52="Menor"),CONCATENATE("R8C",'Administrativo '!$O$52),"")</f>
        <v/>
      </c>
      <c r="Q33" s="72" t="str">
        <f>IF(AND('Administrativo '!$Y$53="Media",'Administrativo '!$AA$53="Menor"),CONCATENATE("R8C",'Administrativo '!$O$53),"")</f>
        <v/>
      </c>
      <c r="R33" s="72" t="str">
        <f>IF(AND('Administrativo '!$Y$54="Media",'Administrativo '!$AA$54="Menor"),CONCATENATE("R8C",'Administrativo '!$O$54),"")</f>
        <v/>
      </c>
      <c r="S33" s="72" t="str">
        <f>IF(AND('Administrativo '!$Y$55="Media",'Administrativo '!$AA$55="Menor"),CONCATENATE("R8C",'Administrativo '!$O$55),"")</f>
        <v/>
      </c>
      <c r="T33" s="72" t="str">
        <f>IF(AND('Administrativo '!$Y$56="Media",'Administrativo '!$AA$56="Menor"),CONCATENATE("R8C",'Administrativo '!$O$56),"")</f>
        <v/>
      </c>
      <c r="U33" s="73" t="str">
        <f>IF(AND('Administrativo '!$Y$57="Media",'Administrativo '!$AA$57="Menor"),CONCATENATE("R8C",'Administrativo '!$O$57),"")</f>
        <v/>
      </c>
      <c r="V33" s="71" t="str">
        <f>IF(AND('Administrativo '!$Y$52="Media",'Administrativo '!$AA$52="Moderado"),CONCATENATE("R8C",'Administrativo '!$O$52),"")</f>
        <v/>
      </c>
      <c r="W33" s="72" t="str">
        <f>IF(AND('Administrativo '!$Y$53="Media",'Administrativo '!$AA$53="Moderado"),CONCATENATE("R8C",'Administrativo '!$O$53),"")</f>
        <v/>
      </c>
      <c r="X33" s="72" t="str">
        <f>IF(AND('Administrativo '!$Y$54="Media",'Administrativo '!$AA$54="Moderado"),CONCATENATE("R8C",'Administrativo '!$O$54),"")</f>
        <v/>
      </c>
      <c r="Y33" s="72" t="str">
        <f>IF(AND('Administrativo '!$Y$55="Media",'Administrativo '!$AA$55="Moderado"),CONCATENATE("R8C",'Administrativo '!$O$55),"")</f>
        <v/>
      </c>
      <c r="Z33" s="72" t="str">
        <f>IF(AND('Administrativo '!$Y$56="Media",'Administrativo '!$AA$56="Moderado"),CONCATENATE("R8C",'Administrativo '!$O$56),"")</f>
        <v/>
      </c>
      <c r="AA33" s="73" t="str">
        <f>IF(AND('Administrativo '!$Y$57="Media",'Administrativo '!$AA$57="Moderado"),CONCATENATE("R8C",'Administrativo '!$O$57),"")</f>
        <v/>
      </c>
      <c r="AB33" s="56" t="str">
        <f>IF(AND('Administrativo '!$Y$52="Media",'Administrativo '!$AA$52="Mayor"),CONCATENATE("R8C",'Administrativo '!$O$52),"")</f>
        <v/>
      </c>
      <c r="AC33" s="57" t="str">
        <f>IF(AND('Administrativo '!$Y$53="Media",'Administrativo '!$AA$53="Mayor"),CONCATENATE("R8C",'Administrativo '!$O$53),"")</f>
        <v/>
      </c>
      <c r="AD33" s="57" t="str">
        <f>IF(AND('Administrativo '!$Y$54="Media",'Administrativo '!$AA$54="Mayor"),CONCATENATE("R8C",'Administrativo '!$O$54),"")</f>
        <v/>
      </c>
      <c r="AE33" s="57" t="str">
        <f>IF(AND('Administrativo '!$Y$55="Media",'Administrativo '!$AA$55="Mayor"),CONCATENATE("R8C",'Administrativo '!$O$55),"")</f>
        <v/>
      </c>
      <c r="AF33" s="57" t="str">
        <f>IF(AND('Administrativo '!$Y$56="Media",'Administrativo '!$AA$56="Mayor"),CONCATENATE("R8C",'Administrativo '!$O$56),"")</f>
        <v/>
      </c>
      <c r="AG33" s="58" t="str">
        <f>IF(AND('Administrativo '!$Y$57="Media",'Administrativo '!$AA$57="Mayor"),CONCATENATE("R8C",'Administrativo '!$O$57),"")</f>
        <v/>
      </c>
      <c r="AH33" s="59" t="str">
        <f>IF(AND('Administrativo '!$Y$52="Media",'Administrativo '!$AA$52="Catastrófico"),CONCATENATE("R8C",'Administrativo '!$O$52),"")</f>
        <v/>
      </c>
      <c r="AI33" s="60" t="str">
        <f>IF(AND('Administrativo '!$Y$53="Media",'Administrativo '!$AA$53="Catastrófico"),CONCATENATE("R8C",'Administrativo '!$O$53),"")</f>
        <v/>
      </c>
      <c r="AJ33" s="60" t="str">
        <f>IF(AND('Administrativo '!$Y$54="Media",'Administrativo '!$AA$54="Catastrófico"),CONCATENATE("R8C",'Administrativo '!$O$54),"")</f>
        <v/>
      </c>
      <c r="AK33" s="60" t="str">
        <f>IF(AND('Administrativo '!$Y$55="Media",'Administrativo '!$AA$55="Catastrófico"),CONCATENATE("R8C",'Administrativo '!$O$55),"")</f>
        <v/>
      </c>
      <c r="AL33" s="60" t="str">
        <f>IF(AND('Administrativo '!$Y$56="Media",'Administrativo '!$AA$56="Catastrófico"),CONCATENATE("R8C",'Administrativo '!$O$56),"")</f>
        <v/>
      </c>
      <c r="AM33" s="61" t="str">
        <f>IF(AND('Administrativo '!$Y$57="Media",'Administrativo '!$AA$57="Catastrófico"),CONCATENATE("R8C",'Administrativo '!$O$57),"")</f>
        <v/>
      </c>
      <c r="AN33" s="87"/>
      <c r="AO33" s="449"/>
      <c r="AP33" s="450"/>
      <c r="AQ33" s="450"/>
      <c r="AR33" s="450"/>
      <c r="AS33" s="450"/>
      <c r="AT33" s="451"/>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row>
    <row r="34" spans="1:80" ht="15" customHeight="1" x14ac:dyDescent="0.25">
      <c r="A34" s="87"/>
      <c r="B34" s="321"/>
      <c r="C34" s="321"/>
      <c r="D34" s="322"/>
      <c r="E34" s="420"/>
      <c r="F34" s="419"/>
      <c r="G34" s="419"/>
      <c r="H34" s="419"/>
      <c r="I34" s="435"/>
      <c r="J34" s="71" t="str">
        <f>IF(AND('Administrativo '!$Y$58="Media",'Administrativo '!$AA$58="Leve"),CONCATENATE("R9C",'Administrativo '!$O$58),"")</f>
        <v/>
      </c>
      <c r="K34" s="72" t="str">
        <f>IF(AND('Administrativo '!$Y$59="Media",'Administrativo '!$AA$59="Leve"),CONCATENATE("R9C",'Administrativo '!$O$59),"")</f>
        <v/>
      </c>
      <c r="L34" s="72" t="str">
        <f>IF(AND('Administrativo '!$Y$60="Media",'Administrativo '!$AA$60="Leve"),CONCATENATE("R9C",'Administrativo '!$O$60),"")</f>
        <v/>
      </c>
      <c r="M34" s="72" t="str">
        <f>IF(AND('Administrativo '!$Y$61="Media",'Administrativo '!$AA$61="Leve"),CONCATENATE("R9C",'Administrativo '!$O$61),"")</f>
        <v/>
      </c>
      <c r="N34" s="72" t="str">
        <f>IF(AND('Administrativo '!$Y$62="Media",'Administrativo '!$AA$62="Leve"),CONCATENATE("R9C",'Administrativo '!$O$62),"")</f>
        <v/>
      </c>
      <c r="O34" s="73" t="str">
        <f>IF(AND('Administrativo '!$Y$63="Media",'Administrativo '!$AA$63="Leve"),CONCATENATE("R9C",'Administrativo '!$O$63),"")</f>
        <v/>
      </c>
      <c r="P34" s="71" t="str">
        <f>IF(AND('Administrativo '!$Y$58="Media",'Administrativo '!$AA$58="Menor"),CONCATENATE("R9C",'Administrativo '!$O$58),"")</f>
        <v/>
      </c>
      <c r="Q34" s="72" t="str">
        <f>IF(AND('Administrativo '!$Y$59="Media",'Administrativo '!$AA$59="Menor"),CONCATENATE("R9C",'Administrativo '!$O$59),"")</f>
        <v/>
      </c>
      <c r="R34" s="72" t="str">
        <f>IF(AND('Administrativo '!$Y$60="Media",'Administrativo '!$AA$60="Menor"),CONCATENATE("R9C",'Administrativo '!$O$60),"")</f>
        <v/>
      </c>
      <c r="S34" s="72" t="str">
        <f>IF(AND('Administrativo '!$Y$61="Media",'Administrativo '!$AA$61="Menor"),CONCATENATE("R9C",'Administrativo '!$O$61),"")</f>
        <v/>
      </c>
      <c r="T34" s="72" t="str">
        <f>IF(AND('Administrativo '!$Y$62="Media",'Administrativo '!$AA$62="Menor"),CONCATENATE("R9C",'Administrativo '!$O$62),"")</f>
        <v/>
      </c>
      <c r="U34" s="73" t="str">
        <f>IF(AND('Administrativo '!$Y$63="Media",'Administrativo '!$AA$63="Menor"),CONCATENATE("R9C",'Administrativo '!$O$63),"")</f>
        <v/>
      </c>
      <c r="V34" s="71" t="str">
        <f>IF(AND('Administrativo '!$Y$58="Media",'Administrativo '!$AA$58="Moderado"),CONCATENATE("R9C",'Administrativo '!$O$58),"")</f>
        <v/>
      </c>
      <c r="W34" s="72" t="str">
        <f>IF(AND('Administrativo '!$Y$59="Media",'Administrativo '!$AA$59="Moderado"),CONCATENATE("R9C",'Administrativo '!$O$59),"")</f>
        <v/>
      </c>
      <c r="X34" s="72" t="str">
        <f>IF(AND('Administrativo '!$Y$60="Media",'Administrativo '!$AA$60="Moderado"),CONCATENATE("R9C",'Administrativo '!$O$60),"")</f>
        <v/>
      </c>
      <c r="Y34" s="72" t="str">
        <f>IF(AND('Administrativo '!$Y$61="Media",'Administrativo '!$AA$61="Moderado"),CONCATENATE("R9C",'Administrativo '!$O$61),"")</f>
        <v/>
      </c>
      <c r="Z34" s="72" t="str">
        <f>IF(AND('Administrativo '!$Y$62="Media",'Administrativo '!$AA$62="Moderado"),CONCATENATE("R9C",'Administrativo '!$O$62),"")</f>
        <v/>
      </c>
      <c r="AA34" s="73" t="str">
        <f>IF(AND('Administrativo '!$Y$63="Media",'Administrativo '!$AA$63="Moderado"),CONCATENATE("R9C",'Administrativo '!$O$63),"")</f>
        <v/>
      </c>
      <c r="AB34" s="56" t="str">
        <f>IF(AND('Administrativo '!$Y$58="Media",'Administrativo '!$AA$58="Mayor"),CONCATENATE("R9C",'Administrativo '!$O$58),"")</f>
        <v/>
      </c>
      <c r="AC34" s="57" t="str">
        <f>IF(AND('Administrativo '!$Y$59="Media",'Administrativo '!$AA$59="Mayor"),CONCATENATE("R9C",'Administrativo '!$O$59),"")</f>
        <v/>
      </c>
      <c r="AD34" s="57" t="str">
        <f>IF(AND('Administrativo '!$Y$60="Media",'Administrativo '!$AA$60="Mayor"),CONCATENATE("R9C",'Administrativo '!$O$60),"")</f>
        <v/>
      </c>
      <c r="AE34" s="57" t="str">
        <f>IF(AND('Administrativo '!$Y$61="Media",'Administrativo '!$AA$61="Mayor"),CONCATENATE("R9C",'Administrativo '!$O$61),"")</f>
        <v/>
      </c>
      <c r="AF34" s="57" t="str">
        <f>IF(AND('Administrativo '!$Y$62="Media",'Administrativo '!$AA$62="Mayor"),CONCATENATE("R9C",'Administrativo '!$O$62),"")</f>
        <v/>
      </c>
      <c r="AG34" s="58" t="str">
        <f>IF(AND('Administrativo '!$Y$63="Media",'Administrativo '!$AA$63="Mayor"),CONCATENATE("R9C",'Administrativo '!$O$63),"")</f>
        <v/>
      </c>
      <c r="AH34" s="59" t="str">
        <f>IF(AND('Administrativo '!$Y$58="Media",'Administrativo '!$AA$58="Catastrófico"),CONCATENATE("R9C",'Administrativo '!$O$58),"")</f>
        <v/>
      </c>
      <c r="AI34" s="60" t="str">
        <f>IF(AND('Administrativo '!$Y$59="Media",'Administrativo '!$AA$59="Catastrófico"),CONCATENATE("R9C",'Administrativo '!$O$59),"")</f>
        <v/>
      </c>
      <c r="AJ34" s="60" t="str">
        <f>IF(AND('Administrativo '!$Y$60="Media",'Administrativo '!$AA$60="Catastrófico"),CONCATENATE("R9C",'Administrativo '!$O$60),"")</f>
        <v/>
      </c>
      <c r="AK34" s="60" t="str">
        <f>IF(AND('Administrativo '!$Y$61="Media",'Administrativo '!$AA$61="Catastrófico"),CONCATENATE("R9C",'Administrativo '!$O$61),"")</f>
        <v/>
      </c>
      <c r="AL34" s="60" t="str">
        <f>IF(AND('Administrativo '!$Y$62="Media",'Administrativo '!$AA$62="Catastrófico"),CONCATENATE("R9C",'Administrativo '!$O$62),"")</f>
        <v/>
      </c>
      <c r="AM34" s="61" t="str">
        <f>IF(AND('Administrativo '!$Y$63="Media",'Administrativo '!$AA$63="Catastrófico"),CONCATENATE("R9C",'Administrativo '!$O$63),"")</f>
        <v/>
      </c>
      <c r="AN34" s="87"/>
      <c r="AO34" s="449"/>
      <c r="AP34" s="450"/>
      <c r="AQ34" s="450"/>
      <c r="AR34" s="450"/>
      <c r="AS34" s="450"/>
      <c r="AT34" s="451"/>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row>
    <row r="35" spans="1:80" ht="15.75" customHeight="1" thickBot="1" x14ac:dyDescent="0.3">
      <c r="A35" s="87"/>
      <c r="B35" s="321"/>
      <c r="C35" s="321"/>
      <c r="D35" s="322"/>
      <c r="E35" s="421"/>
      <c r="F35" s="422"/>
      <c r="G35" s="422"/>
      <c r="H35" s="422"/>
      <c r="I35" s="436"/>
      <c r="J35" s="71" t="str">
        <f>IF(AND('Administrativo '!$Y$64="Media",'Administrativo '!$AA$64="Leve"),CONCATENATE("R10C",'Administrativo '!$O$64),"")</f>
        <v/>
      </c>
      <c r="K35" s="72" t="str">
        <f>IF(AND('Administrativo '!$Y$65="Media",'Administrativo '!$AA$65="Leve"),CONCATENATE("R10C",'Administrativo '!$O$65),"")</f>
        <v/>
      </c>
      <c r="L35" s="72" t="str">
        <f>IF(AND('Administrativo '!$Y$66="Media",'Administrativo '!$AA$66="Leve"),CONCATENATE("R10C",'Administrativo '!$O$66),"")</f>
        <v/>
      </c>
      <c r="M35" s="72" t="str">
        <f>IF(AND('Administrativo '!$Y$67="Media",'Administrativo '!$AA$67="Leve"),CONCATENATE("R10C",'Administrativo '!$O$67),"")</f>
        <v/>
      </c>
      <c r="N35" s="72" t="str">
        <f>IF(AND('Administrativo '!$Y$68="Media",'Administrativo '!$AA$68="Leve"),CONCATENATE("R10C",'Administrativo '!$O$68),"")</f>
        <v/>
      </c>
      <c r="O35" s="73" t="str">
        <f>IF(AND('Administrativo '!$Y$69="Media",'Administrativo '!$AA$69="Leve"),CONCATENATE("R10C",'Administrativo '!$O$69),"")</f>
        <v/>
      </c>
      <c r="P35" s="71" t="str">
        <f>IF(AND('Administrativo '!$Y$64="Media",'Administrativo '!$AA$64="Menor"),CONCATENATE("R10C",'Administrativo '!$O$64),"")</f>
        <v/>
      </c>
      <c r="Q35" s="72" t="str">
        <f>IF(AND('Administrativo '!$Y$65="Media",'Administrativo '!$AA$65="Menor"),CONCATENATE("R10C",'Administrativo '!$O$65),"")</f>
        <v/>
      </c>
      <c r="R35" s="72" t="str">
        <f>IF(AND('Administrativo '!$Y$66="Media",'Administrativo '!$AA$66="Menor"),CONCATENATE("R10C",'Administrativo '!$O$66),"")</f>
        <v/>
      </c>
      <c r="S35" s="72" t="str">
        <f>IF(AND('Administrativo '!$Y$67="Media",'Administrativo '!$AA$67="Menor"),CONCATENATE("R10C",'Administrativo '!$O$67),"")</f>
        <v/>
      </c>
      <c r="T35" s="72" t="str">
        <f>IF(AND('Administrativo '!$Y$68="Media",'Administrativo '!$AA$68="Menor"),CONCATENATE("R10C",'Administrativo '!$O$68),"")</f>
        <v/>
      </c>
      <c r="U35" s="73" t="str">
        <f>IF(AND('Administrativo '!$Y$69="Media",'Administrativo '!$AA$69="Menor"),CONCATENATE("R10C",'Administrativo '!$O$69),"")</f>
        <v/>
      </c>
      <c r="V35" s="71" t="str">
        <f>IF(AND('Administrativo '!$Y$64="Media",'Administrativo '!$AA$64="Moderado"),CONCATENATE("R10C",'Administrativo '!$O$64),"")</f>
        <v/>
      </c>
      <c r="W35" s="72" t="str">
        <f>IF(AND('Administrativo '!$Y$65="Media",'Administrativo '!$AA$65="Moderado"),CONCATENATE("R10C",'Administrativo '!$O$65),"")</f>
        <v/>
      </c>
      <c r="X35" s="72" t="str">
        <f>IF(AND('Administrativo '!$Y$66="Media",'Administrativo '!$AA$66="Moderado"),CONCATENATE("R10C",'Administrativo '!$O$66),"")</f>
        <v/>
      </c>
      <c r="Y35" s="72" t="str">
        <f>IF(AND('Administrativo '!$Y$67="Media",'Administrativo '!$AA$67="Moderado"),CONCATENATE("R10C",'Administrativo '!$O$67),"")</f>
        <v/>
      </c>
      <c r="Z35" s="72" t="str">
        <f>IF(AND('Administrativo '!$Y$68="Media",'Administrativo '!$AA$68="Moderado"),CONCATENATE("R10C",'Administrativo '!$O$68),"")</f>
        <v/>
      </c>
      <c r="AA35" s="73" t="str">
        <f>IF(AND('Administrativo '!$Y$69="Media",'Administrativo '!$AA$69="Moderado"),CONCATENATE("R10C",'Administrativo '!$O$69),"")</f>
        <v/>
      </c>
      <c r="AB35" s="62" t="str">
        <f>IF(AND('Administrativo '!$Y$64="Media",'Administrativo '!$AA$64="Mayor"),CONCATENATE("R10C",'Administrativo '!$O$64),"")</f>
        <v/>
      </c>
      <c r="AC35" s="63" t="str">
        <f>IF(AND('Administrativo '!$Y$65="Media",'Administrativo '!$AA$65="Mayor"),CONCATENATE("R10C",'Administrativo '!$O$65),"")</f>
        <v/>
      </c>
      <c r="AD35" s="63" t="str">
        <f>IF(AND('Administrativo '!$Y$66="Media",'Administrativo '!$AA$66="Mayor"),CONCATENATE("R10C",'Administrativo '!$O$66),"")</f>
        <v/>
      </c>
      <c r="AE35" s="63" t="str">
        <f>IF(AND('Administrativo '!$Y$67="Media",'Administrativo '!$AA$67="Mayor"),CONCATENATE("R10C",'Administrativo '!$O$67),"")</f>
        <v/>
      </c>
      <c r="AF35" s="63" t="str">
        <f>IF(AND('Administrativo '!$Y$68="Media",'Administrativo '!$AA$68="Mayor"),CONCATENATE("R10C",'Administrativo '!$O$68),"")</f>
        <v/>
      </c>
      <c r="AG35" s="64" t="str">
        <f>IF(AND('Administrativo '!$Y$69="Media",'Administrativo '!$AA$69="Mayor"),CONCATENATE("R10C",'Administrativo '!$O$69),"")</f>
        <v/>
      </c>
      <c r="AH35" s="65" t="str">
        <f>IF(AND('Administrativo '!$Y$64="Media",'Administrativo '!$AA$64="Catastrófico"),CONCATENATE("R10C",'Administrativo '!$O$64),"")</f>
        <v/>
      </c>
      <c r="AI35" s="66" t="str">
        <f>IF(AND('Administrativo '!$Y$65="Media",'Administrativo '!$AA$65="Catastrófico"),CONCATENATE("R10C",'Administrativo '!$O$65),"")</f>
        <v/>
      </c>
      <c r="AJ35" s="66" t="str">
        <f>IF(AND('Administrativo '!$Y$66="Media",'Administrativo '!$AA$66="Catastrófico"),CONCATENATE("R10C",'Administrativo '!$O$66),"")</f>
        <v/>
      </c>
      <c r="AK35" s="66" t="str">
        <f>IF(AND('Administrativo '!$Y$67="Media",'Administrativo '!$AA$67="Catastrófico"),CONCATENATE("R10C",'Administrativo '!$O$67),"")</f>
        <v/>
      </c>
      <c r="AL35" s="66" t="str">
        <f>IF(AND('Administrativo '!$Y$68="Media",'Administrativo '!$AA$68="Catastrófico"),CONCATENATE("R10C",'Administrativo '!$O$68),"")</f>
        <v/>
      </c>
      <c r="AM35" s="67" t="str">
        <f>IF(AND('Administrativo '!$Y$69="Media",'Administrativo '!$AA$69="Catastrófico"),CONCATENATE("R10C",'Administrativo '!$O$69),"")</f>
        <v/>
      </c>
      <c r="AN35" s="87"/>
      <c r="AO35" s="452"/>
      <c r="AP35" s="453"/>
      <c r="AQ35" s="453"/>
      <c r="AR35" s="453"/>
      <c r="AS35" s="453"/>
      <c r="AT35" s="454"/>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row>
    <row r="36" spans="1:80" ht="15" customHeight="1" x14ac:dyDescent="0.25">
      <c r="A36" s="87"/>
      <c r="B36" s="321"/>
      <c r="C36" s="321"/>
      <c r="D36" s="322"/>
      <c r="E36" s="416" t="s">
        <v>121</v>
      </c>
      <c r="F36" s="417"/>
      <c r="G36" s="417"/>
      <c r="H36" s="417"/>
      <c r="I36" s="417"/>
      <c r="J36" s="77" t="str">
        <f ca="1">IF(AND('Administrativo '!$Y$10="Baja",'Administrativo '!$AA$10="Leve"),CONCATENATE("R1C",'Administrativo '!$O$10),"")</f>
        <v>R1C1</v>
      </c>
      <c r="K36" s="78" t="str">
        <f ca="1">IF(AND('Administrativo '!$Y$11="Baja",'Administrativo '!$AA$11="Leve"),CONCATENATE("R1C",'Administrativo '!$O$11),"")</f>
        <v/>
      </c>
      <c r="L36" s="78" t="str">
        <f>IF(AND('Administrativo '!$Y$12="Baja",'Administrativo '!$AA$12="Leve"),CONCATENATE("R1C",'Administrativo '!$O$12),"")</f>
        <v/>
      </c>
      <c r="M36" s="78" t="str">
        <f>IF(AND('Administrativo '!$Y$13="Baja",'Administrativo '!$AA$13="Leve"),CONCATENATE("R1C",'Administrativo '!$O$13),"")</f>
        <v/>
      </c>
      <c r="N36" s="78" t="str">
        <f>IF(AND('Administrativo '!$Y$14="Baja",'Administrativo '!$AA$14="Leve"),CONCATENATE("R1C",'Administrativo '!$O$14),"")</f>
        <v/>
      </c>
      <c r="O36" s="79" t="str">
        <f>IF(AND('Administrativo '!$Y$15="Baja",'Administrativo '!$AA$15="Leve"),CONCATENATE("R1C",'Administrativo '!$O$15),"")</f>
        <v/>
      </c>
      <c r="P36" s="68" t="str">
        <f ca="1">IF(AND('Administrativo '!$Y$10="Baja",'Administrativo '!$AA$10="Menor"),CONCATENATE("R1C",'Administrativo '!$O$10),"")</f>
        <v/>
      </c>
      <c r="Q36" s="69" t="str">
        <f ca="1">IF(AND('Administrativo '!$Y$11="Baja",'Administrativo '!$AA$11="Menor"),CONCATENATE("R1C",'Administrativo '!$O$11),"")</f>
        <v/>
      </c>
      <c r="R36" s="69" t="str">
        <f>IF(AND('Administrativo '!$Y$12="Baja",'Administrativo '!$AA$12="Menor"),CONCATENATE("R1C",'Administrativo '!$O$12),"")</f>
        <v/>
      </c>
      <c r="S36" s="69" t="str">
        <f>IF(AND('Administrativo '!$Y$13="Baja",'Administrativo '!$AA$13="Menor"),CONCATENATE("R1C",'Administrativo '!$O$13),"")</f>
        <v/>
      </c>
      <c r="T36" s="69" t="str">
        <f>IF(AND('Administrativo '!$Y$14="Baja",'Administrativo '!$AA$14="Menor"),CONCATENATE("R1C",'Administrativo '!$O$14),"")</f>
        <v/>
      </c>
      <c r="U36" s="70" t="str">
        <f>IF(AND('Administrativo '!$Y$15="Baja",'Administrativo '!$AA$15="Menor"),CONCATENATE("R1C",'Administrativo '!$O$15),"")</f>
        <v/>
      </c>
      <c r="V36" s="68" t="str">
        <f ca="1">IF(AND('Administrativo '!$Y$10="Baja",'Administrativo '!$AA$10="Moderado"),CONCATENATE("R1C",'Administrativo '!$O$10),"")</f>
        <v/>
      </c>
      <c r="W36" s="69" t="str">
        <f ca="1">IF(AND('Administrativo '!$Y$11="Baja",'Administrativo '!$AA$11="Moderado"),CONCATENATE("R1C",'Administrativo '!$O$11),"")</f>
        <v/>
      </c>
      <c r="X36" s="69" t="str">
        <f>IF(AND('Administrativo '!$Y$12="Baja",'Administrativo '!$AA$12="Moderado"),CONCATENATE("R1C",'Administrativo '!$O$12),"")</f>
        <v/>
      </c>
      <c r="Y36" s="69" t="str">
        <f>IF(AND('Administrativo '!$Y$13="Baja",'Administrativo '!$AA$13="Moderado"),CONCATENATE("R1C",'Administrativo '!$O$13),"")</f>
        <v/>
      </c>
      <c r="Z36" s="69" t="str">
        <f>IF(AND('Administrativo '!$Y$14="Baja",'Administrativo '!$AA$14="Moderado"),CONCATENATE("R1C",'Administrativo '!$O$14),"")</f>
        <v/>
      </c>
      <c r="AA36" s="70" t="str">
        <f>IF(AND('Administrativo '!$Y$15="Baja",'Administrativo '!$AA$15="Moderado"),CONCATENATE("R1C",'Administrativo '!$O$15),"")</f>
        <v/>
      </c>
      <c r="AB36" s="50" t="str">
        <f ca="1">IF(AND('Administrativo '!$Y$10="Baja",'Administrativo '!$AA$10="Mayor"),CONCATENATE("R1C",'Administrativo '!$O$10),"")</f>
        <v/>
      </c>
      <c r="AC36" s="51" t="str">
        <f ca="1">IF(AND('Administrativo '!$Y$11="Baja",'Administrativo '!$AA$11="Mayor"),CONCATENATE("R1C",'Administrativo '!$O$11),"")</f>
        <v/>
      </c>
      <c r="AD36" s="51" t="str">
        <f>IF(AND('Administrativo '!$Y$12="Baja",'Administrativo '!$AA$12="Mayor"),CONCATENATE("R1C",'Administrativo '!$O$12),"")</f>
        <v/>
      </c>
      <c r="AE36" s="51" t="str">
        <f>IF(AND('Administrativo '!$Y$13="Baja",'Administrativo '!$AA$13="Mayor"),CONCATENATE("R1C",'Administrativo '!$O$13),"")</f>
        <v/>
      </c>
      <c r="AF36" s="51" t="str">
        <f>IF(AND('Administrativo '!$Y$14="Baja",'Administrativo '!$AA$14="Mayor"),CONCATENATE("R1C",'Administrativo '!$O$14),"")</f>
        <v/>
      </c>
      <c r="AG36" s="52" t="str">
        <f>IF(AND('Administrativo '!$Y$15="Baja",'Administrativo '!$AA$15="Mayor"),CONCATENATE("R1C",'Administrativo '!$O$15),"")</f>
        <v/>
      </c>
      <c r="AH36" s="53" t="str">
        <f ca="1">IF(AND('Administrativo '!$Y$10="Baja",'Administrativo '!$AA$10="Catastrófico"),CONCATENATE("R1C",'Administrativo '!$O$10),"")</f>
        <v/>
      </c>
      <c r="AI36" s="54" t="str">
        <f ca="1">IF(AND('Administrativo '!$Y$11="Baja",'Administrativo '!$AA$11="Catastrófico"),CONCATENATE("R1C",'Administrativo '!$O$11),"")</f>
        <v/>
      </c>
      <c r="AJ36" s="54" t="str">
        <f>IF(AND('Administrativo '!$Y$12="Baja",'Administrativo '!$AA$12="Catastrófico"),CONCATENATE("R1C",'Administrativo '!$O$12),"")</f>
        <v/>
      </c>
      <c r="AK36" s="54" t="str">
        <f>IF(AND('Administrativo '!$Y$13="Baja",'Administrativo '!$AA$13="Catastrófico"),CONCATENATE("R1C",'Administrativo '!$O$13),"")</f>
        <v/>
      </c>
      <c r="AL36" s="54" t="str">
        <f>IF(AND('Administrativo '!$Y$14="Baja",'Administrativo '!$AA$14="Catastrófico"),CONCATENATE("R1C",'Administrativo '!$O$14),"")</f>
        <v/>
      </c>
      <c r="AM36" s="55" t="str">
        <f>IF(AND('Administrativo '!$Y$15="Baja",'Administrativo '!$AA$15="Catastrófico"),CONCATENATE("R1C",'Administrativo '!$O$15),"")</f>
        <v/>
      </c>
      <c r="AN36" s="87"/>
      <c r="AO36" s="437" t="s">
        <v>122</v>
      </c>
      <c r="AP36" s="438"/>
      <c r="AQ36" s="438"/>
      <c r="AR36" s="438"/>
      <c r="AS36" s="438"/>
      <c r="AT36" s="439"/>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c r="BT36" s="87"/>
      <c r="BU36" s="87"/>
      <c r="BV36" s="87"/>
      <c r="BW36" s="87"/>
      <c r="BX36" s="87"/>
    </row>
    <row r="37" spans="1:80" ht="15" customHeight="1" x14ac:dyDescent="0.25">
      <c r="A37" s="87"/>
      <c r="B37" s="321"/>
      <c r="C37" s="321"/>
      <c r="D37" s="322"/>
      <c r="E37" s="418"/>
      <c r="F37" s="419"/>
      <c r="G37" s="419"/>
      <c r="H37" s="419"/>
      <c r="I37" s="419"/>
      <c r="J37" s="80" t="str">
        <f>IF(AND('Administrativo '!$Y$16="Baja",'Administrativo '!$AA$16="Leve"),CONCATENATE("R2C",'Administrativo '!$O$16),"")</f>
        <v/>
      </c>
      <c r="K37" s="81" t="str">
        <f>IF(AND('Administrativo '!$Y$17="Baja",'Administrativo '!$AA$17="Leve"),CONCATENATE("R2C",'Administrativo '!$O$17),"")</f>
        <v/>
      </c>
      <c r="L37" s="81" t="str">
        <f>IF(AND('Administrativo '!$Y$18="Baja",'Administrativo '!$AA$18="Leve"),CONCATENATE("R2C",'Administrativo '!$O$18),"")</f>
        <v/>
      </c>
      <c r="M37" s="81" t="str">
        <f>IF(AND('Administrativo '!$Y$19="Baja",'Administrativo '!$AA$19="Leve"),CONCATENATE("R2C",'Administrativo '!$O$19),"")</f>
        <v/>
      </c>
      <c r="N37" s="81" t="str">
        <f>IF(AND('Administrativo '!$Y$20="Baja",'Administrativo '!$AA$20="Leve"),CONCATENATE("R2C",'Administrativo '!$O$20),"")</f>
        <v/>
      </c>
      <c r="O37" s="82" t="str">
        <f>IF(AND('Administrativo '!$Y$21="Baja",'Administrativo '!$AA$21="Leve"),CONCATENATE("R2C",'Administrativo '!$O$21),"")</f>
        <v/>
      </c>
      <c r="P37" s="71" t="str">
        <f>IF(AND('Administrativo '!$Y$16="Baja",'Administrativo '!$AA$16="Menor"),CONCATENATE("R2C",'Administrativo '!$O$16),"")</f>
        <v/>
      </c>
      <c r="Q37" s="72" t="str">
        <f>IF(AND('Administrativo '!$Y$17="Baja",'Administrativo '!$AA$17="Menor"),CONCATENATE("R2C",'Administrativo '!$O$17),"")</f>
        <v/>
      </c>
      <c r="R37" s="72" t="str">
        <f>IF(AND('Administrativo '!$Y$18="Baja",'Administrativo '!$AA$18="Menor"),CONCATENATE("R2C",'Administrativo '!$O$18),"")</f>
        <v/>
      </c>
      <c r="S37" s="72" t="str">
        <f>IF(AND('Administrativo '!$Y$19="Baja",'Administrativo '!$AA$19="Menor"),CONCATENATE("R2C",'Administrativo '!$O$19),"")</f>
        <v/>
      </c>
      <c r="T37" s="72" t="str">
        <f>IF(AND('Administrativo '!$Y$20="Baja",'Administrativo '!$AA$20="Menor"),CONCATENATE("R2C",'Administrativo '!$O$20),"")</f>
        <v/>
      </c>
      <c r="U37" s="73" t="str">
        <f>IF(AND('Administrativo '!$Y$21="Baja",'Administrativo '!$AA$21="Menor"),CONCATENATE("R2C",'Administrativo '!$O$21),"")</f>
        <v/>
      </c>
      <c r="V37" s="71" t="str">
        <f>IF(AND('Administrativo '!$Y$16="Baja",'Administrativo '!$AA$16="Moderado"),CONCATENATE("R2C",'Administrativo '!$O$16),"")</f>
        <v/>
      </c>
      <c r="W37" s="72" t="str">
        <f>IF(AND('Administrativo '!$Y$17="Baja",'Administrativo '!$AA$17="Moderado"),CONCATENATE("R2C",'Administrativo '!$O$17),"")</f>
        <v/>
      </c>
      <c r="X37" s="72" t="str">
        <f>IF(AND('Administrativo '!$Y$18="Baja",'Administrativo '!$AA$18="Moderado"),CONCATENATE("R2C",'Administrativo '!$O$18),"")</f>
        <v/>
      </c>
      <c r="Y37" s="72" t="str">
        <f>IF(AND('Administrativo '!$Y$19="Baja",'Administrativo '!$AA$19="Moderado"),CONCATENATE("R2C",'Administrativo '!$O$19),"")</f>
        <v/>
      </c>
      <c r="Z37" s="72" t="str">
        <f>IF(AND('Administrativo '!$Y$20="Baja",'Administrativo '!$AA$20="Moderado"),CONCATENATE("R2C",'Administrativo '!$O$20),"")</f>
        <v/>
      </c>
      <c r="AA37" s="73" t="str">
        <f>IF(AND('Administrativo '!$Y$21="Baja",'Administrativo '!$AA$21="Moderado"),CONCATENATE("R2C",'Administrativo '!$O$21),"")</f>
        <v/>
      </c>
      <c r="AB37" s="56" t="str">
        <f>IF(AND('Administrativo '!$Y$16="Baja",'Administrativo '!$AA$16="Mayor"),CONCATENATE("R2C",'Administrativo '!$O$16),"")</f>
        <v/>
      </c>
      <c r="AC37" s="57" t="str">
        <f>IF(AND('Administrativo '!$Y$17="Baja",'Administrativo '!$AA$17="Mayor"),CONCATENATE("R2C",'Administrativo '!$O$17),"")</f>
        <v/>
      </c>
      <c r="AD37" s="57" t="str">
        <f>IF(AND('Administrativo '!$Y$18="Baja",'Administrativo '!$AA$18="Mayor"),CONCATENATE("R2C",'Administrativo '!$O$18),"")</f>
        <v/>
      </c>
      <c r="AE37" s="57" t="str">
        <f>IF(AND('Administrativo '!$Y$19="Baja",'Administrativo '!$AA$19="Mayor"),CONCATENATE("R2C",'Administrativo '!$O$19),"")</f>
        <v/>
      </c>
      <c r="AF37" s="57" t="str">
        <f>IF(AND('Administrativo '!$Y$20="Baja",'Administrativo '!$AA$20="Mayor"),CONCATENATE("R2C",'Administrativo '!$O$20),"")</f>
        <v/>
      </c>
      <c r="AG37" s="58" t="str">
        <f>IF(AND('Administrativo '!$Y$21="Baja",'Administrativo '!$AA$21="Mayor"),CONCATENATE("R2C",'Administrativo '!$O$21),"")</f>
        <v/>
      </c>
      <c r="AH37" s="59" t="str">
        <f>IF(AND('Administrativo '!$Y$16="Baja",'Administrativo '!$AA$16="Catastrófico"),CONCATENATE("R2C",'Administrativo '!$O$16),"")</f>
        <v/>
      </c>
      <c r="AI37" s="60" t="str">
        <f>IF(AND('Administrativo '!$Y$17="Baja",'Administrativo '!$AA$17="Catastrófico"),CONCATENATE("R2C",'Administrativo '!$O$17),"")</f>
        <v/>
      </c>
      <c r="AJ37" s="60" t="str">
        <f>IF(AND('Administrativo '!$Y$18="Baja",'Administrativo '!$AA$18="Catastrófico"),CONCATENATE("R2C",'Administrativo '!$O$18),"")</f>
        <v/>
      </c>
      <c r="AK37" s="60" t="str">
        <f>IF(AND('Administrativo '!$Y$19="Baja",'Administrativo '!$AA$19="Catastrófico"),CONCATENATE("R2C",'Administrativo '!$O$19),"")</f>
        <v/>
      </c>
      <c r="AL37" s="60" t="str">
        <f>IF(AND('Administrativo '!$Y$20="Baja",'Administrativo '!$AA$20="Catastrófico"),CONCATENATE("R2C",'Administrativo '!$O$20),"")</f>
        <v/>
      </c>
      <c r="AM37" s="61" t="str">
        <f>IF(AND('Administrativo '!$Y$21="Baja",'Administrativo '!$AA$21="Catastrófico"),CONCATENATE("R2C",'Administrativo '!$O$21),"")</f>
        <v/>
      </c>
      <c r="AN37" s="87"/>
      <c r="AO37" s="440"/>
      <c r="AP37" s="441"/>
      <c r="AQ37" s="441"/>
      <c r="AR37" s="441"/>
      <c r="AS37" s="441"/>
      <c r="AT37" s="442"/>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87"/>
      <c r="BS37" s="87"/>
      <c r="BT37" s="87"/>
      <c r="BU37" s="87"/>
      <c r="BV37" s="87"/>
      <c r="BW37" s="87"/>
      <c r="BX37" s="87"/>
    </row>
    <row r="38" spans="1:80" ht="15" customHeight="1" x14ac:dyDescent="0.25">
      <c r="A38" s="87"/>
      <c r="B38" s="321"/>
      <c r="C38" s="321"/>
      <c r="D38" s="322"/>
      <c r="E38" s="420"/>
      <c r="F38" s="419"/>
      <c r="G38" s="419"/>
      <c r="H38" s="419"/>
      <c r="I38" s="419"/>
      <c r="J38" s="80" t="str">
        <f>IF(AND('Administrativo '!$Y$22="Baja",'Administrativo '!$AA$22="Leve"),CONCATENATE("R3C",'Administrativo '!$O$22),"")</f>
        <v/>
      </c>
      <c r="K38" s="81" t="str">
        <f>IF(AND('Administrativo '!$Y$23="Baja",'Administrativo '!$AA$23="Leve"),CONCATENATE("R3C",'Administrativo '!$O$23),"")</f>
        <v/>
      </c>
      <c r="L38" s="81" t="str">
        <f>IF(AND('Administrativo '!$Y$24="Baja",'Administrativo '!$AA$24="Leve"),CONCATENATE("R3C",'Administrativo '!$O$24),"")</f>
        <v/>
      </c>
      <c r="M38" s="81" t="str">
        <f>IF(AND('Administrativo '!$Y$25="Baja",'Administrativo '!$AA$25="Leve"),CONCATENATE("R3C",'Administrativo '!$O$25),"")</f>
        <v/>
      </c>
      <c r="N38" s="81" t="str">
        <f>IF(AND('Administrativo '!$Y$26="Baja",'Administrativo '!$AA$26="Leve"),CONCATENATE("R3C",'Administrativo '!$O$26),"")</f>
        <v/>
      </c>
      <c r="O38" s="82" t="str">
        <f>IF(AND('Administrativo '!$Y$27="Baja",'Administrativo '!$AA$27="Leve"),CONCATENATE("R3C",'Administrativo '!$O$27),"")</f>
        <v/>
      </c>
      <c r="P38" s="71" t="str">
        <f>IF(AND('Administrativo '!$Y$22="Baja",'Administrativo '!$AA$22="Menor"),CONCATENATE("R3C",'Administrativo '!$O$22),"")</f>
        <v/>
      </c>
      <c r="Q38" s="72" t="str">
        <f>IF(AND('Administrativo '!$Y$23="Baja",'Administrativo '!$AA$23="Menor"),CONCATENATE("R3C",'Administrativo '!$O$23),"")</f>
        <v/>
      </c>
      <c r="R38" s="72" t="str">
        <f>IF(AND('Administrativo '!$Y$24="Baja",'Administrativo '!$AA$24="Menor"),CONCATENATE("R3C",'Administrativo '!$O$24),"")</f>
        <v/>
      </c>
      <c r="S38" s="72" t="str">
        <f>IF(AND('Administrativo '!$Y$25="Baja",'Administrativo '!$AA$25="Menor"),CONCATENATE("R3C",'Administrativo '!$O$25),"")</f>
        <v/>
      </c>
      <c r="T38" s="72" t="str">
        <f>IF(AND('Administrativo '!$Y$26="Baja",'Administrativo '!$AA$26="Menor"),CONCATENATE("R3C",'Administrativo '!$O$26),"")</f>
        <v/>
      </c>
      <c r="U38" s="73" t="str">
        <f>IF(AND('Administrativo '!$Y$27="Baja",'Administrativo '!$AA$27="Menor"),CONCATENATE("R3C",'Administrativo '!$O$27),"")</f>
        <v/>
      </c>
      <c r="V38" s="71" t="str">
        <f>IF(AND('Administrativo '!$Y$22="Baja",'Administrativo '!$AA$22="Moderado"),CONCATENATE("R3C",'Administrativo '!$O$22),"")</f>
        <v/>
      </c>
      <c r="W38" s="72" t="str">
        <f>IF(AND('Administrativo '!$Y$23="Baja",'Administrativo '!$AA$23="Moderado"),CONCATENATE("R3C",'Administrativo '!$O$23),"")</f>
        <v/>
      </c>
      <c r="X38" s="72" t="str">
        <f>IF(AND('Administrativo '!$Y$24="Baja",'Administrativo '!$AA$24="Moderado"),CONCATENATE("R3C",'Administrativo '!$O$24),"")</f>
        <v/>
      </c>
      <c r="Y38" s="72" t="str">
        <f>IF(AND('Administrativo '!$Y$25="Baja",'Administrativo '!$AA$25="Moderado"),CONCATENATE("R3C",'Administrativo '!$O$25),"")</f>
        <v/>
      </c>
      <c r="Z38" s="72" t="str">
        <f>IF(AND('Administrativo '!$Y$26="Baja",'Administrativo '!$AA$26="Moderado"),CONCATENATE("R3C",'Administrativo '!$O$26),"")</f>
        <v/>
      </c>
      <c r="AA38" s="73" t="str">
        <f>IF(AND('Administrativo '!$Y$27="Baja",'Administrativo '!$AA$27="Moderado"),CONCATENATE("R3C",'Administrativo '!$O$27),"")</f>
        <v/>
      </c>
      <c r="AB38" s="56" t="str">
        <f>IF(AND('Administrativo '!$Y$22="Baja",'Administrativo '!$AA$22="Mayor"),CONCATENATE("R3C",'Administrativo '!$O$22),"")</f>
        <v/>
      </c>
      <c r="AC38" s="57" t="str">
        <f>IF(AND('Administrativo '!$Y$23="Baja",'Administrativo '!$AA$23="Mayor"),CONCATENATE("R3C",'Administrativo '!$O$23),"")</f>
        <v/>
      </c>
      <c r="AD38" s="57" t="str">
        <f>IF(AND('Administrativo '!$Y$24="Baja",'Administrativo '!$AA$24="Mayor"),CONCATENATE("R3C",'Administrativo '!$O$24),"")</f>
        <v/>
      </c>
      <c r="AE38" s="57" t="str">
        <f>IF(AND('Administrativo '!$Y$25="Baja",'Administrativo '!$AA$25="Mayor"),CONCATENATE("R3C",'Administrativo '!$O$25),"")</f>
        <v/>
      </c>
      <c r="AF38" s="57" t="str">
        <f>IF(AND('Administrativo '!$Y$26="Baja",'Administrativo '!$AA$26="Mayor"),CONCATENATE("R3C",'Administrativo '!$O$26),"")</f>
        <v/>
      </c>
      <c r="AG38" s="58" t="str">
        <f>IF(AND('Administrativo '!$Y$27="Baja",'Administrativo '!$AA$27="Mayor"),CONCATENATE("R3C",'Administrativo '!$O$27),"")</f>
        <v/>
      </c>
      <c r="AH38" s="59" t="str">
        <f>IF(AND('Administrativo '!$Y$22="Baja",'Administrativo '!$AA$22="Catastrófico"),CONCATENATE("R3C",'Administrativo '!$O$22),"")</f>
        <v/>
      </c>
      <c r="AI38" s="60" t="str">
        <f>IF(AND('Administrativo '!$Y$23="Baja",'Administrativo '!$AA$23="Catastrófico"),CONCATENATE("R3C",'Administrativo '!$O$23),"")</f>
        <v/>
      </c>
      <c r="AJ38" s="60" t="str">
        <f>IF(AND('Administrativo '!$Y$24="Baja",'Administrativo '!$AA$24="Catastrófico"),CONCATENATE("R3C",'Administrativo '!$O$24),"")</f>
        <v/>
      </c>
      <c r="AK38" s="60" t="str">
        <f>IF(AND('Administrativo '!$Y$25="Baja",'Administrativo '!$AA$25="Catastrófico"),CONCATENATE("R3C",'Administrativo '!$O$25),"")</f>
        <v/>
      </c>
      <c r="AL38" s="60" t="str">
        <f>IF(AND('Administrativo '!$Y$26="Baja",'Administrativo '!$AA$26="Catastrófico"),CONCATENATE("R3C",'Administrativo '!$O$26),"")</f>
        <v/>
      </c>
      <c r="AM38" s="61" t="str">
        <f>IF(AND('Administrativo '!$Y$27="Baja",'Administrativo '!$AA$27="Catastrófico"),CONCATENATE("R3C",'Administrativo '!$O$27),"")</f>
        <v/>
      </c>
      <c r="AN38" s="87"/>
      <c r="AO38" s="440"/>
      <c r="AP38" s="441"/>
      <c r="AQ38" s="441"/>
      <c r="AR38" s="441"/>
      <c r="AS38" s="441"/>
      <c r="AT38" s="442"/>
      <c r="AU38" s="87"/>
      <c r="AV38" s="87"/>
      <c r="AW38" s="87"/>
      <c r="AX38" s="87"/>
      <c r="AY38" s="87"/>
      <c r="AZ38" s="87"/>
      <c r="BA38" s="87"/>
      <c r="BB38" s="87"/>
      <c r="BC38" s="87"/>
      <c r="BD38" s="87"/>
      <c r="BE38" s="87"/>
      <c r="BF38" s="87"/>
      <c r="BG38" s="87"/>
      <c r="BH38" s="87"/>
      <c r="BI38" s="87"/>
      <c r="BJ38" s="87"/>
      <c r="BK38" s="87"/>
      <c r="BL38" s="87"/>
      <c r="BM38" s="87"/>
      <c r="BN38" s="87"/>
      <c r="BO38" s="87"/>
      <c r="BP38" s="87"/>
      <c r="BQ38" s="87"/>
      <c r="BR38" s="87"/>
      <c r="BS38" s="87"/>
      <c r="BT38" s="87"/>
      <c r="BU38" s="87"/>
      <c r="BV38" s="87"/>
      <c r="BW38" s="87"/>
      <c r="BX38" s="87"/>
    </row>
    <row r="39" spans="1:80" ht="15" customHeight="1" x14ac:dyDescent="0.25">
      <c r="A39" s="87"/>
      <c r="B39" s="321"/>
      <c r="C39" s="321"/>
      <c r="D39" s="322"/>
      <c r="E39" s="420"/>
      <c r="F39" s="419"/>
      <c r="G39" s="419"/>
      <c r="H39" s="419"/>
      <c r="I39" s="419"/>
      <c r="J39" s="80" t="str">
        <f>IF(AND('Administrativo '!$Y$28="Baja",'Administrativo '!$AA$28="Leve"),CONCATENATE("R4C",'Administrativo '!$O$28),"")</f>
        <v/>
      </c>
      <c r="K39" s="81" t="str">
        <f>IF(AND('Administrativo '!$Y$29="Baja",'Administrativo '!$AA$29="Leve"),CONCATENATE("R4C",'Administrativo '!$O$29),"")</f>
        <v/>
      </c>
      <c r="L39" s="81" t="str">
        <f>IF(AND('Administrativo '!$Y$30="Baja",'Administrativo '!$AA$30="Leve"),CONCATENATE("R4C",'Administrativo '!$O$30),"")</f>
        <v/>
      </c>
      <c r="M39" s="81" t="str">
        <f>IF(AND('Administrativo '!$Y$31="Baja",'Administrativo '!$AA$31="Leve"),CONCATENATE("R4C",'Administrativo '!$O$31),"")</f>
        <v/>
      </c>
      <c r="N39" s="81" t="str">
        <f>IF(AND('Administrativo '!$Y$32="Baja",'Administrativo '!$AA$32="Leve"),CONCATENATE("R4C",'Administrativo '!$O$32),"")</f>
        <v/>
      </c>
      <c r="O39" s="82" t="str">
        <f>IF(AND('Administrativo '!$Y$33="Baja",'Administrativo '!$AA$33="Leve"),CONCATENATE("R4C",'Administrativo '!$O$33),"")</f>
        <v/>
      </c>
      <c r="P39" s="71" t="str">
        <f>IF(AND('Administrativo '!$Y$28="Baja",'Administrativo '!$AA$28="Menor"),CONCATENATE("R4C",'Administrativo '!$O$28),"")</f>
        <v/>
      </c>
      <c r="Q39" s="72" t="str">
        <f>IF(AND('Administrativo '!$Y$29="Baja",'Administrativo '!$AA$29="Menor"),CONCATENATE("R4C",'Administrativo '!$O$29),"")</f>
        <v/>
      </c>
      <c r="R39" s="72" t="str">
        <f>IF(AND('Administrativo '!$Y$30="Baja",'Administrativo '!$AA$30="Menor"),CONCATENATE("R4C",'Administrativo '!$O$30),"")</f>
        <v/>
      </c>
      <c r="S39" s="72" t="str">
        <f>IF(AND('Administrativo '!$Y$31="Baja",'Administrativo '!$AA$31="Menor"),CONCATENATE("R4C",'Administrativo '!$O$31),"")</f>
        <v/>
      </c>
      <c r="T39" s="72" t="str">
        <f>IF(AND('Administrativo '!$Y$32="Baja",'Administrativo '!$AA$32="Menor"),CONCATENATE("R4C",'Administrativo '!$O$32),"")</f>
        <v/>
      </c>
      <c r="U39" s="73" t="str">
        <f>IF(AND('Administrativo '!$Y$33="Baja",'Administrativo '!$AA$33="Menor"),CONCATENATE("R4C",'Administrativo '!$O$33),"")</f>
        <v/>
      </c>
      <c r="V39" s="71" t="str">
        <f>IF(AND('Administrativo '!$Y$28="Baja",'Administrativo '!$AA$28="Moderado"),CONCATENATE("R4C",'Administrativo '!$O$28),"")</f>
        <v/>
      </c>
      <c r="W39" s="72" t="str">
        <f>IF(AND('Administrativo '!$Y$29="Baja",'Administrativo '!$AA$29="Moderado"),CONCATENATE("R4C",'Administrativo '!$O$29),"")</f>
        <v/>
      </c>
      <c r="X39" s="72" t="str">
        <f>IF(AND('Administrativo '!$Y$30="Baja",'Administrativo '!$AA$30="Moderado"),CONCATENATE("R4C",'Administrativo '!$O$30),"")</f>
        <v/>
      </c>
      <c r="Y39" s="72" t="str">
        <f>IF(AND('Administrativo '!$Y$31="Baja",'Administrativo '!$AA$31="Moderado"),CONCATENATE("R4C",'Administrativo '!$O$31),"")</f>
        <v/>
      </c>
      <c r="Z39" s="72" t="str">
        <f>IF(AND('Administrativo '!$Y$32="Baja",'Administrativo '!$AA$32="Moderado"),CONCATENATE("R4C",'Administrativo '!$O$32),"")</f>
        <v/>
      </c>
      <c r="AA39" s="73" t="str">
        <f>IF(AND('Administrativo '!$Y$33="Baja",'Administrativo '!$AA$33="Moderado"),CONCATENATE("R4C",'Administrativo '!$O$33),"")</f>
        <v/>
      </c>
      <c r="AB39" s="56" t="str">
        <f>IF(AND('Administrativo '!$Y$28="Baja",'Administrativo '!$AA$28="Mayor"),CONCATENATE("R4C",'Administrativo '!$O$28),"")</f>
        <v/>
      </c>
      <c r="AC39" s="57" t="str">
        <f>IF(AND('Administrativo '!$Y$29="Baja",'Administrativo '!$AA$29="Mayor"),CONCATENATE("R4C",'Administrativo '!$O$29),"")</f>
        <v/>
      </c>
      <c r="AD39" s="57" t="str">
        <f>IF(AND('Administrativo '!$Y$30="Baja",'Administrativo '!$AA$30="Mayor"),CONCATENATE("R4C",'Administrativo '!$O$30),"")</f>
        <v/>
      </c>
      <c r="AE39" s="57" t="str">
        <f>IF(AND('Administrativo '!$Y$31="Baja",'Administrativo '!$AA$31="Mayor"),CONCATENATE("R4C",'Administrativo '!$O$31),"")</f>
        <v/>
      </c>
      <c r="AF39" s="57" t="str">
        <f>IF(AND('Administrativo '!$Y$32="Baja",'Administrativo '!$AA$32="Mayor"),CONCATENATE("R4C",'Administrativo '!$O$32),"")</f>
        <v/>
      </c>
      <c r="AG39" s="58" t="str">
        <f>IF(AND('Administrativo '!$Y$33="Baja",'Administrativo '!$AA$33="Mayor"),CONCATENATE("R4C",'Administrativo '!$O$33),"")</f>
        <v/>
      </c>
      <c r="AH39" s="59" t="str">
        <f>IF(AND('Administrativo '!$Y$28="Baja",'Administrativo '!$AA$28="Catastrófico"),CONCATENATE("R4C",'Administrativo '!$O$28),"")</f>
        <v/>
      </c>
      <c r="AI39" s="60" t="str">
        <f>IF(AND('Administrativo '!$Y$29="Baja",'Administrativo '!$AA$29="Catastrófico"),CONCATENATE("R4C",'Administrativo '!$O$29),"")</f>
        <v/>
      </c>
      <c r="AJ39" s="60" t="str">
        <f>IF(AND('Administrativo '!$Y$30="Baja",'Administrativo '!$AA$30="Catastrófico"),CONCATENATE("R4C",'Administrativo '!$O$30),"")</f>
        <v/>
      </c>
      <c r="AK39" s="60" t="str">
        <f>IF(AND('Administrativo '!$Y$31="Baja",'Administrativo '!$AA$31="Catastrófico"),CONCATENATE("R4C",'Administrativo '!$O$31),"")</f>
        <v/>
      </c>
      <c r="AL39" s="60" t="str">
        <f>IF(AND('Administrativo '!$Y$32="Baja",'Administrativo '!$AA$32="Catastrófico"),CONCATENATE("R4C",'Administrativo '!$O$32),"")</f>
        <v/>
      </c>
      <c r="AM39" s="61" t="str">
        <f>IF(AND('Administrativo '!$Y$33="Baja",'Administrativo '!$AA$33="Catastrófico"),CONCATENATE("R4C",'Administrativo '!$O$33),"")</f>
        <v/>
      </c>
      <c r="AN39" s="87"/>
      <c r="AO39" s="440"/>
      <c r="AP39" s="441"/>
      <c r="AQ39" s="441"/>
      <c r="AR39" s="441"/>
      <c r="AS39" s="441"/>
      <c r="AT39" s="442"/>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row>
    <row r="40" spans="1:80" ht="15" customHeight="1" x14ac:dyDescent="0.25">
      <c r="A40" s="87"/>
      <c r="B40" s="321"/>
      <c r="C40" s="321"/>
      <c r="D40" s="322"/>
      <c r="E40" s="420"/>
      <c r="F40" s="419"/>
      <c r="G40" s="419"/>
      <c r="H40" s="419"/>
      <c r="I40" s="419"/>
      <c r="J40" s="80" t="str">
        <f>IF(AND('Administrativo '!$Y$34="Baja",'Administrativo '!$AA$34="Leve"),CONCATENATE("R5C",'Administrativo '!$O$34),"")</f>
        <v/>
      </c>
      <c r="K40" s="81" t="str">
        <f>IF(AND('Administrativo '!$Y$35="Baja",'Administrativo '!$AA$35="Leve"),CONCATENATE("R5C",'Administrativo '!$O$35),"")</f>
        <v/>
      </c>
      <c r="L40" s="81" t="str">
        <f>IF(AND('Administrativo '!$Y$36="Baja",'Administrativo '!$AA$36="Leve"),CONCATENATE("R5C",'Administrativo '!$O$36),"")</f>
        <v/>
      </c>
      <c r="M40" s="81" t="str">
        <f>IF(AND('Administrativo '!$Y$37="Baja",'Administrativo '!$AA$37="Leve"),CONCATENATE("R5C",'Administrativo '!$O$37),"")</f>
        <v/>
      </c>
      <c r="N40" s="81" t="str">
        <f>IF(AND('Administrativo '!$Y$38="Baja",'Administrativo '!$AA$38="Leve"),CONCATENATE("R5C",'Administrativo '!$O$38),"")</f>
        <v/>
      </c>
      <c r="O40" s="82" t="str">
        <f>IF(AND('Administrativo '!$Y$39="Baja",'Administrativo '!$AA$39="Leve"),CONCATENATE("R5C",'Administrativo '!$O$39),"")</f>
        <v/>
      </c>
      <c r="P40" s="71" t="str">
        <f>IF(AND('Administrativo '!$Y$34="Baja",'Administrativo '!$AA$34="Menor"),CONCATENATE("R5C",'Administrativo '!$O$34),"")</f>
        <v/>
      </c>
      <c r="Q40" s="72" t="str">
        <f>IF(AND('Administrativo '!$Y$35="Baja",'Administrativo '!$AA$35="Menor"),CONCATENATE("R5C",'Administrativo '!$O$35),"")</f>
        <v/>
      </c>
      <c r="R40" s="72" t="str">
        <f>IF(AND('Administrativo '!$Y$36="Baja",'Administrativo '!$AA$36="Menor"),CONCATENATE("R5C",'Administrativo '!$O$36),"")</f>
        <v/>
      </c>
      <c r="S40" s="72" t="str">
        <f>IF(AND('Administrativo '!$Y$37="Baja",'Administrativo '!$AA$37="Menor"),CONCATENATE("R5C",'Administrativo '!$O$37),"")</f>
        <v/>
      </c>
      <c r="T40" s="72" t="str">
        <f>IF(AND('Administrativo '!$Y$38="Baja",'Administrativo '!$AA$38="Menor"),CONCATENATE("R5C",'Administrativo '!$O$38),"")</f>
        <v/>
      </c>
      <c r="U40" s="73" t="str">
        <f>IF(AND('Administrativo '!$Y$39="Baja",'Administrativo '!$AA$39="Menor"),CONCATENATE("R5C",'Administrativo '!$O$39),"")</f>
        <v/>
      </c>
      <c r="V40" s="71" t="str">
        <f>IF(AND('Administrativo '!$Y$34="Baja",'Administrativo '!$AA$34="Moderado"),CONCATENATE("R5C",'Administrativo '!$O$34),"")</f>
        <v/>
      </c>
      <c r="W40" s="72" t="str">
        <f>IF(AND('Administrativo '!$Y$35="Baja",'Administrativo '!$AA$35="Moderado"),CONCATENATE("R5C",'Administrativo '!$O$35),"")</f>
        <v/>
      </c>
      <c r="X40" s="72" t="str">
        <f>IF(AND('Administrativo '!$Y$36="Baja",'Administrativo '!$AA$36="Moderado"),CONCATENATE("R5C",'Administrativo '!$O$36),"")</f>
        <v/>
      </c>
      <c r="Y40" s="72" t="str">
        <f>IF(AND('Administrativo '!$Y$37="Baja",'Administrativo '!$AA$37="Moderado"),CONCATENATE("R5C",'Administrativo '!$O$37),"")</f>
        <v/>
      </c>
      <c r="Z40" s="72" t="str">
        <f>IF(AND('Administrativo '!$Y$38="Baja",'Administrativo '!$AA$38="Moderado"),CONCATENATE("R5C",'Administrativo '!$O$38),"")</f>
        <v/>
      </c>
      <c r="AA40" s="73" t="str">
        <f>IF(AND('Administrativo '!$Y$39="Baja",'Administrativo '!$AA$39="Moderado"),CONCATENATE("R5C",'Administrativo '!$O$39),"")</f>
        <v/>
      </c>
      <c r="AB40" s="56" t="str">
        <f>IF(AND('Administrativo '!$Y$34="Baja",'Administrativo '!$AA$34="Mayor"),CONCATENATE("R5C",'Administrativo '!$O$34),"")</f>
        <v/>
      </c>
      <c r="AC40" s="57" t="str">
        <f>IF(AND('Administrativo '!$Y$35="Baja",'Administrativo '!$AA$35="Mayor"),CONCATENATE("R5C",'Administrativo '!$O$35),"")</f>
        <v/>
      </c>
      <c r="AD40" s="57" t="str">
        <f>IF(AND('Administrativo '!$Y$36="Baja",'Administrativo '!$AA$36="Mayor"),CONCATENATE("R5C",'Administrativo '!$O$36),"")</f>
        <v/>
      </c>
      <c r="AE40" s="57" t="str">
        <f>IF(AND('Administrativo '!$Y$37="Baja",'Administrativo '!$AA$37="Mayor"),CONCATENATE("R5C",'Administrativo '!$O$37),"")</f>
        <v/>
      </c>
      <c r="AF40" s="57" t="str">
        <f>IF(AND('Administrativo '!$Y$38="Baja",'Administrativo '!$AA$38="Mayor"),CONCATENATE("R5C",'Administrativo '!$O$38),"")</f>
        <v/>
      </c>
      <c r="AG40" s="58" t="str">
        <f>IF(AND('Administrativo '!$Y$39="Baja",'Administrativo '!$AA$39="Mayor"),CONCATENATE("R5C",'Administrativo '!$O$39),"")</f>
        <v/>
      </c>
      <c r="AH40" s="59" t="str">
        <f>IF(AND('Administrativo '!$Y$34="Baja",'Administrativo '!$AA$34="Catastrófico"),CONCATENATE("R5C",'Administrativo '!$O$34),"")</f>
        <v/>
      </c>
      <c r="AI40" s="60" t="str">
        <f>IF(AND('Administrativo '!$Y$35="Baja",'Administrativo '!$AA$35="Catastrófico"),CONCATENATE("R5C",'Administrativo '!$O$35),"")</f>
        <v/>
      </c>
      <c r="AJ40" s="60" t="str">
        <f>IF(AND('Administrativo '!$Y$36="Baja",'Administrativo '!$AA$36="Catastrófico"),CONCATENATE("R5C",'Administrativo '!$O$36),"")</f>
        <v/>
      </c>
      <c r="AK40" s="60" t="str">
        <f>IF(AND('Administrativo '!$Y$37="Baja",'Administrativo '!$AA$37="Catastrófico"),CONCATENATE("R5C",'Administrativo '!$O$37),"")</f>
        <v/>
      </c>
      <c r="AL40" s="60" t="str">
        <f>IF(AND('Administrativo '!$Y$38="Baja",'Administrativo '!$AA$38="Catastrófico"),CONCATENATE("R5C",'Administrativo '!$O$38),"")</f>
        <v/>
      </c>
      <c r="AM40" s="61" t="str">
        <f>IF(AND('Administrativo '!$Y$39="Baja",'Administrativo '!$AA$39="Catastrófico"),CONCATENATE("R5C",'Administrativo '!$O$39),"")</f>
        <v/>
      </c>
      <c r="AN40" s="87"/>
      <c r="AO40" s="440"/>
      <c r="AP40" s="441"/>
      <c r="AQ40" s="441"/>
      <c r="AR40" s="441"/>
      <c r="AS40" s="441"/>
      <c r="AT40" s="442"/>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87"/>
      <c r="BU40" s="87"/>
      <c r="BV40" s="87"/>
      <c r="BW40" s="87"/>
      <c r="BX40" s="87"/>
    </row>
    <row r="41" spans="1:80" ht="15" customHeight="1" x14ac:dyDescent="0.25">
      <c r="A41" s="87"/>
      <c r="B41" s="321"/>
      <c r="C41" s="321"/>
      <c r="D41" s="322"/>
      <c r="E41" s="420"/>
      <c r="F41" s="419"/>
      <c r="G41" s="419"/>
      <c r="H41" s="419"/>
      <c r="I41" s="419"/>
      <c r="J41" s="80" t="str">
        <f>IF(AND('Administrativo '!$Y$40="Baja",'Administrativo '!$AA$40="Leve"),CONCATENATE("R6C",'Administrativo '!$O$40),"")</f>
        <v/>
      </c>
      <c r="K41" s="81" t="str">
        <f>IF(AND('Administrativo '!$Y$41="Baja",'Administrativo '!$AA$41="Leve"),CONCATENATE("R6C",'Administrativo '!$O$41),"")</f>
        <v/>
      </c>
      <c r="L41" s="81" t="str">
        <f>IF(AND('Administrativo '!$Y$42="Baja",'Administrativo '!$AA$42="Leve"),CONCATENATE("R6C",'Administrativo '!$O$42),"")</f>
        <v/>
      </c>
      <c r="M41" s="81" t="str">
        <f>IF(AND('Administrativo '!$Y$43="Baja",'Administrativo '!$AA$43="Leve"),CONCATENATE("R6C",'Administrativo '!$O$43),"")</f>
        <v/>
      </c>
      <c r="N41" s="81" t="str">
        <f>IF(AND('Administrativo '!$Y$44="Baja",'Administrativo '!$AA$44="Leve"),CONCATENATE("R6C",'Administrativo '!$O$44),"")</f>
        <v/>
      </c>
      <c r="O41" s="82" t="str">
        <f>IF(AND('Administrativo '!$Y$45="Baja",'Administrativo '!$AA$45="Leve"),CONCATENATE("R6C",'Administrativo '!$O$45),"")</f>
        <v/>
      </c>
      <c r="P41" s="71" t="str">
        <f>IF(AND('Administrativo '!$Y$40="Baja",'Administrativo '!$AA$40="Menor"),CONCATENATE("R6C",'Administrativo '!$O$40),"")</f>
        <v/>
      </c>
      <c r="Q41" s="72" t="str">
        <f>IF(AND('Administrativo '!$Y$41="Baja",'Administrativo '!$AA$41="Menor"),CONCATENATE("R6C",'Administrativo '!$O$41),"")</f>
        <v/>
      </c>
      <c r="R41" s="72" t="str">
        <f>IF(AND('Administrativo '!$Y$42="Baja",'Administrativo '!$AA$42="Menor"),CONCATENATE("R6C",'Administrativo '!$O$42),"")</f>
        <v/>
      </c>
      <c r="S41" s="72" t="str">
        <f>IF(AND('Administrativo '!$Y$43="Baja",'Administrativo '!$AA$43="Menor"),CONCATENATE("R6C",'Administrativo '!$O$43),"")</f>
        <v/>
      </c>
      <c r="T41" s="72" t="str">
        <f>IF(AND('Administrativo '!$Y$44="Baja",'Administrativo '!$AA$44="Menor"),CONCATENATE("R6C",'Administrativo '!$O$44),"")</f>
        <v/>
      </c>
      <c r="U41" s="73" t="str">
        <f>IF(AND('Administrativo '!$Y$45="Baja",'Administrativo '!$AA$45="Menor"),CONCATENATE("R6C",'Administrativo '!$O$45),"")</f>
        <v/>
      </c>
      <c r="V41" s="71" t="str">
        <f>IF(AND('Administrativo '!$Y$40="Baja",'Administrativo '!$AA$40="Moderado"),CONCATENATE("R6C",'Administrativo '!$O$40),"")</f>
        <v/>
      </c>
      <c r="W41" s="72" t="str">
        <f>IF(AND('Administrativo '!$Y$41="Baja",'Administrativo '!$AA$41="Moderado"),CONCATENATE("R6C",'Administrativo '!$O$41),"")</f>
        <v/>
      </c>
      <c r="X41" s="72" t="str">
        <f>IF(AND('Administrativo '!$Y$42="Baja",'Administrativo '!$AA$42="Moderado"),CONCATENATE("R6C",'Administrativo '!$O$42),"")</f>
        <v/>
      </c>
      <c r="Y41" s="72" t="str">
        <f>IF(AND('Administrativo '!$Y$43="Baja",'Administrativo '!$AA$43="Moderado"),CONCATENATE("R6C",'Administrativo '!$O$43),"")</f>
        <v/>
      </c>
      <c r="Z41" s="72" t="str">
        <f>IF(AND('Administrativo '!$Y$44="Baja",'Administrativo '!$AA$44="Moderado"),CONCATENATE("R6C",'Administrativo '!$O$44),"")</f>
        <v/>
      </c>
      <c r="AA41" s="73" t="str">
        <f>IF(AND('Administrativo '!$Y$45="Baja",'Administrativo '!$AA$45="Moderado"),CONCATENATE("R6C",'Administrativo '!$O$45),"")</f>
        <v/>
      </c>
      <c r="AB41" s="56" t="str">
        <f>IF(AND('Administrativo '!$Y$40="Baja",'Administrativo '!$AA$40="Mayor"),CONCATENATE("R6C",'Administrativo '!$O$40),"")</f>
        <v/>
      </c>
      <c r="AC41" s="57" t="str">
        <f>IF(AND('Administrativo '!$Y$41="Baja",'Administrativo '!$AA$41="Mayor"),CONCATENATE("R6C",'Administrativo '!$O$41),"")</f>
        <v/>
      </c>
      <c r="AD41" s="57" t="str">
        <f>IF(AND('Administrativo '!$Y$42="Baja",'Administrativo '!$AA$42="Mayor"),CONCATENATE("R6C",'Administrativo '!$O$42),"")</f>
        <v/>
      </c>
      <c r="AE41" s="57" t="str">
        <f>IF(AND('Administrativo '!$Y$43="Baja",'Administrativo '!$AA$43="Mayor"),CONCATENATE("R6C",'Administrativo '!$O$43),"")</f>
        <v/>
      </c>
      <c r="AF41" s="57" t="str">
        <f>IF(AND('Administrativo '!$Y$44="Baja",'Administrativo '!$AA$44="Mayor"),CONCATENATE("R6C",'Administrativo '!$O$44),"")</f>
        <v/>
      </c>
      <c r="AG41" s="58" t="str">
        <f>IF(AND('Administrativo '!$Y$45="Baja",'Administrativo '!$AA$45="Mayor"),CONCATENATE("R6C",'Administrativo '!$O$45),"")</f>
        <v/>
      </c>
      <c r="AH41" s="59" t="str">
        <f>IF(AND('Administrativo '!$Y$40="Baja",'Administrativo '!$AA$40="Catastrófico"),CONCATENATE("R6C",'Administrativo '!$O$40),"")</f>
        <v/>
      </c>
      <c r="AI41" s="60" t="str">
        <f>IF(AND('Administrativo '!$Y$41="Baja",'Administrativo '!$AA$41="Catastrófico"),CONCATENATE("R6C",'Administrativo '!$O$41),"")</f>
        <v/>
      </c>
      <c r="AJ41" s="60" t="str">
        <f>IF(AND('Administrativo '!$Y$42="Baja",'Administrativo '!$AA$42="Catastrófico"),CONCATENATE("R6C",'Administrativo '!$O$42),"")</f>
        <v/>
      </c>
      <c r="AK41" s="60" t="str">
        <f>IF(AND('Administrativo '!$Y$43="Baja",'Administrativo '!$AA$43="Catastrófico"),CONCATENATE("R6C",'Administrativo '!$O$43),"")</f>
        <v/>
      </c>
      <c r="AL41" s="60" t="str">
        <f>IF(AND('Administrativo '!$Y$44="Baja",'Administrativo '!$AA$44="Catastrófico"),CONCATENATE("R6C",'Administrativo '!$O$44),"")</f>
        <v/>
      </c>
      <c r="AM41" s="61" t="str">
        <f>IF(AND('Administrativo '!$Y$45="Baja",'Administrativo '!$AA$45="Catastrófico"),CONCATENATE("R6C",'Administrativo '!$O$45),"")</f>
        <v/>
      </c>
      <c r="AN41" s="87"/>
      <c r="AO41" s="440"/>
      <c r="AP41" s="441"/>
      <c r="AQ41" s="441"/>
      <c r="AR41" s="441"/>
      <c r="AS41" s="441"/>
      <c r="AT41" s="442"/>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87"/>
      <c r="BU41" s="87"/>
      <c r="BV41" s="87"/>
      <c r="BW41" s="87"/>
      <c r="BX41" s="87"/>
    </row>
    <row r="42" spans="1:80" ht="15" customHeight="1" x14ac:dyDescent="0.25">
      <c r="A42" s="87"/>
      <c r="B42" s="321"/>
      <c r="C42" s="321"/>
      <c r="D42" s="322"/>
      <c r="E42" s="420"/>
      <c r="F42" s="419"/>
      <c r="G42" s="419"/>
      <c r="H42" s="419"/>
      <c r="I42" s="419"/>
      <c r="J42" s="80" t="str">
        <f>IF(AND('Administrativo '!$Y$46="Baja",'Administrativo '!$AA$46="Leve"),CONCATENATE("R7C",'Administrativo '!$O$46),"")</f>
        <v/>
      </c>
      <c r="K42" s="81" t="str">
        <f>IF(AND('Administrativo '!$Y$47="Baja",'Administrativo '!$AA$47="Leve"),CONCATENATE("R7C",'Administrativo '!$O$47),"")</f>
        <v/>
      </c>
      <c r="L42" s="81" t="str">
        <f>IF(AND('Administrativo '!$Y$48="Baja",'Administrativo '!$AA$48="Leve"),CONCATENATE("R7C",'Administrativo '!$O$48),"")</f>
        <v/>
      </c>
      <c r="M42" s="81" t="str">
        <f>IF(AND('Administrativo '!$Y$49="Baja",'Administrativo '!$AA$49="Leve"),CONCATENATE("R7C",'Administrativo '!$O$49),"")</f>
        <v/>
      </c>
      <c r="N42" s="81" t="str">
        <f>IF(AND('Administrativo '!$Y$50="Baja",'Administrativo '!$AA$50="Leve"),CONCATENATE("R7C",'Administrativo '!$O$50),"")</f>
        <v/>
      </c>
      <c r="O42" s="82" t="str">
        <f>IF(AND('Administrativo '!$Y$51="Baja",'Administrativo '!$AA$51="Leve"),CONCATENATE("R7C",'Administrativo '!$O$51),"")</f>
        <v/>
      </c>
      <c r="P42" s="71" t="str">
        <f>IF(AND('Administrativo '!$Y$46="Baja",'Administrativo '!$AA$46="Menor"),CONCATENATE("R7C",'Administrativo '!$O$46),"")</f>
        <v/>
      </c>
      <c r="Q42" s="72" t="str">
        <f>IF(AND('Administrativo '!$Y$47="Baja",'Administrativo '!$AA$47="Menor"),CONCATENATE("R7C",'Administrativo '!$O$47),"")</f>
        <v/>
      </c>
      <c r="R42" s="72" t="str">
        <f>IF(AND('Administrativo '!$Y$48="Baja",'Administrativo '!$AA$48="Menor"),CONCATENATE("R7C",'Administrativo '!$O$48),"")</f>
        <v/>
      </c>
      <c r="S42" s="72" t="str">
        <f>IF(AND('Administrativo '!$Y$49="Baja",'Administrativo '!$AA$49="Menor"),CONCATENATE("R7C",'Administrativo '!$O$49),"")</f>
        <v/>
      </c>
      <c r="T42" s="72" t="str">
        <f>IF(AND('Administrativo '!$Y$50="Baja",'Administrativo '!$AA$50="Menor"),CONCATENATE("R7C",'Administrativo '!$O$50),"")</f>
        <v/>
      </c>
      <c r="U42" s="73" t="str">
        <f>IF(AND('Administrativo '!$Y$51="Baja",'Administrativo '!$AA$51="Menor"),CONCATENATE("R7C",'Administrativo '!$O$51),"")</f>
        <v/>
      </c>
      <c r="V42" s="71" t="str">
        <f>IF(AND('Administrativo '!$Y$46="Baja",'Administrativo '!$AA$46="Moderado"),CONCATENATE("R7C",'Administrativo '!$O$46),"")</f>
        <v/>
      </c>
      <c r="W42" s="72" t="str">
        <f>IF(AND('Administrativo '!$Y$47="Baja",'Administrativo '!$AA$47="Moderado"),CONCATENATE("R7C",'Administrativo '!$O$47),"")</f>
        <v/>
      </c>
      <c r="X42" s="72" t="str">
        <f>IF(AND('Administrativo '!$Y$48="Baja",'Administrativo '!$AA$48="Moderado"),CONCATENATE("R7C",'Administrativo '!$O$48),"")</f>
        <v/>
      </c>
      <c r="Y42" s="72" t="str">
        <f>IF(AND('Administrativo '!$Y$49="Baja",'Administrativo '!$AA$49="Moderado"),CONCATENATE("R7C",'Administrativo '!$O$49),"")</f>
        <v/>
      </c>
      <c r="Z42" s="72" t="str">
        <f>IF(AND('Administrativo '!$Y$50="Baja",'Administrativo '!$AA$50="Moderado"),CONCATENATE("R7C",'Administrativo '!$O$50),"")</f>
        <v/>
      </c>
      <c r="AA42" s="73" t="str">
        <f>IF(AND('Administrativo '!$Y$51="Baja",'Administrativo '!$AA$51="Moderado"),CONCATENATE("R7C",'Administrativo '!$O$51),"")</f>
        <v/>
      </c>
      <c r="AB42" s="56" t="str">
        <f>IF(AND('Administrativo '!$Y$46="Baja",'Administrativo '!$AA$46="Mayor"),CONCATENATE("R7C",'Administrativo '!$O$46),"")</f>
        <v/>
      </c>
      <c r="AC42" s="57" t="str">
        <f>IF(AND('Administrativo '!$Y$47="Baja",'Administrativo '!$AA$47="Mayor"),CONCATENATE("R7C",'Administrativo '!$O$47),"")</f>
        <v/>
      </c>
      <c r="AD42" s="57" t="str">
        <f>IF(AND('Administrativo '!$Y$48="Baja",'Administrativo '!$AA$48="Mayor"),CONCATENATE("R7C",'Administrativo '!$O$48),"")</f>
        <v/>
      </c>
      <c r="AE42" s="57" t="str">
        <f>IF(AND('Administrativo '!$Y$49="Baja",'Administrativo '!$AA$49="Mayor"),CONCATENATE("R7C",'Administrativo '!$O$49),"")</f>
        <v/>
      </c>
      <c r="AF42" s="57" t="str">
        <f>IF(AND('Administrativo '!$Y$50="Baja",'Administrativo '!$AA$50="Mayor"),CONCATENATE("R7C",'Administrativo '!$O$50),"")</f>
        <v/>
      </c>
      <c r="AG42" s="58" t="str">
        <f>IF(AND('Administrativo '!$Y$51="Baja",'Administrativo '!$AA$51="Mayor"),CONCATENATE("R7C",'Administrativo '!$O$51),"")</f>
        <v/>
      </c>
      <c r="AH42" s="59" t="str">
        <f>IF(AND('Administrativo '!$Y$46="Baja",'Administrativo '!$AA$46="Catastrófico"),CONCATENATE("R7C",'Administrativo '!$O$46),"")</f>
        <v/>
      </c>
      <c r="AI42" s="60" t="str">
        <f>IF(AND('Administrativo '!$Y$47="Baja",'Administrativo '!$AA$47="Catastrófico"),CONCATENATE("R7C",'Administrativo '!$O$47),"")</f>
        <v/>
      </c>
      <c r="AJ42" s="60" t="str">
        <f>IF(AND('Administrativo '!$Y$48="Baja",'Administrativo '!$AA$48="Catastrófico"),CONCATENATE("R7C",'Administrativo '!$O$48),"")</f>
        <v/>
      </c>
      <c r="AK42" s="60" t="str">
        <f>IF(AND('Administrativo '!$Y$49="Baja",'Administrativo '!$AA$49="Catastrófico"),CONCATENATE("R7C",'Administrativo '!$O$49),"")</f>
        <v/>
      </c>
      <c r="AL42" s="60" t="str">
        <f>IF(AND('Administrativo '!$Y$50="Baja",'Administrativo '!$AA$50="Catastrófico"),CONCATENATE("R7C",'Administrativo '!$O$50),"")</f>
        <v/>
      </c>
      <c r="AM42" s="61" t="str">
        <f>IF(AND('Administrativo '!$Y$51="Baja",'Administrativo '!$AA$51="Catastrófico"),CONCATENATE("R7C",'Administrativo '!$O$51),"")</f>
        <v/>
      </c>
      <c r="AN42" s="87"/>
      <c r="AO42" s="440"/>
      <c r="AP42" s="441"/>
      <c r="AQ42" s="441"/>
      <c r="AR42" s="441"/>
      <c r="AS42" s="441"/>
      <c r="AT42" s="442"/>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7"/>
      <c r="BU42" s="87"/>
      <c r="BV42" s="87"/>
      <c r="BW42" s="87"/>
      <c r="BX42" s="87"/>
    </row>
    <row r="43" spans="1:80" ht="15" customHeight="1" x14ac:dyDescent="0.25">
      <c r="A43" s="87"/>
      <c r="B43" s="321"/>
      <c r="C43" s="321"/>
      <c r="D43" s="322"/>
      <c r="E43" s="420"/>
      <c r="F43" s="419"/>
      <c r="G43" s="419"/>
      <c r="H43" s="419"/>
      <c r="I43" s="419"/>
      <c r="J43" s="80" t="str">
        <f>IF(AND('Administrativo '!$Y$52="Baja",'Administrativo '!$AA$52="Leve"),CONCATENATE("R8C",'Administrativo '!$O$52),"")</f>
        <v/>
      </c>
      <c r="K43" s="81" t="str">
        <f>IF(AND('Administrativo '!$Y$53="Baja",'Administrativo '!$AA$53="Leve"),CONCATENATE("R8C",'Administrativo '!$O$53),"")</f>
        <v/>
      </c>
      <c r="L43" s="81" t="str">
        <f>IF(AND('Administrativo '!$Y$54="Baja",'Administrativo '!$AA$54="Leve"),CONCATENATE("R8C",'Administrativo '!$O$54),"")</f>
        <v/>
      </c>
      <c r="M43" s="81" t="str">
        <f>IF(AND('Administrativo '!$Y$55="Baja",'Administrativo '!$AA$55="Leve"),CONCATENATE("R8C",'Administrativo '!$O$55),"")</f>
        <v/>
      </c>
      <c r="N43" s="81" t="str">
        <f>IF(AND('Administrativo '!$Y$56="Baja",'Administrativo '!$AA$56="Leve"),CONCATENATE("R8C",'Administrativo '!$O$56),"")</f>
        <v/>
      </c>
      <c r="O43" s="82" t="str">
        <f>IF(AND('Administrativo '!$Y$57="Baja",'Administrativo '!$AA$57="Leve"),CONCATENATE("R8C",'Administrativo '!$O$57),"")</f>
        <v/>
      </c>
      <c r="P43" s="71" t="str">
        <f>IF(AND('Administrativo '!$Y$52="Baja",'Administrativo '!$AA$52="Menor"),CONCATENATE("R8C",'Administrativo '!$O$52),"")</f>
        <v/>
      </c>
      <c r="Q43" s="72" t="str">
        <f>IF(AND('Administrativo '!$Y$53="Baja",'Administrativo '!$AA$53="Menor"),CONCATENATE("R8C",'Administrativo '!$O$53),"")</f>
        <v/>
      </c>
      <c r="R43" s="72" t="str">
        <f>IF(AND('Administrativo '!$Y$54="Baja",'Administrativo '!$AA$54="Menor"),CONCATENATE("R8C",'Administrativo '!$O$54),"")</f>
        <v/>
      </c>
      <c r="S43" s="72" t="str">
        <f>IF(AND('Administrativo '!$Y$55="Baja",'Administrativo '!$AA$55="Menor"),CONCATENATE("R8C",'Administrativo '!$O$55),"")</f>
        <v/>
      </c>
      <c r="T43" s="72" t="str">
        <f>IF(AND('Administrativo '!$Y$56="Baja",'Administrativo '!$AA$56="Menor"),CONCATENATE("R8C",'Administrativo '!$O$56),"")</f>
        <v/>
      </c>
      <c r="U43" s="73" t="str">
        <f>IF(AND('Administrativo '!$Y$57="Baja",'Administrativo '!$AA$57="Menor"),CONCATENATE("R8C",'Administrativo '!$O$57),"")</f>
        <v/>
      </c>
      <c r="V43" s="71" t="str">
        <f>IF(AND('Administrativo '!$Y$52="Baja",'Administrativo '!$AA$52="Moderado"),CONCATENATE("R8C",'Administrativo '!$O$52),"")</f>
        <v/>
      </c>
      <c r="W43" s="72" t="str">
        <f>IF(AND('Administrativo '!$Y$53="Baja",'Administrativo '!$AA$53="Moderado"),CONCATENATE("R8C",'Administrativo '!$O$53),"")</f>
        <v/>
      </c>
      <c r="X43" s="72" t="str">
        <f>IF(AND('Administrativo '!$Y$54="Baja",'Administrativo '!$AA$54="Moderado"),CONCATENATE("R8C",'Administrativo '!$O$54),"")</f>
        <v/>
      </c>
      <c r="Y43" s="72" t="str">
        <f>IF(AND('Administrativo '!$Y$55="Baja",'Administrativo '!$AA$55="Moderado"),CONCATENATE("R8C",'Administrativo '!$O$55),"")</f>
        <v/>
      </c>
      <c r="Z43" s="72" t="str">
        <f>IF(AND('Administrativo '!$Y$56="Baja",'Administrativo '!$AA$56="Moderado"),CONCATENATE("R8C",'Administrativo '!$O$56),"")</f>
        <v/>
      </c>
      <c r="AA43" s="73" t="str">
        <f>IF(AND('Administrativo '!$Y$57="Baja",'Administrativo '!$AA$57="Moderado"),CONCATENATE("R8C",'Administrativo '!$O$57),"")</f>
        <v/>
      </c>
      <c r="AB43" s="56" t="str">
        <f>IF(AND('Administrativo '!$Y$52="Baja",'Administrativo '!$AA$52="Mayor"),CONCATENATE("R8C",'Administrativo '!$O$52),"")</f>
        <v/>
      </c>
      <c r="AC43" s="57" t="str">
        <f>IF(AND('Administrativo '!$Y$53="Baja",'Administrativo '!$AA$53="Mayor"),CONCATENATE("R8C",'Administrativo '!$O$53),"")</f>
        <v/>
      </c>
      <c r="AD43" s="57" t="str">
        <f>IF(AND('Administrativo '!$Y$54="Baja",'Administrativo '!$AA$54="Mayor"),CONCATENATE("R8C",'Administrativo '!$O$54),"")</f>
        <v/>
      </c>
      <c r="AE43" s="57" t="str">
        <f>IF(AND('Administrativo '!$Y$55="Baja",'Administrativo '!$AA$55="Mayor"),CONCATENATE("R8C",'Administrativo '!$O$55),"")</f>
        <v/>
      </c>
      <c r="AF43" s="57" t="str">
        <f>IF(AND('Administrativo '!$Y$56="Baja",'Administrativo '!$AA$56="Mayor"),CONCATENATE("R8C",'Administrativo '!$O$56),"")</f>
        <v/>
      </c>
      <c r="AG43" s="58" t="str">
        <f>IF(AND('Administrativo '!$Y$57="Baja",'Administrativo '!$AA$57="Mayor"),CONCATENATE("R8C",'Administrativo '!$O$57),"")</f>
        <v/>
      </c>
      <c r="AH43" s="59" t="str">
        <f>IF(AND('Administrativo '!$Y$52="Baja",'Administrativo '!$AA$52="Catastrófico"),CONCATENATE("R8C",'Administrativo '!$O$52),"")</f>
        <v/>
      </c>
      <c r="AI43" s="60" t="str">
        <f>IF(AND('Administrativo '!$Y$53="Baja",'Administrativo '!$AA$53="Catastrófico"),CONCATENATE("R8C",'Administrativo '!$O$53),"")</f>
        <v/>
      </c>
      <c r="AJ43" s="60" t="str">
        <f>IF(AND('Administrativo '!$Y$54="Baja",'Administrativo '!$AA$54="Catastrófico"),CONCATENATE("R8C",'Administrativo '!$O$54),"")</f>
        <v/>
      </c>
      <c r="AK43" s="60" t="str">
        <f>IF(AND('Administrativo '!$Y$55="Baja",'Administrativo '!$AA$55="Catastrófico"),CONCATENATE("R8C",'Administrativo '!$O$55),"")</f>
        <v/>
      </c>
      <c r="AL43" s="60" t="str">
        <f>IF(AND('Administrativo '!$Y$56="Baja",'Administrativo '!$AA$56="Catastrófico"),CONCATENATE("R8C",'Administrativo '!$O$56),"")</f>
        <v/>
      </c>
      <c r="AM43" s="61" t="str">
        <f>IF(AND('Administrativo '!$Y$57="Baja",'Administrativo '!$AA$57="Catastrófico"),CONCATENATE("R8C",'Administrativo '!$O$57),"")</f>
        <v/>
      </c>
      <c r="AN43" s="87"/>
      <c r="AO43" s="440"/>
      <c r="AP43" s="441"/>
      <c r="AQ43" s="441"/>
      <c r="AR43" s="441"/>
      <c r="AS43" s="441"/>
      <c r="AT43" s="442"/>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87"/>
      <c r="BU43" s="87"/>
      <c r="BV43" s="87"/>
      <c r="BW43" s="87"/>
      <c r="BX43" s="87"/>
    </row>
    <row r="44" spans="1:80" ht="15" customHeight="1" x14ac:dyDescent="0.25">
      <c r="A44" s="87"/>
      <c r="B44" s="321"/>
      <c r="C44" s="321"/>
      <c r="D44" s="322"/>
      <c r="E44" s="420"/>
      <c r="F44" s="419"/>
      <c r="G44" s="419"/>
      <c r="H44" s="419"/>
      <c r="I44" s="419"/>
      <c r="J44" s="80" t="str">
        <f>IF(AND('Administrativo '!$Y$58="Baja",'Administrativo '!$AA$58="Leve"),CONCATENATE("R9C",'Administrativo '!$O$58),"")</f>
        <v/>
      </c>
      <c r="K44" s="81" t="str">
        <f>IF(AND('Administrativo '!$Y$59="Baja",'Administrativo '!$AA$59="Leve"),CONCATENATE("R9C",'Administrativo '!$O$59),"")</f>
        <v/>
      </c>
      <c r="L44" s="81" t="str">
        <f>IF(AND('Administrativo '!$Y$60="Baja",'Administrativo '!$AA$60="Leve"),CONCATENATE("R9C",'Administrativo '!$O$60),"")</f>
        <v/>
      </c>
      <c r="M44" s="81" t="str">
        <f>IF(AND('Administrativo '!$Y$61="Baja",'Administrativo '!$AA$61="Leve"),CONCATENATE("R9C",'Administrativo '!$O$61),"")</f>
        <v/>
      </c>
      <c r="N44" s="81" t="str">
        <f>IF(AND('Administrativo '!$Y$62="Baja",'Administrativo '!$AA$62="Leve"),CONCATENATE("R9C",'Administrativo '!$O$62),"")</f>
        <v/>
      </c>
      <c r="O44" s="82" t="str">
        <f>IF(AND('Administrativo '!$Y$63="Baja",'Administrativo '!$AA$63="Leve"),CONCATENATE("R9C",'Administrativo '!$O$63),"")</f>
        <v/>
      </c>
      <c r="P44" s="71" t="str">
        <f>IF(AND('Administrativo '!$Y$58="Baja",'Administrativo '!$AA$58="Menor"),CONCATENATE("R9C",'Administrativo '!$O$58),"")</f>
        <v/>
      </c>
      <c r="Q44" s="72" t="str">
        <f>IF(AND('Administrativo '!$Y$59="Baja",'Administrativo '!$AA$59="Menor"),CONCATENATE("R9C",'Administrativo '!$O$59),"")</f>
        <v/>
      </c>
      <c r="R44" s="72" t="str">
        <f>IF(AND('Administrativo '!$Y$60="Baja",'Administrativo '!$AA$60="Menor"),CONCATENATE("R9C",'Administrativo '!$O$60),"")</f>
        <v/>
      </c>
      <c r="S44" s="72" t="str">
        <f>IF(AND('Administrativo '!$Y$61="Baja",'Administrativo '!$AA$61="Menor"),CONCATENATE("R9C",'Administrativo '!$O$61),"")</f>
        <v/>
      </c>
      <c r="T44" s="72" t="str">
        <f>IF(AND('Administrativo '!$Y$62="Baja",'Administrativo '!$AA$62="Menor"),CONCATENATE("R9C",'Administrativo '!$O$62),"")</f>
        <v/>
      </c>
      <c r="U44" s="73" t="str">
        <f>IF(AND('Administrativo '!$Y$63="Baja",'Administrativo '!$AA$63="Menor"),CONCATENATE("R9C",'Administrativo '!$O$63),"")</f>
        <v/>
      </c>
      <c r="V44" s="71" t="str">
        <f>IF(AND('Administrativo '!$Y$58="Baja",'Administrativo '!$AA$58="Moderado"),CONCATENATE("R9C",'Administrativo '!$O$58),"")</f>
        <v/>
      </c>
      <c r="W44" s="72" t="str">
        <f>IF(AND('Administrativo '!$Y$59="Baja",'Administrativo '!$AA$59="Moderado"),CONCATENATE("R9C",'Administrativo '!$O$59),"")</f>
        <v/>
      </c>
      <c r="X44" s="72" t="str">
        <f>IF(AND('Administrativo '!$Y$60="Baja",'Administrativo '!$AA$60="Moderado"),CONCATENATE("R9C",'Administrativo '!$O$60),"")</f>
        <v/>
      </c>
      <c r="Y44" s="72" t="str">
        <f>IF(AND('Administrativo '!$Y$61="Baja",'Administrativo '!$AA$61="Moderado"),CONCATENATE("R9C",'Administrativo '!$O$61),"")</f>
        <v/>
      </c>
      <c r="Z44" s="72" t="str">
        <f>IF(AND('Administrativo '!$Y$62="Baja",'Administrativo '!$AA$62="Moderado"),CONCATENATE("R9C",'Administrativo '!$O$62),"")</f>
        <v/>
      </c>
      <c r="AA44" s="73" t="str">
        <f>IF(AND('Administrativo '!$Y$63="Baja",'Administrativo '!$AA$63="Moderado"),CONCATENATE("R9C",'Administrativo '!$O$63),"")</f>
        <v/>
      </c>
      <c r="AB44" s="56" t="str">
        <f>IF(AND('Administrativo '!$Y$58="Baja",'Administrativo '!$AA$58="Mayor"),CONCATENATE("R9C",'Administrativo '!$O$58),"")</f>
        <v/>
      </c>
      <c r="AC44" s="57" t="str">
        <f>IF(AND('Administrativo '!$Y$59="Baja",'Administrativo '!$AA$59="Mayor"),CONCATENATE("R9C",'Administrativo '!$O$59),"")</f>
        <v/>
      </c>
      <c r="AD44" s="57" t="str">
        <f>IF(AND('Administrativo '!$Y$60="Baja",'Administrativo '!$AA$60="Mayor"),CONCATENATE("R9C",'Administrativo '!$O$60),"")</f>
        <v/>
      </c>
      <c r="AE44" s="57" t="str">
        <f>IF(AND('Administrativo '!$Y$61="Baja",'Administrativo '!$AA$61="Mayor"),CONCATENATE("R9C",'Administrativo '!$O$61),"")</f>
        <v/>
      </c>
      <c r="AF44" s="57" t="str">
        <f>IF(AND('Administrativo '!$Y$62="Baja",'Administrativo '!$AA$62="Mayor"),CONCATENATE("R9C",'Administrativo '!$O$62),"")</f>
        <v/>
      </c>
      <c r="AG44" s="58" t="str">
        <f>IF(AND('Administrativo '!$Y$63="Baja",'Administrativo '!$AA$63="Mayor"),CONCATENATE("R9C",'Administrativo '!$O$63),"")</f>
        <v/>
      </c>
      <c r="AH44" s="59" t="str">
        <f>IF(AND('Administrativo '!$Y$58="Baja",'Administrativo '!$AA$58="Catastrófico"),CONCATENATE("R9C",'Administrativo '!$O$58),"")</f>
        <v/>
      </c>
      <c r="AI44" s="60" t="str">
        <f>IF(AND('Administrativo '!$Y$59="Baja",'Administrativo '!$AA$59="Catastrófico"),CONCATENATE("R9C",'Administrativo '!$O$59),"")</f>
        <v/>
      </c>
      <c r="AJ44" s="60" t="str">
        <f>IF(AND('Administrativo '!$Y$60="Baja",'Administrativo '!$AA$60="Catastrófico"),CONCATENATE("R9C",'Administrativo '!$O$60),"")</f>
        <v/>
      </c>
      <c r="AK44" s="60" t="str">
        <f>IF(AND('Administrativo '!$Y$61="Baja",'Administrativo '!$AA$61="Catastrófico"),CONCATENATE("R9C",'Administrativo '!$O$61),"")</f>
        <v/>
      </c>
      <c r="AL44" s="60" t="str">
        <f>IF(AND('Administrativo '!$Y$62="Baja",'Administrativo '!$AA$62="Catastrófico"),CONCATENATE("R9C",'Administrativo '!$O$62),"")</f>
        <v/>
      </c>
      <c r="AM44" s="61" t="str">
        <f>IF(AND('Administrativo '!$Y$63="Baja",'Administrativo '!$AA$63="Catastrófico"),CONCATENATE("R9C",'Administrativo '!$O$63),"")</f>
        <v/>
      </c>
      <c r="AN44" s="87"/>
      <c r="AO44" s="440"/>
      <c r="AP44" s="441"/>
      <c r="AQ44" s="441"/>
      <c r="AR44" s="441"/>
      <c r="AS44" s="441"/>
      <c r="AT44" s="442"/>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0" ht="15.75" customHeight="1" thickBot="1" x14ac:dyDescent="0.3">
      <c r="A45" s="87"/>
      <c r="B45" s="321"/>
      <c r="C45" s="321"/>
      <c r="D45" s="322"/>
      <c r="E45" s="421"/>
      <c r="F45" s="422"/>
      <c r="G45" s="422"/>
      <c r="H45" s="422"/>
      <c r="I45" s="422"/>
      <c r="J45" s="83" t="str">
        <f>IF(AND('Administrativo '!$Y$64="Baja",'Administrativo '!$AA$64="Leve"),CONCATENATE("R10C",'Administrativo '!$O$64),"")</f>
        <v/>
      </c>
      <c r="K45" s="84" t="str">
        <f>IF(AND('Administrativo '!$Y$65="Baja",'Administrativo '!$AA$65="Leve"),CONCATENATE("R10C",'Administrativo '!$O$65),"")</f>
        <v/>
      </c>
      <c r="L45" s="84" t="str">
        <f>IF(AND('Administrativo '!$Y$66="Baja",'Administrativo '!$AA$66="Leve"),CONCATENATE("R10C",'Administrativo '!$O$66),"")</f>
        <v/>
      </c>
      <c r="M45" s="84" t="str">
        <f>IF(AND('Administrativo '!$Y$67="Baja",'Administrativo '!$AA$67="Leve"),CONCATENATE("R10C",'Administrativo '!$O$67),"")</f>
        <v/>
      </c>
      <c r="N45" s="84" t="str">
        <f>IF(AND('Administrativo '!$Y$68="Baja",'Administrativo '!$AA$68="Leve"),CONCATENATE("R10C",'Administrativo '!$O$68),"")</f>
        <v/>
      </c>
      <c r="O45" s="85" t="str">
        <f>IF(AND('Administrativo '!$Y$69="Baja",'Administrativo '!$AA$69="Leve"),CONCATENATE("R10C",'Administrativo '!$O$69),"")</f>
        <v/>
      </c>
      <c r="P45" s="71" t="str">
        <f>IF(AND('Administrativo '!$Y$64="Baja",'Administrativo '!$AA$64="Menor"),CONCATENATE("R10C",'Administrativo '!$O$64),"")</f>
        <v/>
      </c>
      <c r="Q45" s="72" t="str">
        <f>IF(AND('Administrativo '!$Y$65="Baja",'Administrativo '!$AA$65="Menor"),CONCATENATE("R10C",'Administrativo '!$O$65),"")</f>
        <v/>
      </c>
      <c r="R45" s="72" t="str">
        <f>IF(AND('Administrativo '!$Y$66="Baja",'Administrativo '!$AA$66="Menor"),CONCATENATE("R10C",'Administrativo '!$O$66),"")</f>
        <v/>
      </c>
      <c r="S45" s="72" t="str">
        <f>IF(AND('Administrativo '!$Y$67="Baja",'Administrativo '!$AA$67="Menor"),CONCATENATE("R10C",'Administrativo '!$O$67),"")</f>
        <v/>
      </c>
      <c r="T45" s="72" t="str">
        <f>IF(AND('Administrativo '!$Y$68="Baja",'Administrativo '!$AA$68="Menor"),CONCATENATE("R10C",'Administrativo '!$O$68),"")</f>
        <v/>
      </c>
      <c r="U45" s="73" t="str">
        <f>IF(AND('Administrativo '!$Y$69="Baja",'Administrativo '!$AA$69="Menor"),CONCATENATE("R10C",'Administrativo '!$O$69),"")</f>
        <v/>
      </c>
      <c r="V45" s="74" t="str">
        <f>IF(AND('Administrativo '!$Y$64="Baja",'Administrativo '!$AA$64="Moderado"),CONCATENATE("R10C",'Administrativo '!$O$64),"")</f>
        <v/>
      </c>
      <c r="W45" s="75" t="str">
        <f>IF(AND('Administrativo '!$Y$65="Baja",'Administrativo '!$AA$65="Moderado"),CONCATENATE("R10C",'Administrativo '!$O$65),"")</f>
        <v/>
      </c>
      <c r="X45" s="75" t="str">
        <f>IF(AND('Administrativo '!$Y$66="Baja",'Administrativo '!$AA$66="Moderado"),CONCATENATE("R10C",'Administrativo '!$O$66),"")</f>
        <v/>
      </c>
      <c r="Y45" s="75" t="str">
        <f>IF(AND('Administrativo '!$Y$67="Baja",'Administrativo '!$AA$67="Moderado"),CONCATENATE("R10C",'Administrativo '!$O$67),"")</f>
        <v/>
      </c>
      <c r="Z45" s="75" t="str">
        <f>IF(AND('Administrativo '!$Y$68="Baja",'Administrativo '!$AA$68="Moderado"),CONCATENATE("R10C",'Administrativo '!$O$68),"")</f>
        <v/>
      </c>
      <c r="AA45" s="76" t="str">
        <f>IF(AND('Administrativo '!$Y$69="Baja",'Administrativo '!$AA$69="Moderado"),CONCATENATE("R10C",'Administrativo '!$O$69),"")</f>
        <v/>
      </c>
      <c r="AB45" s="62" t="str">
        <f>IF(AND('Administrativo '!$Y$64="Baja",'Administrativo '!$AA$64="Mayor"),CONCATENATE("R10C",'Administrativo '!$O$64),"")</f>
        <v/>
      </c>
      <c r="AC45" s="63" t="str">
        <f>IF(AND('Administrativo '!$Y$65="Baja",'Administrativo '!$AA$65="Mayor"),CONCATENATE("R10C",'Administrativo '!$O$65),"")</f>
        <v/>
      </c>
      <c r="AD45" s="63" t="str">
        <f>IF(AND('Administrativo '!$Y$66="Baja",'Administrativo '!$AA$66="Mayor"),CONCATENATE("R10C",'Administrativo '!$O$66),"")</f>
        <v/>
      </c>
      <c r="AE45" s="63" t="str">
        <f>IF(AND('Administrativo '!$Y$67="Baja",'Administrativo '!$AA$67="Mayor"),CONCATENATE("R10C",'Administrativo '!$O$67),"")</f>
        <v/>
      </c>
      <c r="AF45" s="63" t="str">
        <f>IF(AND('Administrativo '!$Y$68="Baja",'Administrativo '!$AA$68="Mayor"),CONCATENATE("R10C",'Administrativo '!$O$68),"")</f>
        <v/>
      </c>
      <c r="AG45" s="64" t="str">
        <f>IF(AND('Administrativo '!$Y$69="Baja",'Administrativo '!$AA$69="Mayor"),CONCATENATE("R10C",'Administrativo '!$O$69),"")</f>
        <v/>
      </c>
      <c r="AH45" s="65" t="str">
        <f>IF(AND('Administrativo '!$Y$64="Baja",'Administrativo '!$AA$64="Catastrófico"),CONCATENATE("R10C",'Administrativo '!$O$64),"")</f>
        <v/>
      </c>
      <c r="AI45" s="66" t="str">
        <f>IF(AND('Administrativo '!$Y$65="Baja",'Administrativo '!$AA$65="Catastrófico"),CONCATENATE("R10C",'Administrativo '!$O$65),"")</f>
        <v/>
      </c>
      <c r="AJ45" s="66" t="str">
        <f>IF(AND('Administrativo '!$Y$66="Baja",'Administrativo '!$AA$66="Catastrófico"),CONCATENATE("R10C",'Administrativo '!$O$66),"")</f>
        <v/>
      </c>
      <c r="AK45" s="66" t="str">
        <f>IF(AND('Administrativo '!$Y$67="Baja",'Administrativo '!$AA$67="Catastrófico"),CONCATENATE("R10C",'Administrativo '!$O$67),"")</f>
        <v/>
      </c>
      <c r="AL45" s="66" t="str">
        <f>IF(AND('Administrativo '!$Y$68="Baja",'Administrativo '!$AA$68="Catastrófico"),CONCATENATE("R10C",'Administrativo '!$O$68),"")</f>
        <v/>
      </c>
      <c r="AM45" s="67" t="str">
        <f>IF(AND('Administrativo '!$Y$69="Baja",'Administrativo '!$AA$69="Catastrófico"),CONCATENATE("R10C",'Administrativo '!$O$69),"")</f>
        <v/>
      </c>
      <c r="AN45" s="87"/>
      <c r="AO45" s="443"/>
      <c r="AP45" s="444"/>
      <c r="AQ45" s="444"/>
      <c r="AR45" s="444"/>
      <c r="AS45" s="444"/>
      <c r="AT45" s="445"/>
    </row>
    <row r="46" spans="1:80" ht="46.5" customHeight="1" x14ac:dyDescent="0.35">
      <c r="A46" s="87"/>
      <c r="B46" s="321"/>
      <c r="C46" s="321"/>
      <c r="D46" s="322"/>
      <c r="E46" s="416" t="s">
        <v>123</v>
      </c>
      <c r="F46" s="417"/>
      <c r="G46" s="417"/>
      <c r="H46" s="417"/>
      <c r="I46" s="434"/>
      <c r="J46" s="77" t="str">
        <f ca="1">IF(AND('Administrativo '!$Y$10="Muy Baja",'Administrativo '!$AA$10="Leve"),CONCATENATE("R1C",'Administrativo '!$O$10),"")</f>
        <v/>
      </c>
      <c r="K46" s="78" t="str">
        <f ca="1">IF(AND('Administrativo '!$Y$11="Muy Baja",'Administrativo '!$AA$11="Leve"),CONCATENATE("R1C",'Administrativo '!$O$11),"")</f>
        <v>R1C2</v>
      </c>
      <c r="L46" s="78" t="str">
        <f>IF(AND('Administrativo '!$Y$12="Muy Baja",'Administrativo '!$AA$12="Leve"),CONCATENATE("R1C",'Administrativo '!$O$12),"")</f>
        <v/>
      </c>
      <c r="M46" s="78" t="str">
        <f>IF(AND('Administrativo '!$Y$13="Muy Baja",'Administrativo '!$AA$13="Leve"),CONCATENATE("R1C",'Administrativo '!$O$13),"")</f>
        <v/>
      </c>
      <c r="N46" s="78" t="str">
        <f>IF(AND('Administrativo '!$Y$14="Muy Baja",'Administrativo '!$AA$14="Leve"),CONCATENATE("R1C",'Administrativo '!$O$14),"")</f>
        <v/>
      </c>
      <c r="O46" s="79" t="str">
        <f>IF(AND('Administrativo '!$Y$15="Muy Baja",'Administrativo '!$AA$15="Leve"),CONCATENATE("R1C",'Administrativo '!$O$15),"")</f>
        <v/>
      </c>
      <c r="P46" s="77" t="str">
        <f ca="1">IF(AND('Administrativo '!$Y$10="Muy Baja",'Administrativo '!$AA$10="Menor"),CONCATENATE("R1C",'Administrativo '!$O$10),"")</f>
        <v/>
      </c>
      <c r="Q46" s="78" t="str">
        <f ca="1">IF(AND('Administrativo '!$Y$11="Muy Baja",'Administrativo '!$AA$11="Menor"),CONCATENATE("R1C",'Administrativo '!$O$11),"")</f>
        <v/>
      </c>
      <c r="R46" s="78" t="str">
        <f>IF(AND('Administrativo '!$Y$12="Muy Baja",'Administrativo '!$AA$12="Menor"),CONCATENATE("R1C",'Administrativo '!$O$12),"")</f>
        <v/>
      </c>
      <c r="S46" s="78" t="str">
        <f>IF(AND('Administrativo '!$Y$13="Muy Baja",'Administrativo '!$AA$13="Menor"),CONCATENATE("R1C",'Administrativo '!$O$13),"")</f>
        <v/>
      </c>
      <c r="T46" s="78" t="str">
        <f>IF(AND('Administrativo '!$Y$14="Muy Baja",'Administrativo '!$AA$14="Menor"),CONCATENATE("R1C",'Administrativo '!$O$14),"")</f>
        <v/>
      </c>
      <c r="U46" s="79" t="str">
        <f>IF(AND('Administrativo '!$Y$15="Muy Baja",'Administrativo '!$AA$15="Menor"),CONCATENATE("R1C",'Administrativo '!$O$15),"")</f>
        <v/>
      </c>
      <c r="V46" s="68" t="str">
        <f ca="1">IF(AND('Administrativo '!$Y$10="Muy Baja",'Administrativo '!$AA$10="Moderado"),CONCATENATE("R1C",'Administrativo '!$O$10),"")</f>
        <v/>
      </c>
      <c r="W46" s="86" t="str">
        <f ca="1">IF(AND('Administrativo '!$Y$11="Muy Baja",'Administrativo '!$AA$11="Moderado"),CONCATENATE("R1C",'Administrativo '!$O$11),"")</f>
        <v/>
      </c>
      <c r="X46" s="69" t="str">
        <f>IF(AND('Administrativo '!$Y$12="Muy Baja",'Administrativo '!$AA$12="Moderado"),CONCATENATE("R1C",'Administrativo '!$O$12),"")</f>
        <v/>
      </c>
      <c r="Y46" s="69" t="str">
        <f>IF(AND('Administrativo '!$Y$13="Muy Baja",'Administrativo '!$AA$13="Moderado"),CONCATENATE("R1C",'Administrativo '!$O$13),"")</f>
        <v/>
      </c>
      <c r="Z46" s="69" t="str">
        <f>IF(AND('Administrativo '!$Y$14="Muy Baja",'Administrativo '!$AA$14="Moderado"),CONCATENATE("R1C",'Administrativo '!$O$14),"")</f>
        <v/>
      </c>
      <c r="AA46" s="70" t="str">
        <f>IF(AND('Administrativo '!$Y$15="Muy Baja",'Administrativo '!$AA$15="Moderado"),CONCATENATE("R1C",'Administrativo '!$O$15),"")</f>
        <v/>
      </c>
      <c r="AB46" s="50" t="str">
        <f ca="1">IF(AND('Administrativo '!$Y$10="Muy Baja",'Administrativo '!$AA$10="Mayor"),CONCATENATE("R1C",'Administrativo '!$O$10),"")</f>
        <v/>
      </c>
      <c r="AC46" s="51" t="str">
        <f ca="1">IF(AND('Administrativo '!$Y$11="Muy Baja",'Administrativo '!$AA$11="Mayor"),CONCATENATE("R1C",'Administrativo '!$O$11),"")</f>
        <v/>
      </c>
      <c r="AD46" s="51" t="str">
        <f>IF(AND('Administrativo '!$Y$12="Muy Baja",'Administrativo '!$AA$12="Mayor"),CONCATENATE("R1C",'Administrativo '!$O$12),"")</f>
        <v/>
      </c>
      <c r="AE46" s="51" t="str">
        <f>IF(AND('Administrativo '!$Y$13="Muy Baja",'Administrativo '!$AA$13="Mayor"),CONCATENATE("R1C",'Administrativo '!$O$13),"")</f>
        <v/>
      </c>
      <c r="AF46" s="51" t="str">
        <f>IF(AND('Administrativo '!$Y$14="Muy Baja",'Administrativo '!$AA$14="Mayor"),CONCATENATE("R1C",'Administrativo '!$O$14),"")</f>
        <v/>
      </c>
      <c r="AG46" s="52" t="str">
        <f>IF(AND('Administrativo '!$Y$15="Muy Baja",'Administrativo '!$AA$15="Mayor"),CONCATENATE("R1C",'Administrativo '!$O$15),"")</f>
        <v/>
      </c>
      <c r="AH46" s="53" t="str">
        <f ca="1">IF(AND('Administrativo '!$Y$10="Muy Baja",'Administrativo '!$AA$10="Catastrófico"),CONCATENATE("R1C",'Administrativo '!$O$10),"")</f>
        <v/>
      </c>
      <c r="AI46" s="54" t="str">
        <f ca="1">IF(AND('Administrativo '!$Y$11="Muy Baja",'Administrativo '!$AA$11="Catastrófico"),CONCATENATE("R1C",'Administrativo '!$O$11),"")</f>
        <v/>
      </c>
      <c r="AJ46" s="54" t="str">
        <f>IF(AND('Administrativo '!$Y$12="Muy Baja",'Administrativo '!$AA$12="Catastrófico"),CONCATENATE("R1C",'Administrativo '!$O$12),"")</f>
        <v/>
      </c>
      <c r="AK46" s="54" t="str">
        <f>IF(AND('Administrativo '!$Y$13="Muy Baja",'Administrativo '!$AA$13="Catastrófico"),CONCATENATE("R1C",'Administrativo '!$O$13),"")</f>
        <v/>
      </c>
      <c r="AL46" s="54" t="str">
        <f>IF(AND('Administrativo '!$Y$14="Muy Baja",'Administrativo '!$AA$14="Catastrófico"),CONCATENATE("R1C",'Administrativo '!$O$14),"")</f>
        <v/>
      </c>
      <c r="AM46" s="55" t="str">
        <f>IF(AND('Administrativo '!$Y$15="Muy Baja",'Administrativo '!$AA$15="Catastrófico"),CONCATENATE("R1C",'Administrativo '!$O$15),"")</f>
        <v/>
      </c>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c r="BY46" s="87"/>
      <c r="BZ46" s="87"/>
      <c r="CA46" s="87"/>
      <c r="CB46" s="87"/>
    </row>
    <row r="47" spans="1:80" ht="46.5" customHeight="1" x14ac:dyDescent="0.25">
      <c r="A47" s="87"/>
      <c r="B47" s="321"/>
      <c r="C47" s="321"/>
      <c r="D47" s="322"/>
      <c r="E47" s="418"/>
      <c r="F47" s="419"/>
      <c r="G47" s="419"/>
      <c r="H47" s="419"/>
      <c r="I47" s="435"/>
      <c r="J47" s="80" t="str">
        <f>IF(AND('Administrativo '!$Y$16="Muy Baja",'Administrativo '!$AA$16="Leve"),CONCATENATE("R2C",'Administrativo '!$O$16),"")</f>
        <v/>
      </c>
      <c r="K47" s="81" t="str">
        <f>IF(AND('Administrativo '!$Y$17="Muy Baja",'Administrativo '!$AA$17="Leve"),CONCATENATE("R2C",'Administrativo '!$O$17),"")</f>
        <v/>
      </c>
      <c r="L47" s="81" t="str">
        <f>IF(AND('Administrativo '!$Y$18="Muy Baja",'Administrativo '!$AA$18="Leve"),CONCATENATE("R2C",'Administrativo '!$O$18),"")</f>
        <v/>
      </c>
      <c r="M47" s="81" t="str">
        <f>IF(AND('Administrativo '!$Y$19="Muy Baja",'Administrativo '!$AA$19="Leve"),CONCATENATE("R2C",'Administrativo '!$O$19),"")</f>
        <v/>
      </c>
      <c r="N47" s="81" t="str">
        <f>IF(AND('Administrativo '!$Y$20="Muy Baja",'Administrativo '!$AA$20="Leve"),CONCATENATE("R2C",'Administrativo '!$O$20),"")</f>
        <v/>
      </c>
      <c r="O47" s="82" t="str">
        <f>IF(AND('Administrativo '!$Y$21="Muy Baja",'Administrativo '!$AA$21="Leve"),CONCATENATE("R2C",'Administrativo '!$O$21),"")</f>
        <v/>
      </c>
      <c r="P47" s="80" t="str">
        <f>IF(AND('Administrativo '!$Y$16="Muy Baja",'Administrativo '!$AA$16="Menor"),CONCATENATE("R2C",'Administrativo '!$O$16),"")</f>
        <v/>
      </c>
      <c r="Q47" s="81" t="str">
        <f>IF(AND('Administrativo '!$Y$17="Muy Baja",'Administrativo '!$AA$17="Menor"),CONCATENATE("R2C",'Administrativo '!$O$17),"")</f>
        <v/>
      </c>
      <c r="R47" s="81" t="str">
        <f>IF(AND('Administrativo '!$Y$18="Muy Baja",'Administrativo '!$AA$18="Menor"),CONCATENATE("R2C",'Administrativo '!$O$18),"")</f>
        <v/>
      </c>
      <c r="S47" s="81" t="str">
        <f>IF(AND('Administrativo '!$Y$19="Muy Baja",'Administrativo '!$AA$19="Menor"),CONCATENATE("R2C",'Administrativo '!$O$19),"")</f>
        <v/>
      </c>
      <c r="T47" s="81" t="str">
        <f>IF(AND('Administrativo '!$Y$20="Muy Baja",'Administrativo '!$AA$20="Menor"),CONCATENATE("R2C",'Administrativo '!$O$20),"")</f>
        <v/>
      </c>
      <c r="U47" s="82" t="str">
        <f>IF(AND('Administrativo '!$Y$21="Muy Baja",'Administrativo '!$AA$21="Menor"),CONCATENATE("R2C",'Administrativo '!$O$21),"")</f>
        <v/>
      </c>
      <c r="V47" s="71" t="str">
        <f>IF(AND('Administrativo '!$Y$16="Muy Baja",'Administrativo '!$AA$16="Moderado"),CONCATENATE("R2C",'Administrativo '!$O$16),"")</f>
        <v/>
      </c>
      <c r="W47" s="72" t="str">
        <f>IF(AND('Administrativo '!$Y$17="Muy Baja",'Administrativo '!$AA$17="Moderado"),CONCATENATE("R2C",'Administrativo '!$O$17),"")</f>
        <v/>
      </c>
      <c r="X47" s="72" t="str">
        <f>IF(AND('Administrativo '!$Y$18="Muy Baja",'Administrativo '!$AA$18="Moderado"),CONCATENATE("R2C",'Administrativo '!$O$18),"")</f>
        <v/>
      </c>
      <c r="Y47" s="72" t="str">
        <f>IF(AND('Administrativo '!$Y$19="Muy Baja",'Administrativo '!$AA$19="Moderado"),CONCATENATE("R2C",'Administrativo '!$O$19),"")</f>
        <v/>
      </c>
      <c r="Z47" s="72" t="str">
        <f>IF(AND('Administrativo '!$Y$20="Muy Baja",'Administrativo '!$AA$20="Moderado"),CONCATENATE("R2C",'Administrativo '!$O$20),"")</f>
        <v/>
      </c>
      <c r="AA47" s="73" t="str">
        <f>IF(AND('Administrativo '!$Y$21="Muy Baja",'Administrativo '!$AA$21="Moderado"),CONCATENATE("R2C",'Administrativo '!$O$21),"")</f>
        <v/>
      </c>
      <c r="AB47" s="56" t="str">
        <f>IF(AND('Administrativo '!$Y$16="Muy Baja",'Administrativo '!$AA$16="Mayor"),CONCATENATE("R2C",'Administrativo '!$O$16),"")</f>
        <v/>
      </c>
      <c r="AC47" s="57" t="str">
        <f>IF(AND('Administrativo '!$Y$17="Muy Baja",'Administrativo '!$AA$17="Mayor"),CONCATENATE("R2C",'Administrativo '!$O$17),"")</f>
        <v/>
      </c>
      <c r="AD47" s="57" t="str">
        <f>IF(AND('Administrativo '!$Y$18="Muy Baja",'Administrativo '!$AA$18="Mayor"),CONCATENATE("R2C",'Administrativo '!$O$18),"")</f>
        <v/>
      </c>
      <c r="AE47" s="57" t="str">
        <f>IF(AND('Administrativo '!$Y$19="Muy Baja",'Administrativo '!$AA$19="Mayor"),CONCATENATE("R2C",'Administrativo '!$O$19),"")</f>
        <v/>
      </c>
      <c r="AF47" s="57" t="str">
        <f>IF(AND('Administrativo '!$Y$20="Muy Baja",'Administrativo '!$AA$20="Mayor"),CONCATENATE("R2C",'Administrativo '!$O$20),"")</f>
        <v/>
      </c>
      <c r="AG47" s="58" t="str">
        <f>IF(AND('Administrativo '!$Y$21="Muy Baja",'Administrativo '!$AA$21="Mayor"),CONCATENATE("R2C",'Administrativo '!$O$21),"")</f>
        <v/>
      </c>
      <c r="AH47" s="59" t="str">
        <f>IF(AND('Administrativo '!$Y$16="Muy Baja",'Administrativo '!$AA$16="Catastrófico"),CONCATENATE("R2C",'Administrativo '!$O$16),"")</f>
        <v/>
      </c>
      <c r="AI47" s="60" t="str">
        <f>IF(AND('Administrativo '!$Y$17="Muy Baja",'Administrativo '!$AA$17="Catastrófico"),CONCATENATE("R2C",'Administrativo '!$O$17),"")</f>
        <v/>
      </c>
      <c r="AJ47" s="60" t="str">
        <f>IF(AND('Administrativo '!$Y$18="Muy Baja",'Administrativo '!$AA$18="Catastrófico"),CONCATENATE("R2C",'Administrativo '!$O$18),"")</f>
        <v/>
      </c>
      <c r="AK47" s="60" t="str">
        <f>IF(AND('Administrativo '!$Y$19="Muy Baja",'Administrativo '!$AA$19="Catastrófico"),CONCATENATE("R2C",'Administrativo '!$O$19),"")</f>
        <v/>
      </c>
      <c r="AL47" s="60" t="str">
        <f>IF(AND('Administrativo '!$Y$20="Muy Baja",'Administrativo '!$AA$20="Catastrófico"),CONCATENATE("R2C",'Administrativo '!$O$20),"")</f>
        <v/>
      </c>
      <c r="AM47" s="61" t="str">
        <f>IF(AND('Administrativo '!$Y$21="Muy Baja",'Administrativo '!$AA$21="Catastrófico"),CONCATENATE("R2C",'Administrativo '!$O$21),"")</f>
        <v/>
      </c>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c r="BY47" s="87"/>
      <c r="BZ47" s="87"/>
      <c r="CA47" s="87"/>
      <c r="CB47" s="87"/>
    </row>
    <row r="48" spans="1:80" ht="15" customHeight="1" x14ac:dyDescent="0.25">
      <c r="A48" s="87"/>
      <c r="B48" s="321"/>
      <c r="C48" s="321"/>
      <c r="D48" s="322"/>
      <c r="E48" s="418"/>
      <c r="F48" s="419"/>
      <c r="G48" s="419"/>
      <c r="H48" s="419"/>
      <c r="I48" s="435"/>
      <c r="J48" s="80" t="str">
        <f>IF(AND('Administrativo '!$Y$22="Muy Baja",'Administrativo '!$AA$22="Leve"),CONCATENATE("R3C",'Administrativo '!$O$22),"")</f>
        <v/>
      </c>
      <c r="K48" s="81" t="str">
        <f>IF(AND('Administrativo '!$Y$23="Muy Baja",'Administrativo '!$AA$23="Leve"),CONCATENATE("R3C",'Administrativo '!$O$23),"")</f>
        <v/>
      </c>
      <c r="L48" s="81" t="str">
        <f>IF(AND('Administrativo '!$Y$24="Muy Baja",'Administrativo '!$AA$24="Leve"),CONCATENATE("R3C",'Administrativo '!$O$24),"")</f>
        <v/>
      </c>
      <c r="M48" s="81" t="str">
        <f>IF(AND('Administrativo '!$Y$25="Muy Baja",'Administrativo '!$AA$25="Leve"),CONCATENATE("R3C",'Administrativo '!$O$25),"")</f>
        <v/>
      </c>
      <c r="N48" s="81" t="str">
        <f>IF(AND('Administrativo '!$Y$26="Muy Baja",'Administrativo '!$AA$26="Leve"),CONCATENATE("R3C",'Administrativo '!$O$26),"")</f>
        <v/>
      </c>
      <c r="O48" s="82" t="str">
        <f>IF(AND('Administrativo '!$Y$27="Muy Baja",'Administrativo '!$AA$27="Leve"),CONCATENATE("R3C",'Administrativo '!$O$27),"")</f>
        <v/>
      </c>
      <c r="P48" s="80" t="str">
        <f>IF(AND('Administrativo '!$Y$22="Muy Baja",'Administrativo '!$AA$22="Menor"),CONCATENATE("R3C",'Administrativo '!$O$22),"")</f>
        <v/>
      </c>
      <c r="Q48" s="81" t="str">
        <f>IF(AND('Administrativo '!$Y$23="Muy Baja",'Administrativo '!$AA$23="Menor"),CONCATENATE("R3C",'Administrativo '!$O$23),"")</f>
        <v/>
      </c>
      <c r="R48" s="81" t="str">
        <f>IF(AND('Administrativo '!$Y$24="Muy Baja",'Administrativo '!$AA$24="Menor"),CONCATENATE("R3C",'Administrativo '!$O$24),"")</f>
        <v/>
      </c>
      <c r="S48" s="81" t="str">
        <f>IF(AND('Administrativo '!$Y$25="Muy Baja",'Administrativo '!$AA$25="Menor"),CONCATENATE("R3C",'Administrativo '!$O$25),"")</f>
        <v/>
      </c>
      <c r="T48" s="81" t="str">
        <f>IF(AND('Administrativo '!$Y$26="Muy Baja",'Administrativo '!$AA$26="Menor"),CONCATENATE("R3C",'Administrativo '!$O$26),"")</f>
        <v/>
      </c>
      <c r="U48" s="82" t="str">
        <f>IF(AND('Administrativo '!$Y$27="Muy Baja",'Administrativo '!$AA$27="Menor"),CONCATENATE("R3C",'Administrativo '!$O$27),"")</f>
        <v/>
      </c>
      <c r="V48" s="71" t="str">
        <f>IF(AND('Administrativo '!$Y$22="Muy Baja",'Administrativo '!$AA$22="Moderado"),CONCATENATE("R3C",'Administrativo '!$O$22),"")</f>
        <v/>
      </c>
      <c r="W48" s="72" t="str">
        <f>IF(AND('Administrativo '!$Y$23="Muy Baja",'Administrativo '!$AA$23="Moderado"),CONCATENATE("R3C",'Administrativo '!$O$23),"")</f>
        <v/>
      </c>
      <c r="X48" s="72" t="str">
        <f>IF(AND('Administrativo '!$Y$24="Muy Baja",'Administrativo '!$AA$24="Moderado"),CONCATENATE("R3C",'Administrativo '!$O$24),"")</f>
        <v/>
      </c>
      <c r="Y48" s="72" t="str">
        <f>IF(AND('Administrativo '!$Y$25="Muy Baja",'Administrativo '!$AA$25="Moderado"),CONCATENATE("R3C",'Administrativo '!$O$25),"")</f>
        <v/>
      </c>
      <c r="Z48" s="72" t="str">
        <f>IF(AND('Administrativo '!$Y$26="Muy Baja",'Administrativo '!$AA$26="Moderado"),CONCATENATE("R3C",'Administrativo '!$O$26),"")</f>
        <v/>
      </c>
      <c r="AA48" s="73" t="str">
        <f>IF(AND('Administrativo '!$Y$27="Muy Baja",'Administrativo '!$AA$27="Moderado"),CONCATENATE("R3C",'Administrativo '!$O$27),"")</f>
        <v/>
      </c>
      <c r="AB48" s="56" t="str">
        <f>IF(AND('Administrativo '!$Y$22="Muy Baja",'Administrativo '!$AA$22="Mayor"),CONCATENATE("R3C",'Administrativo '!$O$22),"")</f>
        <v/>
      </c>
      <c r="AC48" s="57" t="str">
        <f>IF(AND('Administrativo '!$Y$23="Muy Baja",'Administrativo '!$AA$23="Mayor"),CONCATENATE("R3C",'Administrativo '!$O$23),"")</f>
        <v/>
      </c>
      <c r="AD48" s="57" t="str">
        <f>IF(AND('Administrativo '!$Y$24="Muy Baja",'Administrativo '!$AA$24="Mayor"),CONCATENATE("R3C",'Administrativo '!$O$24),"")</f>
        <v/>
      </c>
      <c r="AE48" s="57" t="str">
        <f>IF(AND('Administrativo '!$Y$25="Muy Baja",'Administrativo '!$AA$25="Mayor"),CONCATENATE("R3C",'Administrativo '!$O$25),"")</f>
        <v/>
      </c>
      <c r="AF48" s="57" t="str">
        <f>IF(AND('Administrativo '!$Y$26="Muy Baja",'Administrativo '!$AA$26="Mayor"),CONCATENATE("R3C",'Administrativo '!$O$26),"")</f>
        <v/>
      </c>
      <c r="AG48" s="58" t="str">
        <f>IF(AND('Administrativo '!$Y$27="Muy Baja",'Administrativo '!$AA$27="Mayor"),CONCATENATE("R3C",'Administrativo '!$O$27),"")</f>
        <v/>
      </c>
      <c r="AH48" s="59" t="str">
        <f>IF(AND('Administrativo '!$Y$22="Muy Baja",'Administrativo '!$AA$22="Catastrófico"),CONCATENATE("R3C",'Administrativo '!$O$22),"")</f>
        <v/>
      </c>
      <c r="AI48" s="60" t="str">
        <f>IF(AND('Administrativo '!$Y$23="Muy Baja",'Administrativo '!$AA$23="Catastrófico"),CONCATENATE("R3C",'Administrativo '!$O$23),"")</f>
        <v/>
      </c>
      <c r="AJ48" s="60" t="str">
        <f>IF(AND('Administrativo '!$Y$24="Muy Baja",'Administrativo '!$AA$24="Catastrófico"),CONCATENATE("R3C",'Administrativo '!$O$24),"")</f>
        <v/>
      </c>
      <c r="AK48" s="60" t="str">
        <f>IF(AND('Administrativo '!$Y$25="Muy Baja",'Administrativo '!$AA$25="Catastrófico"),CONCATENATE("R3C",'Administrativo '!$O$25),"")</f>
        <v/>
      </c>
      <c r="AL48" s="60" t="str">
        <f>IF(AND('Administrativo '!$Y$26="Muy Baja",'Administrativo '!$AA$26="Catastrófico"),CONCATENATE("R3C",'Administrativo '!$O$26),"")</f>
        <v/>
      </c>
      <c r="AM48" s="61" t="str">
        <f>IF(AND('Administrativo '!$Y$27="Muy Baja",'Administrativo '!$AA$27="Catastrófico"),CONCATENATE("R3C",'Administrativo '!$O$27),"")</f>
        <v/>
      </c>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c r="BT48" s="87"/>
      <c r="BU48" s="87"/>
      <c r="BV48" s="87"/>
      <c r="BW48" s="87"/>
      <c r="BX48" s="87"/>
      <c r="BY48" s="87"/>
      <c r="BZ48" s="87"/>
      <c r="CA48" s="87"/>
      <c r="CB48" s="87"/>
    </row>
    <row r="49" spans="1:80" ht="15" customHeight="1" x14ac:dyDescent="0.25">
      <c r="A49" s="87"/>
      <c r="B49" s="321"/>
      <c r="C49" s="321"/>
      <c r="D49" s="322"/>
      <c r="E49" s="420"/>
      <c r="F49" s="419"/>
      <c r="G49" s="419"/>
      <c r="H49" s="419"/>
      <c r="I49" s="435"/>
      <c r="J49" s="80" t="str">
        <f>IF(AND('Administrativo '!$Y$28="Muy Baja",'Administrativo '!$AA$28="Leve"),CONCATENATE("R4C",'Administrativo '!$O$28),"")</f>
        <v/>
      </c>
      <c r="K49" s="81" t="str">
        <f>IF(AND('Administrativo '!$Y$29="Muy Baja",'Administrativo '!$AA$29="Leve"),CONCATENATE("R4C",'Administrativo '!$O$29),"")</f>
        <v/>
      </c>
      <c r="L49" s="81" t="str">
        <f>IF(AND('Administrativo '!$Y$30="Muy Baja",'Administrativo '!$AA$30="Leve"),CONCATENATE("R4C",'Administrativo '!$O$30),"")</f>
        <v/>
      </c>
      <c r="M49" s="81" t="str">
        <f>IF(AND('Administrativo '!$Y$31="Muy Baja",'Administrativo '!$AA$31="Leve"),CONCATENATE("R4C",'Administrativo '!$O$31),"")</f>
        <v/>
      </c>
      <c r="N49" s="81" t="str">
        <f>IF(AND('Administrativo '!$Y$32="Muy Baja",'Administrativo '!$AA$32="Leve"),CONCATENATE("R4C",'Administrativo '!$O$32),"")</f>
        <v/>
      </c>
      <c r="O49" s="82" t="str">
        <f>IF(AND('Administrativo '!$Y$33="Muy Baja",'Administrativo '!$AA$33="Leve"),CONCATENATE("R4C",'Administrativo '!$O$33),"")</f>
        <v/>
      </c>
      <c r="P49" s="80" t="str">
        <f>IF(AND('Administrativo '!$Y$28="Muy Baja",'Administrativo '!$AA$28="Menor"),CONCATENATE("R4C",'Administrativo '!$O$28),"")</f>
        <v/>
      </c>
      <c r="Q49" s="81" t="str">
        <f>IF(AND('Administrativo '!$Y$29="Muy Baja",'Administrativo '!$AA$29="Menor"),CONCATENATE("R4C",'Administrativo '!$O$29),"")</f>
        <v/>
      </c>
      <c r="R49" s="81" t="str">
        <f>IF(AND('Administrativo '!$Y$30="Muy Baja",'Administrativo '!$AA$30="Menor"),CONCATENATE("R4C",'Administrativo '!$O$30),"")</f>
        <v/>
      </c>
      <c r="S49" s="81" t="str">
        <f>IF(AND('Administrativo '!$Y$31="Muy Baja",'Administrativo '!$AA$31="Menor"),CONCATENATE("R4C",'Administrativo '!$O$31),"")</f>
        <v/>
      </c>
      <c r="T49" s="81" t="str">
        <f>IF(AND('Administrativo '!$Y$32="Muy Baja",'Administrativo '!$AA$32="Menor"),CONCATENATE("R4C",'Administrativo '!$O$32),"")</f>
        <v/>
      </c>
      <c r="U49" s="82" t="str">
        <f>IF(AND('Administrativo '!$Y$33="Muy Baja",'Administrativo '!$AA$33="Menor"),CONCATENATE("R4C",'Administrativo '!$O$33),"")</f>
        <v/>
      </c>
      <c r="V49" s="71" t="str">
        <f>IF(AND('Administrativo '!$Y$28="Muy Baja",'Administrativo '!$AA$28="Moderado"),CONCATENATE("R4C",'Administrativo '!$O$28),"")</f>
        <v/>
      </c>
      <c r="W49" s="72" t="str">
        <f>IF(AND('Administrativo '!$Y$29="Muy Baja",'Administrativo '!$AA$29="Moderado"),CONCATENATE("R4C",'Administrativo '!$O$29),"")</f>
        <v/>
      </c>
      <c r="X49" s="72" t="str">
        <f>IF(AND('Administrativo '!$Y$30="Muy Baja",'Administrativo '!$AA$30="Moderado"),CONCATENATE("R4C",'Administrativo '!$O$30),"")</f>
        <v/>
      </c>
      <c r="Y49" s="72" t="str">
        <f>IF(AND('Administrativo '!$Y$31="Muy Baja",'Administrativo '!$AA$31="Moderado"),CONCATENATE("R4C",'Administrativo '!$O$31),"")</f>
        <v/>
      </c>
      <c r="Z49" s="72" t="str">
        <f>IF(AND('Administrativo '!$Y$32="Muy Baja",'Administrativo '!$AA$32="Moderado"),CONCATENATE("R4C",'Administrativo '!$O$32),"")</f>
        <v/>
      </c>
      <c r="AA49" s="73" t="str">
        <f>IF(AND('Administrativo '!$Y$33="Muy Baja",'Administrativo '!$AA$33="Moderado"),CONCATENATE("R4C",'Administrativo '!$O$33),"")</f>
        <v/>
      </c>
      <c r="AB49" s="56" t="str">
        <f>IF(AND('Administrativo '!$Y$28="Muy Baja",'Administrativo '!$AA$28="Mayor"),CONCATENATE("R4C",'Administrativo '!$O$28),"")</f>
        <v/>
      </c>
      <c r="AC49" s="57" t="str">
        <f>IF(AND('Administrativo '!$Y$29="Muy Baja",'Administrativo '!$AA$29="Mayor"),CONCATENATE("R4C",'Administrativo '!$O$29),"")</f>
        <v/>
      </c>
      <c r="AD49" s="57" t="str">
        <f>IF(AND('Administrativo '!$Y$30="Muy Baja",'Administrativo '!$AA$30="Mayor"),CONCATENATE("R4C",'Administrativo '!$O$30),"")</f>
        <v/>
      </c>
      <c r="AE49" s="57" t="str">
        <f>IF(AND('Administrativo '!$Y$31="Muy Baja",'Administrativo '!$AA$31="Mayor"),CONCATENATE("R4C",'Administrativo '!$O$31),"")</f>
        <v/>
      </c>
      <c r="AF49" s="57" t="str">
        <f>IF(AND('Administrativo '!$Y$32="Muy Baja",'Administrativo '!$AA$32="Mayor"),CONCATENATE("R4C",'Administrativo '!$O$32),"")</f>
        <v/>
      </c>
      <c r="AG49" s="58" t="str">
        <f>IF(AND('Administrativo '!$Y$33="Muy Baja",'Administrativo '!$AA$33="Mayor"),CONCATENATE("R4C",'Administrativo '!$O$33),"")</f>
        <v/>
      </c>
      <c r="AH49" s="59" t="str">
        <f>IF(AND('Administrativo '!$Y$28="Muy Baja",'Administrativo '!$AA$28="Catastrófico"),CONCATENATE("R4C",'Administrativo '!$O$28),"")</f>
        <v/>
      </c>
      <c r="AI49" s="60" t="str">
        <f>IF(AND('Administrativo '!$Y$29="Muy Baja",'Administrativo '!$AA$29="Catastrófico"),CONCATENATE("R4C",'Administrativo '!$O$29),"")</f>
        <v/>
      </c>
      <c r="AJ49" s="60" t="str">
        <f>IF(AND('Administrativo '!$Y$30="Muy Baja",'Administrativo '!$AA$30="Catastrófico"),CONCATENATE("R4C",'Administrativo '!$O$30),"")</f>
        <v/>
      </c>
      <c r="AK49" s="60" t="str">
        <f>IF(AND('Administrativo '!$Y$31="Muy Baja",'Administrativo '!$AA$31="Catastrófico"),CONCATENATE("R4C",'Administrativo '!$O$31),"")</f>
        <v/>
      </c>
      <c r="AL49" s="60" t="str">
        <f>IF(AND('Administrativo '!$Y$32="Muy Baja",'Administrativo '!$AA$32="Catastrófico"),CONCATENATE("R4C",'Administrativo '!$O$32),"")</f>
        <v/>
      </c>
      <c r="AM49" s="61" t="str">
        <f>IF(AND('Administrativo '!$Y$33="Muy Baja",'Administrativo '!$AA$33="Catastrófico"),CONCATENATE("R4C",'Administrativo '!$O$33),"")</f>
        <v/>
      </c>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c r="CA49" s="87"/>
      <c r="CB49" s="87"/>
    </row>
    <row r="50" spans="1:80" ht="15" customHeight="1" x14ac:dyDescent="0.25">
      <c r="A50" s="87"/>
      <c r="B50" s="321"/>
      <c r="C50" s="321"/>
      <c r="D50" s="322"/>
      <c r="E50" s="420"/>
      <c r="F50" s="419"/>
      <c r="G50" s="419"/>
      <c r="H50" s="419"/>
      <c r="I50" s="435"/>
      <c r="J50" s="80" t="str">
        <f>IF(AND('Administrativo '!$Y$34="Muy Baja",'Administrativo '!$AA$34="Leve"),CONCATENATE("R5C",'Administrativo '!$O$34),"")</f>
        <v/>
      </c>
      <c r="K50" s="81" t="str">
        <f>IF(AND('Administrativo '!$Y$35="Muy Baja",'Administrativo '!$AA$35="Leve"),CONCATENATE("R5C",'Administrativo '!$O$35),"")</f>
        <v/>
      </c>
      <c r="L50" s="81" t="str">
        <f>IF(AND('Administrativo '!$Y$36="Muy Baja",'Administrativo '!$AA$36="Leve"),CONCATENATE("R5C",'Administrativo '!$O$36),"")</f>
        <v/>
      </c>
      <c r="M50" s="81" t="str">
        <f>IF(AND('Administrativo '!$Y$37="Muy Baja",'Administrativo '!$AA$37="Leve"),CONCATENATE("R5C",'Administrativo '!$O$37),"")</f>
        <v/>
      </c>
      <c r="N50" s="81" t="str">
        <f>IF(AND('Administrativo '!$Y$38="Muy Baja",'Administrativo '!$AA$38="Leve"),CONCATENATE("R5C",'Administrativo '!$O$38),"")</f>
        <v/>
      </c>
      <c r="O50" s="82" t="str">
        <f>IF(AND('Administrativo '!$Y$39="Muy Baja",'Administrativo '!$AA$39="Leve"),CONCATENATE("R5C",'Administrativo '!$O$39),"")</f>
        <v/>
      </c>
      <c r="P50" s="80" t="str">
        <f>IF(AND('Administrativo '!$Y$34="Muy Baja",'Administrativo '!$AA$34="Menor"),CONCATENATE("R5C",'Administrativo '!$O$34),"")</f>
        <v/>
      </c>
      <c r="Q50" s="81" t="str">
        <f>IF(AND('Administrativo '!$Y$35="Muy Baja",'Administrativo '!$AA$35="Menor"),CONCATENATE("R5C",'Administrativo '!$O$35),"")</f>
        <v/>
      </c>
      <c r="R50" s="81" t="str">
        <f>IF(AND('Administrativo '!$Y$36="Muy Baja",'Administrativo '!$AA$36="Menor"),CONCATENATE("R5C",'Administrativo '!$O$36),"")</f>
        <v/>
      </c>
      <c r="S50" s="81" t="str">
        <f>IF(AND('Administrativo '!$Y$37="Muy Baja",'Administrativo '!$AA$37="Menor"),CONCATENATE("R5C",'Administrativo '!$O$37),"")</f>
        <v/>
      </c>
      <c r="T50" s="81" t="str">
        <f>IF(AND('Administrativo '!$Y$38="Muy Baja",'Administrativo '!$AA$38="Menor"),CONCATENATE("R5C",'Administrativo '!$O$38),"")</f>
        <v/>
      </c>
      <c r="U50" s="82" t="str">
        <f>IF(AND('Administrativo '!$Y$39="Muy Baja",'Administrativo '!$AA$39="Menor"),CONCATENATE("R5C",'Administrativo '!$O$39),"")</f>
        <v/>
      </c>
      <c r="V50" s="71" t="str">
        <f>IF(AND('Administrativo '!$Y$34="Muy Baja",'Administrativo '!$AA$34="Moderado"),CONCATENATE("R5C",'Administrativo '!$O$34),"")</f>
        <v/>
      </c>
      <c r="W50" s="72" t="str">
        <f>IF(AND('Administrativo '!$Y$35="Muy Baja",'Administrativo '!$AA$35="Moderado"),CONCATENATE("R5C",'Administrativo '!$O$35),"")</f>
        <v/>
      </c>
      <c r="X50" s="72" t="str">
        <f>IF(AND('Administrativo '!$Y$36="Muy Baja",'Administrativo '!$AA$36="Moderado"),CONCATENATE("R5C",'Administrativo '!$O$36),"")</f>
        <v/>
      </c>
      <c r="Y50" s="72" t="str">
        <f>IF(AND('Administrativo '!$Y$37="Muy Baja",'Administrativo '!$AA$37="Moderado"),CONCATENATE("R5C",'Administrativo '!$O$37),"")</f>
        <v/>
      </c>
      <c r="Z50" s="72" t="str">
        <f>IF(AND('Administrativo '!$Y$38="Muy Baja",'Administrativo '!$AA$38="Moderado"),CONCATENATE("R5C",'Administrativo '!$O$38),"")</f>
        <v/>
      </c>
      <c r="AA50" s="73" t="str">
        <f>IF(AND('Administrativo '!$Y$39="Muy Baja",'Administrativo '!$AA$39="Moderado"),CONCATENATE("R5C",'Administrativo '!$O$39),"")</f>
        <v/>
      </c>
      <c r="AB50" s="56" t="str">
        <f>IF(AND('Administrativo '!$Y$34="Muy Baja",'Administrativo '!$AA$34="Mayor"),CONCATENATE("R5C",'Administrativo '!$O$34),"")</f>
        <v/>
      </c>
      <c r="AC50" s="57" t="str">
        <f>IF(AND('Administrativo '!$Y$35="Muy Baja",'Administrativo '!$AA$35="Mayor"),CONCATENATE("R5C",'Administrativo '!$O$35),"")</f>
        <v/>
      </c>
      <c r="AD50" s="57" t="str">
        <f>IF(AND('Administrativo '!$Y$36="Muy Baja",'Administrativo '!$AA$36="Mayor"),CONCATENATE("R5C",'Administrativo '!$O$36),"")</f>
        <v/>
      </c>
      <c r="AE50" s="57" t="str">
        <f>IF(AND('Administrativo '!$Y$37="Muy Baja",'Administrativo '!$AA$37="Mayor"),CONCATENATE("R5C",'Administrativo '!$O$37),"")</f>
        <v/>
      </c>
      <c r="AF50" s="57" t="str">
        <f>IF(AND('Administrativo '!$Y$38="Muy Baja",'Administrativo '!$AA$38="Mayor"),CONCATENATE("R5C",'Administrativo '!$O$38),"")</f>
        <v/>
      </c>
      <c r="AG50" s="58" t="str">
        <f>IF(AND('Administrativo '!$Y$39="Muy Baja",'Administrativo '!$AA$39="Mayor"),CONCATENATE("R5C",'Administrativo '!$O$39),"")</f>
        <v/>
      </c>
      <c r="AH50" s="59" t="str">
        <f>IF(AND('Administrativo '!$Y$34="Muy Baja",'Administrativo '!$AA$34="Catastrófico"),CONCATENATE("R5C",'Administrativo '!$O$34),"")</f>
        <v/>
      </c>
      <c r="AI50" s="60" t="str">
        <f>IF(AND('Administrativo '!$Y$35="Muy Baja",'Administrativo '!$AA$35="Catastrófico"),CONCATENATE("R5C",'Administrativo '!$O$35),"")</f>
        <v/>
      </c>
      <c r="AJ50" s="60" t="str">
        <f>IF(AND('Administrativo '!$Y$36="Muy Baja",'Administrativo '!$AA$36="Catastrófico"),CONCATENATE("R5C",'Administrativo '!$O$36),"")</f>
        <v/>
      </c>
      <c r="AK50" s="60" t="str">
        <f>IF(AND('Administrativo '!$Y$37="Muy Baja",'Administrativo '!$AA$37="Catastrófico"),CONCATENATE("R5C",'Administrativo '!$O$37),"")</f>
        <v/>
      </c>
      <c r="AL50" s="60" t="str">
        <f>IF(AND('Administrativo '!$Y$38="Muy Baja",'Administrativo '!$AA$38="Catastrófico"),CONCATENATE("R5C",'Administrativo '!$O$38),"")</f>
        <v/>
      </c>
      <c r="AM50" s="61" t="str">
        <f>IF(AND('Administrativo '!$Y$39="Muy Baja",'Administrativo '!$AA$39="Catastrófico"),CONCATENATE("R5C",'Administrativo '!$O$39),"")</f>
        <v/>
      </c>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row>
    <row r="51" spans="1:80" ht="15" customHeight="1" x14ac:dyDescent="0.25">
      <c r="A51" s="87"/>
      <c r="B51" s="321"/>
      <c r="C51" s="321"/>
      <c r="D51" s="322"/>
      <c r="E51" s="420"/>
      <c r="F51" s="419"/>
      <c r="G51" s="419"/>
      <c r="H51" s="419"/>
      <c r="I51" s="435"/>
      <c r="J51" s="80" t="str">
        <f>IF(AND('Administrativo '!$Y$40="Muy Baja",'Administrativo '!$AA$40="Leve"),CONCATENATE("R6C",'Administrativo '!$O$40),"")</f>
        <v/>
      </c>
      <c r="K51" s="81" t="str">
        <f>IF(AND('Administrativo '!$Y$41="Muy Baja",'Administrativo '!$AA$41="Leve"),CONCATENATE("R6C",'Administrativo '!$O$41),"")</f>
        <v/>
      </c>
      <c r="L51" s="81" t="str">
        <f>IF(AND('Administrativo '!$Y$42="Muy Baja",'Administrativo '!$AA$42="Leve"),CONCATENATE("R6C",'Administrativo '!$O$42),"")</f>
        <v/>
      </c>
      <c r="M51" s="81" t="str">
        <f>IF(AND('Administrativo '!$Y$43="Muy Baja",'Administrativo '!$AA$43="Leve"),CONCATENATE("R6C",'Administrativo '!$O$43),"")</f>
        <v/>
      </c>
      <c r="N51" s="81" t="str">
        <f>IF(AND('Administrativo '!$Y$44="Muy Baja",'Administrativo '!$AA$44="Leve"),CONCATENATE("R6C",'Administrativo '!$O$44),"")</f>
        <v/>
      </c>
      <c r="O51" s="82" t="str">
        <f>IF(AND('Administrativo '!$Y$45="Muy Baja",'Administrativo '!$AA$45="Leve"),CONCATENATE("R6C",'Administrativo '!$O$45),"")</f>
        <v/>
      </c>
      <c r="P51" s="80" t="str">
        <f>IF(AND('Administrativo '!$Y$40="Muy Baja",'Administrativo '!$AA$40="Menor"),CONCATENATE("R6C",'Administrativo '!$O$40),"")</f>
        <v/>
      </c>
      <c r="Q51" s="81" t="str">
        <f>IF(AND('Administrativo '!$Y$41="Muy Baja",'Administrativo '!$AA$41="Menor"),CONCATENATE("R6C",'Administrativo '!$O$41),"")</f>
        <v/>
      </c>
      <c r="R51" s="81" t="str">
        <f>IF(AND('Administrativo '!$Y$42="Muy Baja",'Administrativo '!$AA$42="Menor"),CONCATENATE("R6C",'Administrativo '!$O$42),"")</f>
        <v/>
      </c>
      <c r="S51" s="81" t="str">
        <f>IF(AND('Administrativo '!$Y$43="Muy Baja",'Administrativo '!$AA$43="Menor"),CONCATENATE("R6C",'Administrativo '!$O$43),"")</f>
        <v/>
      </c>
      <c r="T51" s="81" t="str">
        <f>IF(AND('Administrativo '!$Y$44="Muy Baja",'Administrativo '!$AA$44="Menor"),CONCATENATE("R6C",'Administrativo '!$O$44),"")</f>
        <v/>
      </c>
      <c r="U51" s="82" t="str">
        <f>IF(AND('Administrativo '!$Y$45="Muy Baja",'Administrativo '!$AA$45="Menor"),CONCATENATE("R6C",'Administrativo '!$O$45),"")</f>
        <v/>
      </c>
      <c r="V51" s="71" t="str">
        <f>IF(AND('Administrativo '!$Y$40="Muy Baja",'Administrativo '!$AA$40="Moderado"),CONCATENATE("R6C",'Administrativo '!$O$40),"")</f>
        <v/>
      </c>
      <c r="W51" s="72" t="str">
        <f>IF(AND('Administrativo '!$Y$41="Muy Baja",'Administrativo '!$AA$41="Moderado"),CONCATENATE("R6C",'Administrativo '!$O$41),"")</f>
        <v/>
      </c>
      <c r="X51" s="72" t="str">
        <f>IF(AND('Administrativo '!$Y$42="Muy Baja",'Administrativo '!$AA$42="Moderado"),CONCATENATE("R6C",'Administrativo '!$O$42),"")</f>
        <v/>
      </c>
      <c r="Y51" s="72" t="str">
        <f>IF(AND('Administrativo '!$Y$43="Muy Baja",'Administrativo '!$AA$43="Moderado"),CONCATENATE("R6C",'Administrativo '!$O$43),"")</f>
        <v/>
      </c>
      <c r="Z51" s="72" t="str">
        <f>IF(AND('Administrativo '!$Y$44="Muy Baja",'Administrativo '!$AA$44="Moderado"),CONCATENATE("R6C",'Administrativo '!$O$44),"")</f>
        <v/>
      </c>
      <c r="AA51" s="73" t="str">
        <f>IF(AND('Administrativo '!$Y$45="Muy Baja",'Administrativo '!$AA$45="Moderado"),CONCATENATE("R6C",'Administrativo '!$O$45),"")</f>
        <v/>
      </c>
      <c r="AB51" s="56" t="str">
        <f>IF(AND('Administrativo '!$Y$40="Muy Baja",'Administrativo '!$AA$40="Mayor"),CONCATENATE("R6C",'Administrativo '!$O$40),"")</f>
        <v/>
      </c>
      <c r="AC51" s="57" t="str">
        <f>IF(AND('Administrativo '!$Y$41="Muy Baja",'Administrativo '!$AA$41="Mayor"),CONCATENATE("R6C",'Administrativo '!$O$41),"")</f>
        <v/>
      </c>
      <c r="AD51" s="57" t="str">
        <f>IF(AND('Administrativo '!$Y$42="Muy Baja",'Administrativo '!$AA$42="Mayor"),CONCATENATE("R6C",'Administrativo '!$O$42),"")</f>
        <v/>
      </c>
      <c r="AE51" s="57" t="str">
        <f>IF(AND('Administrativo '!$Y$43="Muy Baja",'Administrativo '!$AA$43="Mayor"),CONCATENATE("R6C",'Administrativo '!$O$43),"")</f>
        <v/>
      </c>
      <c r="AF51" s="57" t="str">
        <f>IF(AND('Administrativo '!$Y$44="Muy Baja",'Administrativo '!$AA$44="Mayor"),CONCATENATE("R6C",'Administrativo '!$O$44),"")</f>
        <v/>
      </c>
      <c r="AG51" s="58" t="str">
        <f>IF(AND('Administrativo '!$Y$45="Muy Baja",'Administrativo '!$AA$45="Mayor"),CONCATENATE("R6C",'Administrativo '!$O$45),"")</f>
        <v/>
      </c>
      <c r="AH51" s="59" t="str">
        <f>IF(AND('Administrativo '!$Y$40="Muy Baja",'Administrativo '!$AA$40="Catastrófico"),CONCATENATE("R6C",'Administrativo '!$O$40),"")</f>
        <v/>
      </c>
      <c r="AI51" s="60" t="str">
        <f>IF(AND('Administrativo '!$Y$41="Muy Baja",'Administrativo '!$AA$41="Catastrófico"),CONCATENATE("R6C",'Administrativo '!$O$41),"")</f>
        <v/>
      </c>
      <c r="AJ51" s="60" t="str">
        <f>IF(AND('Administrativo '!$Y$42="Muy Baja",'Administrativo '!$AA$42="Catastrófico"),CONCATENATE("R6C",'Administrativo '!$O$42),"")</f>
        <v/>
      </c>
      <c r="AK51" s="60" t="str">
        <f>IF(AND('Administrativo '!$Y$43="Muy Baja",'Administrativo '!$AA$43="Catastrófico"),CONCATENATE("R6C",'Administrativo '!$O$43),"")</f>
        <v/>
      </c>
      <c r="AL51" s="60" t="str">
        <f>IF(AND('Administrativo '!$Y$44="Muy Baja",'Administrativo '!$AA$44="Catastrófico"),CONCATENATE("R6C",'Administrativo '!$O$44),"")</f>
        <v/>
      </c>
      <c r="AM51" s="61" t="str">
        <f>IF(AND('Administrativo '!$Y$45="Muy Baja",'Administrativo '!$AA$45="Catastrófico"),CONCATENATE("R6C",'Administrativo '!$O$45),"")</f>
        <v/>
      </c>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7"/>
      <c r="BR51" s="87"/>
      <c r="BS51" s="87"/>
      <c r="BT51" s="87"/>
      <c r="BU51" s="87"/>
      <c r="BV51" s="87"/>
      <c r="BW51" s="87"/>
      <c r="BX51" s="87"/>
      <c r="BY51" s="87"/>
      <c r="BZ51" s="87"/>
      <c r="CA51" s="87"/>
      <c r="CB51" s="87"/>
    </row>
    <row r="52" spans="1:80" ht="15" customHeight="1" x14ac:dyDescent="0.25">
      <c r="A52" s="87"/>
      <c r="B52" s="321"/>
      <c r="C52" s="321"/>
      <c r="D52" s="322"/>
      <c r="E52" s="420"/>
      <c r="F52" s="419"/>
      <c r="G52" s="419"/>
      <c r="H52" s="419"/>
      <c r="I52" s="435"/>
      <c r="J52" s="80" t="str">
        <f>IF(AND('Administrativo '!$Y$46="Muy Baja",'Administrativo '!$AA$46="Leve"),CONCATENATE("R7C",'Administrativo '!$O$46),"")</f>
        <v/>
      </c>
      <c r="K52" s="81" t="str">
        <f>IF(AND('Administrativo '!$Y$47="Muy Baja",'Administrativo '!$AA$47="Leve"),CONCATENATE("R7C",'Administrativo '!$O$47),"")</f>
        <v/>
      </c>
      <c r="L52" s="81" t="str">
        <f>IF(AND('Administrativo '!$Y$48="Muy Baja",'Administrativo '!$AA$48="Leve"),CONCATENATE("R7C",'Administrativo '!$O$48),"")</f>
        <v/>
      </c>
      <c r="M52" s="81" t="str">
        <f>IF(AND('Administrativo '!$Y$49="Muy Baja",'Administrativo '!$AA$49="Leve"),CONCATENATE("R7C",'Administrativo '!$O$49),"")</f>
        <v/>
      </c>
      <c r="N52" s="81" t="str">
        <f>IF(AND('Administrativo '!$Y$50="Muy Baja",'Administrativo '!$AA$50="Leve"),CONCATENATE("R7C",'Administrativo '!$O$50),"")</f>
        <v/>
      </c>
      <c r="O52" s="82" t="str">
        <f>IF(AND('Administrativo '!$Y$51="Muy Baja",'Administrativo '!$AA$51="Leve"),CONCATENATE("R7C",'Administrativo '!$O$51),"")</f>
        <v/>
      </c>
      <c r="P52" s="80" t="str">
        <f>IF(AND('Administrativo '!$Y$46="Muy Baja",'Administrativo '!$AA$46="Menor"),CONCATENATE("R7C",'Administrativo '!$O$46),"")</f>
        <v/>
      </c>
      <c r="Q52" s="81" t="str">
        <f>IF(AND('Administrativo '!$Y$47="Muy Baja",'Administrativo '!$AA$47="Menor"),CONCATENATE("R7C",'Administrativo '!$O$47),"")</f>
        <v/>
      </c>
      <c r="R52" s="81" t="str">
        <f>IF(AND('Administrativo '!$Y$48="Muy Baja",'Administrativo '!$AA$48="Menor"),CONCATENATE("R7C",'Administrativo '!$O$48),"")</f>
        <v/>
      </c>
      <c r="S52" s="81" t="str">
        <f>IF(AND('Administrativo '!$Y$49="Muy Baja",'Administrativo '!$AA$49="Menor"),CONCATENATE("R7C",'Administrativo '!$O$49),"")</f>
        <v/>
      </c>
      <c r="T52" s="81" t="str">
        <f>IF(AND('Administrativo '!$Y$50="Muy Baja",'Administrativo '!$AA$50="Menor"),CONCATENATE("R7C",'Administrativo '!$O$50),"")</f>
        <v/>
      </c>
      <c r="U52" s="82" t="str">
        <f>IF(AND('Administrativo '!$Y$51="Muy Baja",'Administrativo '!$AA$51="Menor"),CONCATENATE("R7C",'Administrativo '!$O$51),"")</f>
        <v/>
      </c>
      <c r="V52" s="71" t="str">
        <f>IF(AND('Administrativo '!$Y$46="Muy Baja",'Administrativo '!$AA$46="Moderado"),CONCATENATE("R7C",'Administrativo '!$O$46),"")</f>
        <v/>
      </c>
      <c r="W52" s="72" t="str">
        <f>IF(AND('Administrativo '!$Y$47="Muy Baja",'Administrativo '!$AA$47="Moderado"),CONCATENATE("R7C",'Administrativo '!$O$47),"")</f>
        <v/>
      </c>
      <c r="X52" s="72" t="str">
        <f>IF(AND('Administrativo '!$Y$48="Muy Baja",'Administrativo '!$AA$48="Moderado"),CONCATENATE("R7C",'Administrativo '!$O$48),"")</f>
        <v/>
      </c>
      <c r="Y52" s="72" t="str">
        <f>IF(AND('Administrativo '!$Y$49="Muy Baja",'Administrativo '!$AA$49="Moderado"),CONCATENATE("R7C",'Administrativo '!$O$49),"")</f>
        <v/>
      </c>
      <c r="Z52" s="72" t="str">
        <f>IF(AND('Administrativo '!$Y$50="Muy Baja",'Administrativo '!$AA$50="Moderado"),CONCATENATE("R7C",'Administrativo '!$O$50),"")</f>
        <v/>
      </c>
      <c r="AA52" s="73" t="str">
        <f>IF(AND('Administrativo '!$Y$51="Muy Baja",'Administrativo '!$AA$51="Moderado"),CONCATENATE("R7C",'Administrativo '!$O$51),"")</f>
        <v/>
      </c>
      <c r="AB52" s="56" t="str">
        <f>IF(AND('Administrativo '!$Y$46="Muy Baja",'Administrativo '!$AA$46="Mayor"),CONCATENATE("R7C",'Administrativo '!$O$46),"")</f>
        <v/>
      </c>
      <c r="AC52" s="57" t="str">
        <f>IF(AND('Administrativo '!$Y$47="Muy Baja",'Administrativo '!$AA$47="Mayor"),CONCATENATE("R7C",'Administrativo '!$O$47),"")</f>
        <v/>
      </c>
      <c r="AD52" s="57" t="str">
        <f>IF(AND('Administrativo '!$Y$48="Muy Baja",'Administrativo '!$AA$48="Mayor"),CONCATENATE("R7C",'Administrativo '!$O$48),"")</f>
        <v/>
      </c>
      <c r="AE52" s="57" t="str">
        <f>IF(AND('Administrativo '!$Y$49="Muy Baja",'Administrativo '!$AA$49="Mayor"),CONCATENATE("R7C",'Administrativo '!$O$49),"")</f>
        <v/>
      </c>
      <c r="AF52" s="57" t="str">
        <f>IF(AND('Administrativo '!$Y$50="Muy Baja",'Administrativo '!$AA$50="Mayor"),CONCATENATE("R7C",'Administrativo '!$O$50),"")</f>
        <v/>
      </c>
      <c r="AG52" s="58" t="str">
        <f>IF(AND('Administrativo '!$Y$51="Muy Baja",'Administrativo '!$AA$51="Mayor"),CONCATENATE("R7C",'Administrativo '!$O$51),"")</f>
        <v/>
      </c>
      <c r="AH52" s="59" t="str">
        <f>IF(AND('Administrativo '!$Y$46="Muy Baja",'Administrativo '!$AA$46="Catastrófico"),CONCATENATE("R7C",'Administrativo '!$O$46),"")</f>
        <v/>
      </c>
      <c r="AI52" s="60" t="str">
        <f>IF(AND('Administrativo '!$Y$47="Muy Baja",'Administrativo '!$AA$47="Catastrófico"),CONCATENATE("R7C",'Administrativo '!$O$47),"")</f>
        <v/>
      </c>
      <c r="AJ52" s="60" t="str">
        <f>IF(AND('Administrativo '!$Y$48="Muy Baja",'Administrativo '!$AA$48="Catastrófico"),CONCATENATE("R7C",'Administrativo '!$O$48),"")</f>
        <v/>
      </c>
      <c r="AK52" s="60" t="str">
        <f>IF(AND('Administrativo '!$Y$49="Muy Baja",'Administrativo '!$AA$49="Catastrófico"),CONCATENATE("R7C",'Administrativo '!$O$49),"")</f>
        <v/>
      </c>
      <c r="AL52" s="60" t="str">
        <f>IF(AND('Administrativo '!$Y$50="Muy Baja",'Administrativo '!$AA$50="Catastrófico"),CONCATENATE("R7C",'Administrativo '!$O$50),"")</f>
        <v/>
      </c>
      <c r="AM52" s="61" t="str">
        <f>IF(AND('Administrativo '!$Y$51="Muy Baja",'Administrativo '!$AA$51="Catastrófico"),CONCATENATE("R7C",'Administrativo '!$O$51),"")</f>
        <v/>
      </c>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87"/>
      <c r="BS52" s="87"/>
      <c r="BT52" s="87"/>
      <c r="BU52" s="87"/>
      <c r="BV52" s="87"/>
      <c r="BW52" s="87"/>
      <c r="BX52" s="87"/>
      <c r="BY52" s="87"/>
      <c r="BZ52" s="87"/>
      <c r="CA52" s="87"/>
      <c r="CB52" s="87"/>
    </row>
    <row r="53" spans="1:80" ht="15" customHeight="1" x14ac:dyDescent="0.25">
      <c r="A53" s="87"/>
      <c r="B53" s="321"/>
      <c r="C53" s="321"/>
      <c r="D53" s="322"/>
      <c r="E53" s="420"/>
      <c r="F53" s="419"/>
      <c r="G53" s="419"/>
      <c r="H53" s="419"/>
      <c r="I53" s="435"/>
      <c r="J53" s="80" t="str">
        <f>IF(AND('Administrativo '!$Y$52="Muy Baja",'Administrativo '!$AA$52="Leve"),CONCATENATE("R8C",'Administrativo '!$O$52),"")</f>
        <v/>
      </c>
      <c r="K53" s="81" t="str">
        <f>IF(AND('Administrativo '!$Y$53="Muy Baja",'Administrativo '!$AA$53="Leve"),CONCATENATE("R8C",'Administrativo '!$O$53),"")</f>
        <v/>
      </c>
      <c r="L53" s="81" t="str">
        <f>IF(AND('Administrativo '!$Y$54="Muy Baja",'Administrativo '!$AA$54="Leve"),CONCATENATE("R8C",'Administrativo '!$O$54),"")</f>
        <v/>
      </c>
      <c r="M53" s="81" t="str">
        <f>IF(AND('Administrativo '!$Y$55="Muy Baja",'Administrativo '!$AA$55="Leve"),CONCATENATE("R8C",'Administrativo '!$O$55),"")</f>
        <v/>
      </c>
      <c r="N53" s="81" t="str">
        <f>IF(AND('Administrativo '!$Y$56="Muy Baja",'Administrativo '!$AA$56="Leve"),CONCATENATE("R8C",'Administrativo '!$O$56),"")</f>
        <v/>
      </c>
      <c r="O53" s="82" t="str">
        <f>IF(AND('Administrativo '!$Y$57="Muy Baja",'Administrativo '!$AA$57="Leve"),CONCATENATE("R8C",'Administrativo '!$O$57),"")</f>
        <v/>
      </c>
      <c r="P53" s="80" t="str">
        <f>IF(AND('Administrativo '!$Y$52="Muy Baja",'Administrativo '!$AA$52="Menor"),CONCATENATE("R8C",'Administrativo '!$O$52),"")</f>
        <v/>
      </c>
      <c r="Q53" s="81" t="str">
        <f>IF(AND('Administrativo '!$Y$53="Muy Baja",'Administrativo '!$AA$53="Menor"),CONCATENATE("R8C",'Administrativo '!$O$53),"")</f>
        <v/>
      </c>
      <c r="R53" s="81" t="str">
        <f>IF(AND('Administrativo '!$Y$54="Muy Baja",'Administrativo '!$AA$54="Menor"),CONCATENATE("R8C",'Administrativo '!$O$54),"")</f>
        <v/>
      </c>
      <c r="S53" s="81" t="str">
        <f>IF(AND('Administrativo '!$Y$55="Muy Baja",'Administrativo '!$AA$55="Menor"),CONCATENATE("R8C",'Administrativo '!$O$55),"")</f>
        <v/>
      </c>
      <c r="T53" s="81" t="str">
        <f>IF(AND('Administrativo '!$Y$56="Muy Baja",'Administrativo '!$AA$56="Menor"),CONCATENATE("R8C",'Administrativo '!$O$56),"")</f>
        <v/>
      </c>
      <c r="U53" s="82" t="str">
        <f>IF(AND('Administrativo '!$Y$57="Muy Baja",'Administrativo '!$AA$57="Menor"),CONCATENATE("R8C",'Administrativo '!$O$57),"")</f>
        <v/>
      </c>
      <c r="V53" s="71" t="str">
        <f>IF(AND('Administrativo '!$Y$52="Muy Baja",'Administrativo '!$AA$52="Moderado"),CONCATENATE("R8C",'Administrativo '!$O$52),"")</f>
        <v/>
      </c>
      <c r="W53" s="72" t="str">
        <f>IF(AND('Administrativo '!$Y$53="Muy Baja",'Administrativo '!$AA$53="Moderado"),CONCATENATE("R8C",'Administrativo '!$O$53),"")</f>
        <v/>
      </c>
      <c r="X53" s="72" t="str">
        <f>IF(AND('Administrativo '!$Y$54="Muy Baja",'Administrativo '!$AA$54="Moderado"),CONCATENATE("R8C",'Administrativo '!$O$54),"")</f>
        <v/>
      </c>
      <c r="Y53" s="72" t="str">
        <f>IF(AND('Administrativo '!$Y$55="Muy Baja",'Administrativo '!$AA$55="Moderado"),CONCATENATE("R8C",'Administrativo '!$O$55),"")</f>
        <v/>
      </c>
      <c r="Z53" s="72" t="str">
        <f>IF(AND('Administrativo '!$Y$56="Muy Baja",'Administrativo '!$AA$56="Moderado"),CONCATENATE("R8C",'Administrativo '!$O$56),"")</f>
        <v/>
      </c>
      <c r="AA53" s="73" t="str">
        <f>IF(AND('Administrativo '!$Y$57="Muy Baja",'Administrativo '!$AA$57="Moderado"),CONCATENATE("R8C",'Administrativo '!$O$57),"")</f>
        <v/>
      </c>
      <c r="AB53" s="56" t="str">
        <f>IF(AND('Administrativo '!$Y$52="Muy Baja",'Administrativo '!$AA$52="Mayor"),CONCATENATE("R8C",'Administrativo '!$O$52),"")</f>
        <v/>
      </c>
      <c r="AC53" s="57" t="str">
        <f>IF(AND('Administrativo '!$Y$53="Muy Baja",'Administrativo '!$AA$53="Mayor"),CONCATENATE("R8C",'Administrativo '!$O$53),"")</f>
        <v/>
      </c>
      <c r="AD53" s="57" t="str">
        <f>IF(AND('Administrativo '!$Y$54="Muy Baja",'Administrativo '!$AA$54="Mayor"),CONCATENATE("R8C",'Administrativo '!$O$54),"")</f>
        <v/>
      </c>
      <c r="AE53" s="57" t="str">
        <f>IF(AND('Administrativo '!$Y$55="Muy Baja",'Administrativo '!$AA$55="Mayor"),CONCATENATE("R8C",'Administrativo '!$O$55),"")</f>
        <v/>
      </c>
      <c r="AF53" s="57" t="str">
        <f>IF(AND('Administrativo '!$Y$56="Muy Baja",'Administrativo '!$AA$56="Mayor"),CONCATENATE("R8C",'Administrativo '!$O$56),"")</f>
        <v/>
      </c>
      <c r="AG53" s="58" t="str">
        <f>IF(AND('Administrativo '!$Y$57="Muy Baja",'Administrativo '!$AA$57="Mayor"),CONCATENATE("R8C",'Administrativo '!$O$57),"")</f>
        <v/>
      </c>
      <c r="AH53" s="59" t="str">
        <f>IF(AND('Administrativo '!$Y$52="Muy Baja",'Administrativo '!$AA$52="Catastrófico"),CONCATENATE("R8C",'Administrativo '!$O$52),"")</f>
        <v/>
      </c>
      <c r="AI53" s="60" t="str">
        <f>IF(AND('Administrativo '!$Y$53="Muy Baja",'Administrativo '!$AA$53="Catastrófico"),CONCATENATE("R8C",'Administrativo '!$O$53),"")</f>
        <v/>
      </c>
      <c r="AJ53" s="60" t="str">
        <f>IF(AND('Administrativo '!$Y$54="Muy Baja",'Administrativo '!$AA$54="Catastrófico"),CONCATENATE("R8C",'Administrativo '!$O$54),"")</f>
        <v/>
      </c>
      <c r="AK53" s="60" t="str">
        <f>IF(AND('Administrativo '!$Y$55="Muy Baja",'Administrativo '!$AA$55="Catastrófico"),CONCATENATE("R8C",'Administrativo '!$O$55),"")</f>
        <v/>
      </c>
      <c r="AL53" s="60" t="str">
        <f>IF(AND('Administrativo '!$Y$56="Muy Baja",'Administrativo '!$AA$56="Catastrófico"),CONCATENATE("R8C",'Administrativo '!$O$56),"")</f>
        <v/>
      </c>
      <c r="AM53" s="61" t="str">
        <f>IF(AND('Administrativo '!$Y$57="Muy Baja",'Administrativo '!$AA$57="Catastrófico"),CONCATENATE("R8C",'Administrativo '!$O$57),"")</f>
        <v/>
      </c>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7"/>
      <c r="BU53" s="87"/>
      <c r="BV53" s="87"/>
      <c r="BW53" s="87"/>
      <c r="BX53" s="87"/>
      <c r="BY53" s="87"/>
      <c r="BZ53" s="87"/>
      <c r="CA53" s="87"/>
      <c r="CB53" s="87"/>
    </row>
    <row r="54" spans="1:80" ht="15" customHeight="1" x14ac:dyDescent="0.25">
      <c r="A54" s="87"/>
      <c r="B54" s="321"/>
      <c r="C54" s="321"/>
      <c r="D54" s="322"/>
      <c r="E54" s="420"/>
      <c r="F54" s="419"/>
      <c r="G54" s="419"/>
      <c r="H54" s="419"/>
      <c r="I54" s="435"/>
      <c r="J54" s="80" t="str">
        <f>IF(AND('Administrativo '!$Y$58="Muy Baja",'Administrativo '!$AA$58="Leve"),CONCATENATE("R9C",'Administrativo '!$O$58),"")</f>
        <v/>
      </c>
      <c r="K54" s="81" t="str">
        <f>IF(AND('Administrativo '!$Y$59="Muy Baja",'Administrativo '!$AA$59="Leve"),CONCATENATE("R9C",'Administrativo '!$O$59),"")</f>
        <v/>
      </c>
      <c r="L54" s="81" t="str">
        <f>IF(AND('Administrativo '!$Y$60="Muy Baja",'Administrativo '!$AA$60="Leve"),CONCATENATE("R9C",'Administrativo '!$O$60),"")</f>
        <v/>
      </c>
      <c r="M54" s="81" t="str">
        <f>IF(AND('Administrativo '!$Y$61="Muy Baja",'Administrativo '!$AA$61="Leve"),CONCATENATE("R9C",'Administrativo '!$O$61),"")</f>
        <v/>
      </c>
      <c r="N54" s="81" t="str">
        <f>IF(AND('Administrativo '!$Y$62="Muy Baja",'Administrativo '!$AA$62="Leve"),CONCATENATE("R9C",'Administrativo '!$O$62),"")</f>
        <v/>
      </c>
      <c r="O54" s="82" t="str">
        <f>IF(AND('Administrativo '!$Y$63="Muy Baja",'Administrativo '!$AA$63="Leve"),CONCATENATE("R9C",'Administrativo '!$O$63),"")</f>
        <v/>
      </c>
      <c r="P54" s="80" t="str">
        <f>IF(AND('Administrativo '!$Y$58="Muy Baja",'Administrativo '!$AA$58="Menor"),CONCATENATE("R9C",'Administrativo '!$O$58),"")</f>
        <v/>
      </c>
      <c r="Q54" s="81" t="str">
        <f>IF(AND('Administrativo '!$Y$59="Muy Baja",'Administrativo '!$AA$59="Menor"),CONCATENATE("R9C",'Administrativo '!$O$59),"")</f>
        <v/>
      </c>
      <c r="R54" s="81" t="str">
        <f>IF(AND('Administrativo '!$Y$60="Muy Baja",'Administrativo '!$AA$60="Menor"),CONCATENATE("R9C",'Administrativo '!$O$60),"")</f>
        <v/>
      </c>
      <c r="S54" s="81" t="str">
        <f>IF(AND('Administrativo '!$Y$61="Muy Baja",'Administrativo '!$AA$61="Menor"),CONCATENATE("R9C",'Administrativo '!$O$61),"")</f>
        <v/>
      </c>
      <c r="T54" s="81" t="str">
        <f>IF(AND('Administrativo '!$Y$62="Muy Baja",'Administrativo '!$AA$62="Menor"),CONCATENATE("R9C",'Administrativo '!$O$62),"")</f>
        <v/>
      </c>
      <c r="U54" s="82" t="str">
        <f>IF(AND('Administrativo '!$Y$63="Muy Baja",'Administrativo '!$AA$63="Menor"),CONCATENATE("R9C",'Administrativo '!$O$63),"")</f>
        <v/>
      </c>
      <c r="V54" s="71" t="str">
        <f>IF(AND('Administrativo '!$Y$58="Muy Baja",'Administrativo '!$AA$58="Moderado"),CONCATENATE("R9C",'Administrativo '!$O$58),"")</f>
        <v/>
      </c>
      <c r="W54" s="72" t="str">
        <f>IF(AND('Administrativo '!$Y$59="Muy Baja",'Administrativo '!$AA$59="Moderado"),CONCATENATE("R9C",'Administrativo '!$O$59),"")</f>
        <v/>
      </c>
      <c r="X54" s="72" t="str">
        <f>IF(AND('Administrativo '!$Y$60="Muy Baja",'Administrativo '!$AA$60="Moderado"),CONCATENATE("R9C",'Administrativo '!$O$60),"")</f>
        <v/>
      </c>
      <c r="Y54" s="72" t="str">
        <f>IF(AND('Administrativo '!$Y$61="Muy Baja",'Administrativo '!$AA$61="Moderado"),CONCATENATE("R9C",'Administrativo '!$O$61),"")</f>
        <v/>
      </c>
      <c r="Z54" s="72" t="str">
        <f>IF(AND('Administrativo '!$Y$62="Muy Baja",'Administrativo '!$AA$62="Moderado"),CONCATENATE("R9C",'Administrativo '!$O$62),"")</f>
        <v/>
      </c>
      <c r="AA54" s="73" t="str">
        <f>IF(AND('Administrativo '!$Y$63="Muy Baja",'Administrativo '!$AA$63="Moderado"),CONCATENATE("R9C",'Administrativo '!$O$63),"")</f>
        <v/>
      </c>
      <c r="AB54" s="56" t="str">
        <f>IF(AND('Administrativo '!$Y$58="Muy Baja",'Administrativo '!$AA$58="Mayor"),CONCATENATE("R9C",'Administrativo '!$O$58),"")</f>
        <v/>
      </c>
      <c r="AC54" s="57" t="str">
        <f>IF(AND('Administrativo '!$Y$59="Muy Baja",'Administrativo '!$AA$59="Mayor"),CONCATENATE("R9C",'Administrativo '!$O$59),"")</f>
        <v/>
      </c>
      <c r="AD54" s="57" t="str">
        <f>IF(AND('Administrativo '!$Y$60="Muy Baja",'Administrativo '!$AA$60="Mayor"),CONCATENATE("R9C",'Administrativo '!$O$60),"")</f>
        <v/>
      </c>
      <c r="AE54" s="57" t="str">
        <f>IF(AND('Administrativo '!$Y$61="Muy Baja",'Administrativo '!$AA$61="Mayor"),CONCATENATE("R9C",'Administrativo '!$O$61),"")</f>
        <v/>
      </c>
      <c r="AF54" s="57" t="str">
        <f>IF(AND('Administrativo '!$Y$62="Muy Baja",'Administrativo '!$AA$62="Mayor"),CONCATENATE("R9C",'Administrativo '!$O$62),"")</f>
        <v/>
      </c>
      <c r="AG54" s="58" t="str">
        <f>IF(AND('Administrativo '!$Y$63="Muy Baja",'Administrativo '!$AA$63="Mayor"),CONCATENATE("R9C",'Administrativo '!$O$63),"")</f>
        <v/>
      </c>
      <c r="AH54" s="59" t="str">
        <f>IF(AND('Administrativo '!$Y$58="Muy Baja",'Administrativo '!$AA$58="Catastrófico"),CONCATENATE("R9C",'Administrativo '!$O$58),"")</f>
        <v/>
      </c>
      <c r="AI54" s="60" t="str">
        <f>IF(AND('Administrativo '!$Y$59="Muy Baja",'Administrativo '!$AA$59="Catastrófico"),CONCATENATE("R9C",'Administrativo '!$O$59),"")</f>
        <v/>
      </c>
      <c r="AJ54" s="60" t="str">
        <f>IF(AND('Administrativo '!$Y$60="Muy Baja",'Administrativo '!$AA$60="Catastrófico"),CONCATENATE("R9C",'Administrativo '!$O$60),"")</f>
        <v/>
      </c>
      <c r="AK54" s="60" t="str">
        <f>IF(AND('Administrativo '!$Y$61="Muy Baja",'Administrativo '!$AA$61="Catastrófico"),CONCATENATE("R9C",'Administrativo '!$O$61),"")</f>
        <v/>
      </c>
      <c r="AL54" s="60" t="str">
        <f>IF(AND('Administrativo '!$Y$62="Muy Baja",'Administrativo '!$AA$62="Catastrófico"),CONCATENATE("R9C",'Administrativo '!$O$62),"")</f>
        <v/>
      </c>
      <c r="AM54" s="61" t="str">
        <f>IF(AND('Administrativo '!$Y$63="Muy Baja",'Administrativo '!$AA$63="Catastrófico"),CONCATENATE("R9C",'Administrativo '!$O$63),"")</f>
        <v/>
      </c>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87"/>
      <c r="BS54" s="87"/>
      <c r="BT54" s="87"/>
      <c r="BU54" s="87"/>
      <c r="BV54" s="87"/>
      <c r="BW54" s="87"/>
      <c r="BX54" s="87"/>
      <c r="BY54" s="87"/>
      <c r="BZ54" s="87"/>
      <c r="CA54" s="87"/>
      <c r="CB54" s="87"/>
    </row>
    <row r="55" spans="1:80" ht="15.75" customHeight="1" thickBot="1" x14ac:dyDescent="0.3">
      <c r="A55" s="87"/>
      <c r="B55" s="321"/>
      <c r="C55" s="321"/>
      <c r="D55" s="322"/>
      <c r="E55" s="421"/>
      <c r="F55" s="422"/>
      <c r="G55" s="422"/>
      <c r="H55" s="422"/>
      <c r="I55" s="436"/>
      <c r="J55" s="83" t="str">
        <f>IF(AND('Administrativo '!$Y$64="Muy Baja",'Administrativo '!$AA$64="Leve"),CONCATENATE("R10C",'Administrativo '!$O$64),"")</f>
        <v/>
      </c>
      <c r="K55" s="84" t="str">
        <f>IF(AND('Administrativo '!$Y$65="Muy Baja",'Administrativo '!$AA$65="Leve"),CONCATENATE("R10C",'Administrativo '!$O$65),"")</f>
        <v/>
      </c>
      <c r="L55" s="84" t="str">
        <f>IF(AND('Administrativo '!$Y$66="Muy Baja",'Administrativo '!$AA$66="Leve"),CONCATENATE("R10C",'Administrativo '!$O$66),"")</f>
        <v/>
      </c>
      <c r="M55" s="84" t="str">
        <f>IF(AND('Administrativo '!$Y$67="Muy Baja",'Administrativo '!$AA$67="Leve"),CONCATENATE("R10C",'Administrativo '!$O$67),"")</f>
        <v/>
      </c>
      <c r="N55" s="84" t="str">
        <f>IF(AND('Administrativo '!$Y$68="Muy Baja",'Administrativo '!$AA$68="Leve"),CONCATENATE("R10C",'Administrativo '!$O$68),"")</f>
        <v/>
      </c>
      <c r="O55" s="85" t="str">
        <f>IF(AND('Administrativo '!$Y$69="Muy Baja",'Administrativo '!$AA$69="Leve"),CONCATENATE("R10C",'Administrativo '!$O$69),"")</f>
        <v/>
      </c>
      <c r="P55" s="83" t="str">
        <f>IF(AND('Administrativo '!$Y$64="Muy Baja",'Administrativo '!$AA$64="Menor"),CONCATENATE("R10C",'Administrativo '!$O$64),"")</f>
        <v/>
      </c>
      <c r="Q55" s="84" t="str">
        <f>IF(AND('Administrativo '!$Y$65="Muy Baja",'Administrativo '!$AA$65="Menor"),CONCATENATE("R10C",'Administrativo '!$O$65),"")</f>
        <v/>
      </c>
      <c r="R55" s="84" t="str">
        <f>IF(AND('Administrativo '!$Y$66="Muy Baja",'Administrativo '!$AA$66="Menor"),CONCATENATE("R10C",'Administrativo '!$O$66),"")</f>
        <v/>
      </c>
      <c r="S55" s="84" t="str">
        <f>IF(AND('Administrativo '!$Y$67="Muy Baja",'Administrativo '!$AA$67="Menor"),CONCATENATE("R10C",'Administrativo '!$O$67),"")</f>
        <v/>
      </c>
      <c r="T55" s="84" t="str">
        <f>IF(AND('Administrativo '!$Y$68="Muy Baja",'Administrativo '!$AA$68="Menor"),CONCATENATE("R10C",'Administrativo '!$O$68),"")</f>
        <v/>
      </c>
      <c r="U55" s="85" t="str">
        <f>IF(AND('Administrativo '!$Y$69="Muy Baja",'Administrativo '!$AA$69="Menor"),CONCATENATE("R10C",'Administrativo '!$O$69),"")</f>
        <v/>
      </c>
      <c r="V55" s="74" t="str">
        <f>IF(AND('Administrativo '!$Y$64="Muy Baja",'Administrativo '!$AA$64="Moderado"),CONCATENATE("R10C",'Administrativo '!$O$64),"")</f>
        <v/>
      </c>
      <c r="W55" s="75" t="str">
        <f>IF(AND('Administrativo '!$Y$65="Muy Baja",'Administrativo '!$AA$65="Moderado"),CONCATENATE("R10C",'Administrativo '!$O$65),"")</f>
        <v/>
      </c>
      <c r="X55" s="75" t="str">
        <f>IF(AND('Administrativo '!$Y$66="Muy Baja",'Administrativo '!$AA$66="Moderado"),CONCATENATE("R10C",'Administrativo '!$O$66),"")</f>
        <v/>
      </c>
      <c r="Y55" s="75" t="str">
        <f>IF(AND('Administrativo '!$Y$67="Muy Baja",'Administrativo '!$AA$67="Moderado"),CONCATENATE("R10C",'Administrativo '!$O$67),"")</f>
        <v/>
      </c>
      <c r="Z55" s="75" t="str">
        <f>IF(AND('Administrativo '!$Y$68="Muy Baja",'Administrativo '!$AA$68="Moderado"),CONCATENATE("R10C",'Administrativo '!$O$68),"")</f>
        <v/>
      </c>
      <c r="AA55" s="76" t="str">
        <f>IF(AND('Administrativo '!$Y$69="Muy Baja",'Administrativo '!$AA$69="Moderado"),CONCATENATE("R10C",'Administrativo '!$O$69),"")</f>
        <v/>
      </c>
      <c r="AB55" s="62" t="str">
        <f>IF(AND('Administrativo '!$Y$64="Muy Baja",'Administrativo '!$AA$64="Mayor"),CONCATENATE("R10C",'Administrativo '!$O$64),"")</f>
        <v/>
      </c>
      <c r="AC55" s="63" t="str">
        <f>IF(AND('Administrativo '!$Y$65="Muy Baja",'Administrativo '!$AA$65="Mayor"),CONCATENATE("R10C",'Administrativo '!$O$65),"")</f>
        <v/>
      </c>
      <c r="AD55" s="63" t="str">
        <f>IF(AND('Administrativo '!$Y$66="Muy Baja",'Administrativo '!$AA$66="Mayor"),CONCATENATE("R10C",'Administrativo '!$O$66),"")</f>
        <v/>
      </c>
      <c r="AE55" s="63" t="str">
        <f>IF(AND('Administrativo '!$Y$67="Muy Baja",'Administrativo '!$AA$67="Mayor"),CONCATENATE("R10C",'Administrativo '!$O$67),"")</f>
        <v/>
      </c>
      <c r="AF55" s="63" t="str">
        <f>IF(AND('Administrativo '!$Y$68="Muy Baja",'Administrativo '!$AA$68="Mayor"),CONCATENATE("R10C",'Administrativo '!$O$68),"")</f>
        <v/>
      </c>
      <c r="AG55" s="64" t="str">
        <f>IF(AND('Administrativo '!$Y$69="Muy Baja",'Administrativo '!$AA$69="Mayor"),CONCATENATE("R10C",'Administrativo '!$O$69),"")</f>
        <v/>
      </c>
      <c r="AH55" s="65" t="str">
        <f>IF(AND('Administrativo '!$Y$64="Muy Baja",'Administrativo '!$AA$64="Catastrófico"),CONCATENATE("R10C",'Administrativo '!$O$64),"")</f>
        <v/>
      </c>
      <c r="AI55" s="66" t="str">
        <f>IF(AND('Administrativo '!$Y$65="Muy Baja",'Administrativo '!$AA$65="Catastrófico"),CONCATENATE("R10C",'Administrativo '!$O$65),"")</f>
        <v/>
      </c>
      <c r="AJ55" s="66" t="str">
        <f>IF(AND('Administrativo '!$Y$66="Muy Baja",'Administrativo '!$AA$66="Catastrófico"),CONCATENATE("R10C",'Administrativo '!$O$66),"")</f>
        <v/>
      </c>
      <c r="AK55" s="66" t="str">
        <f>IF(AND('Administrativo '!$Y$67="Muy Baja",'Administrativo '!$AA$67="Catastrófico"),CONCATENATE("R10C",'Administrativo '!$O$67),"")</f>
        <v/>
      </c>
      <c r="AL55" s="66" t="str">
        <f>IF(AND('Administrativo '!$Y$68="Muy Baja",'Administrativo '!$AA$68="Catastrófico"),CONCATENATE("R10C",'Administrativo '!$O$68),"")</f>
        <v/>
      </c>
      <c r="AM55" s="67" t="str">
        <f>IF(AND('Administrativo '!$Y$69="Muy Baja",'Administrativo '!$AA$69="Catastrófico"),CONCATENATE("R10C",'Administrativo '!$O$69),"")</f>
        <v/>
      </c>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7"/>
      <c r="BR55" s="87"/>
      <c r="BS55" s="87"/>
      <c r="BT55" s="87"/>
      <c r="BU55" s="87"/>
      <c r="BV55" s="87"/>
      <c r="BW55" s="87"/>
      <c r="BX55" s="87"/>
      <c r="BY55" s="87"/>
      <c r="BZ55" s="87"/>
      <c r="CA55" s="87"/>
      <c r="CB55" s="87"/>
    </row>
    <row r="56" spans="1:80" x14ac:dyDescent="0.25">
      <c r="A56" s="87"/>
      <c r="B56" s="87"/>
      <c r="C56" s="87"/>
      <c r="D56" s="87"/>
      <c r="E56" s="87"/>
      <c r="F56" s="87"/>
      <c r="G56" s="87"/>
      <c r="H56" s="87"/>
      <c r="I56" s="87"/>
      <c r="J56" s="416" t="s">
        <v>124</v>
      </c>
      <c r="K56" s="417"/>
      <c r="L56" s="417"/>
      <c r="M56" s="417"/>
      <c r="N56" s="417"/>
      <c r="O56" s="434"/>
      <c r="P56" s="416" t="s">
        <v>125</v>
      </c>
      <c r="Q56" s="417"/>
      <c r="R56" s="417"/>
      <c r="S56" s="417"/>
      <c r="T56" s="417"/>
      <c r="U56" s="434"/>
      <c r="V56" s="416" t="s">
        <v>126</v>
      </c>
      <c r="W56" s="417"/>
      <c r="X56" s="417"/>
      <c r="Y56" s="417"/>
      <c r="Z56" s="417"/>
      <c r="AA56" s="434"/>
      <c r="AB56" s="416" t="s">
        <v>127</v>
      </c>
      <c r="AC56" s="455"/>
      <c r="AD56" s="417"/>
      <c r="AE56" s="417"/>
      <c r="AF56" s="417"/>
      <c r="AG56" s="434"/>
      <c r="AH56" s="416" t="s">
        <v>128</v>
      </c>
      <c r="AI56" s="417"/>
      <c r="AJ56" s="417"/>
      <c r="AK56" s="417"/>
      <c r="AL56" s="417"/>
      <c r="AM56" s="434"/>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87"/>
      <c r="BS56" s="87"/>
      <c r="BT56" s="87"/>
      <c r="BU56" s="87"/>
      <c r="BV56" s="87"/>
      <c r="BW56" s="87"/>
      <c r="BX56" s="87"/>
      <c r="BY56" s="87"/>
      <c r="BZ56" s="87"/>
      <c r="CA56" s="87"/>
      <c r="CB56" s="87"/>
    </row>
    <row r="57" spans="1:80" x14ac:dyDescent="0.25">
      <c r="A57" s="87"/>
      <c r="B57" s="87"/>
      <c r="C57" s="87"/>
      <c r="D57" s="87"/>
      <c r="E57" s="87"/>
      <c r="F57" s="87"/>
      <c r="G57" s="87"/>
      <c r="H57" s="87"/>
      <c r="I57" s="87"/>
      <c r="J57" s="420"/>
      <c r="K57" s="419"/>
      <c r="L57" s="419"/>
      <c r="M57" s="419"/>
      <c r="N57" s="419"/>
      <c r="O57" s="435"/>
      <c r="P57" s="420"/>
      <c r="Q57" s="419"/>
      <c r="R57" s="419"/>
      <c r="S57" s="419"/>
      <c r="T57" s="419"/>
      <c r="U57" s="435"/>
      <c r="V57" s="420"/>
      <c r="W57" s="419"/>
      <c r="X57" s="419"/>
      <c r="Y57" s="419"/>
      <c r="Z57" s="419"/>
      <c r="AA57" s="435"/>
      <c r="AB57" s="420"/>
      <c r="AC57" s="419"/>
      <c r="AD57" s="419"/>
      <c r="AE57" s="419"/>
      <c r="AF57" s="419"/>
      <c r="AG57" s="435"/>
      <c r="AH57" s="420"/>
      <c r="AI57" s="419"/>
      <c r="AJ57" s="419"/>
      <c r="AK57" s="419"/>
      <c r="AL57" s="419"/>
      <c r="AM57" s="435"/>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87"/>
      <c r="BS57" s="87"/>
      <c r="BT57" s="87"/>
      <c r="BU57" s="87"/>
      <c r="BV57" s="87"/>
      <c r="BW57" s="87"/>
      <c r="BX57" s="87"/>
      <c r="BY57" s="87"/>
      <c r="BZ57" s="87"/>
      <c r="CA57" s="87"/>
      <c r="CB57" s="87"/>
    </row>
    <row r="58" spans="1:80" x14ac:dyDescent="0.25">
      <c r="A58" s="87"/>
      <c r="B58" s="87"/>
      <c r="C58" s="87"/>
      <c r="D58" s="87"/>
      <c r="E58" s="87"/>
      <c r="F58" s="87"/>
      <c r="G58" s="87"/>
      <c r="H58" s="87"/>
      <c r="I58" s="87"/>
      <c r="J58" s="420"/>
      <c r="K58" s="419"/>
      <c r="L58" s="419"/>
      <c r="M58" s="419"/>
      <c r="N58" s="419"/>
      <c r="O58" s="435"/>
      <c r="P58" s="420"/>
      <c r="Q58" s="419"/>
      <c r="R58" s="419"/>
      <c r="S58" s="419"/>
      <c r="T58" s="419"/>
      <c r="U58" s="435"/>
      <c r="V58" s="420"/>
      <c r="W58" s="419"/>
      <c r="X58" s="419"/>
      <c r="Y58" s="419"/>
      <c r="Z58" s="419"/>
      <c r="AA58" s="435"/>
      <c r="AB58" s="420"/>
      <c r="AC58" s="419"/>
      <c r="AD58" s="419"/>
      <c r="AE58" s="419"/>
      <c r="AF58" s="419"/>
      <c r="AG58" s="435"/>
      <c r="AH58" s="420"/>
      <c r="AI58" s="419"/>
      <c r="AJ58" s="419"/>
      <c r="AK58" s="419"/>
      <c r="AL58" s="419"/>
      <c r="AM58" s="435"/>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7"/>
      <c r="BR58" s="87"/>
      <c r="BS58" s="87"/>
      <c r="BT58" s="87"/>
      <c r="BU58" s="87"/>
      <c r="BV58" s="87"/>
      <c r="BW58" s="87"/>
      <c r="BX58" s="87"/>
      <c r="BY58" s="87"/>
      <c r="BZ58" s="87"/>
      <c r="CA58" s="87"/>
      <c r="CB58" s="87"/>
    </row>
    <row r="59" spans="1:80" x14ac:dyDescent="0.25">
      <c r="A59" s="87"/>
      <c r="B59" s="87"/>
      <c r="C59" s="87"/>
      <c r="D59" s="87"/>
      <c r="E59" s="87"/>
      <c r="F59" s="87"/>
      <c r="G59" s="87"/>
      <c r="H59" s="87"/>
      <c r="I59" s="87"/>
      <c r="J59" s="420"/>
      <c r="K59" s="419"/>
      <c r="L59" s="419"/>
      <c r="M59" s="419"/>
      <c r="N59" s="419"/>
      <c r="O59" s="435"/>
      <c r="P59" s="420"/>
      <c r="Q59" s="419"/>
      <c r="R59" s="419"/>
      <c r="S59" s="419"/>
      <c r="T59" s="419"/>
      <c r="U59" s="435"/>
      <c r="V59" s="420"/>
      <c r="W59" s="419"/>
      <c r="X59" s="419"/>
      <c r="Y59" s="419"/>
      <c r="Z59" s="419"/>
      <c r="AA59" s="435"/>
      <c r="AB59" s="420"/>
      <c r="AC59" s="419"/>
      <c r="AD59" s="419"/>
      <c r="AE59" s="419"/>
      <c r="AF59" s="419"/>
      <c r="AG59" s="435"/>
      <c r="AH59" s="420"/>
      <c r="AI59" s="419"/>
      <c r="AJ59" s="419"/>
      <c r="AK59" s="419"/>
      <c r="AL59" s="419"/>
      <c r="AM59" s="435"/>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c r="BT59" s="87"/>
      <c r="BU59" s="87"/>
      <c r="BV59" s="87"/>
      <c r="BW59" s="87"/>
      <c r="BX59" s="87"/>
      <c r="BY59" s="87"/>
      <c r="BZ59" s="87"/>
      <c r="CA59" s="87"/>
      <c r="CB59" s="87"/>
    </row>
    <row r="60" spans="1:80" x14ac:dyDescent="0.25">
      <c r="A60" s="87"/>
      <c r="B60" s="87"/>
      <c r="C60" s="87"/>
      <c r="D60" s="87"/>
      <c r="E60" s="87"/>
      <c r="F60" s="87"/>
      <c r="G60" s="87"/>
      <c r="H60" s="87"/>
      <c r="I60" s="87"/>
      <c r="J60" s="420"/>
      <c r="K60" s="419"/>
      <c r="L60" s="419"/>
      <c r="M60" s="419"/>
      <c r="N60" s="419"/>
      <c r="O60" s="435"/>
      <c r="P60" s="420"/>
      <c r="Q60" s="419"/>
      <c r="R60" s="419"/>
      <c r="S60" s="419"/>
      <c r="T60" s="419"/>
      <c r="U60" s="435"/>
      <c r="V60" s="420"/>
      <c r="W60" s="419"/>
      <c r="X60" s="419"/>
      <c r="Y60" s="419"/>
      <c r="Z60" s="419"/>
      <c r="AA60" s="435"/>
      <c r="AB60" s="420"/>
      <c r="AC60" s="419"/>
      <c r="AD60" s="419"/>
      <c r="AE60" s="419"/>
      <c r="AF60" s="419"/>
      <c r="AG60" s="435"/>
      <c r="AH60" s="420"/>
      <c r="AI60" s="419"/>
      <c r="AJ60" s="419"/>
      <c r="AK60" s="419"/>
      <c r="AL60" s="419"/>
      <c r="AM60" s="435"/>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row>
    <row r="61" spans="1:80" ht="15.75" thickBot="1" x14ac:dyDescent="0.3">
      <c r="A61" s="87"/>
      <c r="B61" s="87"/>
      <c r="C61" s="87"/>
      <c r="D61" s="87"/>
      <c r="E61" s="87"/>
      <c r="F61" s="87"/>
      <c r="G61" s="87"/>
      <c r="H61" s="87"/>
      <c r="I61" s="87"/>
      <c r="J61" s="421"/>
      <c r="K61" s="422"/>
      <c r="L61" s="422"/>
      <c r="M61" s="422"/>
      <c r="N61" s="422"/>
      <c r="O61" s="436"/>
      <c r="P61" s="421"/>
      <c r="Q61" s="422"/>
      <c r="R61" s="422"/>
      <c r="S61" s="422"/>
      <c r="T61" s="422"/>
      <c r="U61" s="436"/>
      <c r="V61" s="421"/>
      <c r="W61" s="422"/>
      <c r="X61" s="422"/>
      <c r="Y61" s="422"/>
      <c r="Z61" s="422"/>
      <c r="AA61" s="436"/>
      <c r="AB61" s="421"/>
      <c r="AC61" s="422"/>
      <c r="AD61" s="422"/>
      <c r="AE61" s="422"/>
      <c r="AF61" s="422"/>
      <c r="AG61" s="436"/>
      <c r="AH61" s="421"/>
      <c r="AI61" s="422"/>
      <c r="AJ61" s="422"/>
      <c r="AK61" s="422"/>
      <c r="AL61" s="422"/>
      <c r="AM61" s="436"/>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row>
    <row r="62" spans="1:80" x14ac:dyDescent="0.25">
      <c r="A62" s="87"/>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row>
    <row r="63" spans="1:80" ht="15" customHeight="1" x14ac:dyDescent="0.25">
      <c r="A63" s="87"/>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87"/>
      <c r="AV63" s="87"/>
      <c r="AW63" s="87"/>
      <c r="AX63" s="87"/>
      <c r="AY63" s="87"/>
      <c r="AZ63" s="87"/>
      <c r="BA63" s="87"/>
      <c r="BB63" s="87"/>
      <c r="BC63" s="87"/>
      <c r="BD63" s="87"/>
      <c r="BE63" s="87"/>
      <c r="BF63" s="87"/>
      <c r="BG63" s="87"/>
      <c r="BH63" s="87"/>
    </row>
    <row r="64" spans="1:80" ht="15" customHeight="1" x14ac:dyDescent="0.25">
      <c r="A64" s="87"/>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87"/>
      <c r="AV64" s="87"/>
      <c r="AW64" s="87"/>
      <c r="AX64" s="87"/>
      <c r="AY64" s="87"/>
      <c r="AZ64" s="87"/>
      <c r="BA64" s="87"/>
      <c r="BB64" s="87"/>
      <c r="BC64" s="87"/>
      <c r="BD64" s="87"/>
      <c r="BE64" s="87"/>
      <c r="BF64" s="87"/>
      <c r="BG64" s="87"/>
      <c r="BH64" s="87"/>
    </row>
    <row r="65" spans="1:60" x14ac:dyDescent="0.25">
      <c r="A65" s="87"/>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row>
    <row r="66" spans="1:60" x14ac:dyDescent="0.25">
      <c r="A66" s="87"/>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87"/>
      <c r="AT66" s="87"/>
      <c r="AU66" s="87"/>
      <c r="AV66" s="87"/>
      <c r="AW66" s="87"/>
      <c r="AX66" s="87"/>
      <c r="AY66" s="87"/>
      <c r="AZ66" s="87"/>
      <c r="BA66" s="87"/>
      <c r="BB66" s="87"/>
      <c r="BC66" s="87"/>
      <c r="BD66" s="87"/>
      <c r="BE66" s="87"/>
      <c r="BF66" s="87"/>
      <c r="BG66" s="87"/>
      <c r="BH66" s="87"/>
    </row>
    <row r="67" spans="1:60" x14ac:dyDescent="0.25">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row>
    <row r="68" spans="1:60" x14ac:dyDescent="0.25">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87"/>
      <c r="AS68" s="87"/>
      <c r="AT68" s="87"/>
      <c r="AU68" s="87"/>
      <c r="AV68" s="87"/>
      <c r="AW68" s="87"/>
      <c r="AX68" s="87"/>
      <c r="AY68" s="87"/>
      <c r="AZ68" s="87"/>
      <c r="BA68" s="87"/>
      <c r="BB68" s="87"/>
      <c r="BC68" s="87"/>
      <c r="BD68" s="87"/>
      <c r="BE68" s="87"/>
      <c r="BF68" s="87"/>
      <c r="BG68" s="87"/>
      <c r="BH68" s="87"/>
    </row>
    <row r="69" spans="1:60" x14ac:dyDescent="0.25">
      <c r="A69" s="87"/>
      <c r="B69" s="87"/>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87"/>
      <c r="AT69" s="87"/>
      <c r="AU69" s="87"/>
      <c r="AV69" s="87"/>
      <c r="AW69" s="87"/>
      <c r="AX69" s="87"/>
      <c r="AY69" s="87"/>
      <c r="AZ69" s="87"/>
      <c r="BA69" s="87"/>
      <c r="BB69" s="87"/>
      <c r="BC69" s="87"/>
      <c r="BD69" s="87"/>
      <c r="BE69" s="87"/>
      <c r="BF69" s="87"/>
      <c r="BG69" s="87"/>
      <c r="BH69" s="87"/>
    </row>
    <row r="70" spans="1:60" x14ac:dyDescent="0.25">
      <c r="A70" s="87"/>
      <c r="B70" s="87"/>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c r="AV70" s="87"/>
      <c r="AW70" s="87"/>
      <c r="AX70" s="87"/>
      <c r="AY70" s="87"/>
      <c r="AZ70" s="87"/>
      <c r="BA70" s="87"/>
      <c r="BB70" s="87"/>
      <c r="BC70" s="87"/>
      <c r="BD70" s="87"/>
      <c r="BE70" s="87"/>
      <c r="BF70" s="87"/>
      <c r="BG70" s="87"/>
      <c r="BH70" s="87"/>
    </row>
    <row r="71" spans="1:60" x14ac:dyDescent="0.25">
      <c r="A71" s="87"/>
      <c r="B71" s="87"/>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7"/>
      <c r="AY71" s="87"/>
      <c r="AZ71" s="87"/>
      <c r="BA71" s="87"/>
      <c r="BB71" s="87"/>
      <c r="BC71" s="87"/>
      <c r="BD71" s="87"/>
      <c r="BE71" s="87"/>
      <c r="BF71" s="87"/>
      <c r="BG71" s="87"/>
      <c r="BH71" s="87"/>
    </row>
    <row r="72" spans="1:60" x14ac:dyDescent="0.25">
      <c r="A72" s="87"/>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87"/>
      <c r="AT72" s="87"/>
      <c r="AU72" s="87"/>
      <c r="AV72" s="87"/>
      <c r="AW72" s="87"/>
      <c r="AX72" s="87"/>
      <c r="AY72" s="87"/>
      <c r="AZ72" s="87"/>
      <c r="BA72" s="87"/>
      <c r="BB72" s="87"/>
      <c r="BC72" s="87"/>
      <c r="BD72" s="87"/>
      <c r="BE72" s="87"/>
      <c r="BF72" s="87"/>
      <c r="BG72" s="87"/>
      <c r="BH72" s="87"/>
    </row>
    <row r="73" spans="1:60" x14ac:dyDescent="0.25">
      <c r="A73" s="87"/>
      <c r="B73" s="87"/>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7"/>
      <c r="AP73" s="87"/>
      <c r="AQ73" s="87"/>
      <c r="AR73" s="87"/>
      <c r="AS73" s="87"/>
      <c r="AT73" s="87"/>
      <c r="AU73" s="87"/>
      <c r="AV73" s="87"/>
      <c r="AW73" s="87"/>
      <c r="AX73" s="87"/>
      <c r="AY73" s="87"/>
      <c r="AZ73" s="87"/>
      <c r="BA73" s="87"/>
      <c r="BB73" s="87"/>
      <c r="BC73" s="87"/>
      <c r="BD73" s="87"/>
      <c r="BE73" s="87"/>
      <c r="BF73" s="87"/>
      <c r="BG73" s="87"/>
      <c r="BH73" s="87"/>
    </row>
    <row r="74" spans="1:60" x14ac:dyDescent="0.25">
      <c r="A74" s="87"/>
      <c r="B74" s="87"/>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7"/>
      <c r="AY74" s="87"/>
      <c r="AZ74" s="87"/>
      <c r="BA74" s="87"/>
      <c r="BB74" s="87"/>
      <c r="BC74" s="87"/>
      <c r="BD74" s="87"/>
      <c r="BE74" s="87"/>
      <c r="BF74" s="87"/>
      <c r="BG74" s="87"/>
      <c r="BH74" s="87"/>
    </row>
    <row r="75" spans="1:60" x14ac:dyDescent="0.25">
      <c r="A75" s="87"/>
      <c r="B75" s="87"/>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c r="AP75" s="87"/>
      <c r="AQ75" s="87"/>
      <c r="AR75" s="87"/>
      <c r="AS75" s="87"/>
      <c r="AT75" s="87"/>
      <c r="AU75" s="87"/>
      <c r="AV75" s="87"/>
      <c r="AW75" s="87"/>
      <c r="AX75" s="87"/>
      <c r="AY75" s="87"/>
      <c r="AZ75" s="87"/>
      <c r="BA75" s="87"/>
      <c r="BB75" s="87"/>
      <c r="BC75" s="87"/>
      <c r="BD75" s="87"/>
      <c r="BE75" s="87"/>
      <c r="BF75" s="87"/>
      <c r="BG75" s="87"/>
      <c r="BH75" s="87"/>
    </row>
    <row r="76" spans="1:60" x14ac:dyDescent="0.25">
      <c r="A76" s="87"/>
      <c r="B76" s="87"/>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87"/>
      <c r="AY76" s="87"/>
      <c r="AZ76" s="87"/>
      <c r="BA76" s="87"/>
      <c r="BB76" s="87"/>
      <c r="BC76" s="87"/>
      <c r="BD76" s="87"/>
      <c r="BE76" s="87"/>
      <c r="BF76" s="87"/>
      <c r="BG76" s="87"/>
      <c r="BH76" s="87"/>
    </row>
    <row r="77" spans="1:60" x14ac:dyDescent="0.25">
      <c r="A77" s="87"/>
      <c r="B77" s="87"/>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row>
    <row r="78" spans="1:60" x14ac:dyDescent="0.25">
      <c r="A78" s="87"/>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row>
    <row r="79" spans="1:60" x14ac:dyDescent="0.25">
      <c r="A79" s="87"/>
      <c r="B79" s="87"/>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7"/>
      <c r="AZ79" s="87"/>
      <c r="BA79" s="87"/>
      <c r="BB79" s="87"/>
      <c r="BC79" s="87"/>
      <c r="BD79" s="87"/>
      <c r="BE79" s="87"/>
      <c r="BF79" s="87"/>
      <c r="BG79" s="87"/>
      <c r="BH79" s="87"/>
    </row>
    <row r="80" spans="1:60" x14ac:dyDescent="0.25">
      <c r="A80" s="87"/>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87"/>
    </row>
    <row r="81" spans="1:60" x14ac:dyDescent="0.25">
      <c r="A81" s="87"/>
      <c r="B81" s="87"/>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7"/>
      <c r="AR81" s="87"/>
      <c r="AS81" s="87"/>
      <c r="AT81" s="87"/>
      <c r="AU81" s="87"/>
      <c r="AV81" s="87"/>
      <c r="AW81" s="87"/>
      <c r="AX81" s="87"/>
      <c r="AY81" s="87"/>
      <c r="AZ81" s="87"/>
      <c r="BA81" s="87"/>
      <c r="BB81" s="87"/>
      <c r="BC81" s="87"/>
      <c r="BD81" s="87"/>
      <c r="BE81" s="87"/>
      <c r="BF81" s="87"/>
      <c r="BG81" s="87"/>
      <c r="BH81" s="87"/>
    </row>
    <row r="82" spans="1:60" x14ac:dyDescent="0.25">
      <c r="A82" s="87"/>
      <c r="B82" s="87"/>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row>
    <row r="83" spans="1:60" x14ac:dyDescent="0.25">
      <c r="A83" s="87"/>
      <c r="B83" s="87"/>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row>
    <row r="84" spans="1:60" x14ac:dyDescent="0.25">
      <c r="A84" s="87"/>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row>
    <row r="85" spans="1:60" x14ac:dyDescent="0.25">
      <c r="A85" s="87"/>
      <c r="B85" s="87"/>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c r="AS85" s="87"/>
      <c r="AT85" s="87"/>
      <c r="AU85" s="87"/>
      <c r="AV85" s="87"/>
      <c r="AW85" s="87"/>
      <c r="AX85" s="87"/>
      <c r="AY85" s="87"/>
      <c r="AZ85" s="87"/>
      <c r="BA85" s="87"/>
      <c r="BB85" s="87"/>
      <c r="BC85" s="87"/>
      <c r="BD85" s="87"/>
      <c r="BE85" s="87"/>
      <c r="BF85" s="87"/>
      <c r="BG85" s="87"/>
      <c r="BH85" s="87"/>
    </row>
    <row r="86" spans="1:60" x14ac:dyDescent="0.25">
      <c r="A86" s="87"/>
      <c r="B86" s="87"/>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7"/>
      <c r="AQ86" s="87"/>
      <c r="AR86" s="87"/>
      <c r="AS86" s="87"/>
      <c r="AT86" s="87"/>
      <c r="AU86" s="87"/>
      <c r="AV86" s="87"/>
      <c r="AW86" s="87"/>
      <c r="AX86" s="87"/>
      <c r="AY86" s="87"/>
      <c r="AZ86" s="87"/>
      <c r="BA86" s="87"/>
      <c r="BB86" s="87"/>
      <c r="BC86" s="87"/>
      <c r="BD86" s="87"/>
      <c r="BE86" s="87"/>
      <c r="BF86" s="87"/>
      <c r="BG86" s="87"/>
      <c r="BH86" s="87"/>
    </row>
    <row r="87" spans="1:60" x14ac:dyDescent="0.25">
      <c r="A87" s="87"/>
      <c r="B87" s="87"/>
      <c r="C87" s="87"/>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7"/>
      <c r="AQ87" s="87"/>
      <c r="AR87" s="87"/>
      <c r="AS87" s="87"/>
      <c r="AT87" s="87"/>
      <c r="AU87" s="87"/>
      <c r="AV87" s="87"/>
      <c r="AW87" s="87"/>
      <c r="AX87" s="87"/>
      <c r="AY87" s="87"/>
      <c r="AZ87" s="87"/>
      <c r="BA87" s="87"/>
      <c r="BB87" s="87"/>
      <c r="BC87" s="87"/>
      <c r="BD87" s="87"/>
      <c r="BE87" s="87"/>
      <c r="BF87" s="87"/>
      <c r="BG87" s="87"/>
      <c r="BH87" s="87"/>
    </row>
    <row r="88" spans="1:60" x14ac:dyDescent="0.25">
      <c r="A88" s="87"/>
      <c r="B88" s="87"/>
      <c r="C88" s="87"/>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c r="AP88" s="87"/>
      <c r="AQ88" s="87"/>
      <c r="AR88" s="87"/>
      <c r="AS88" s="87"/>
      <c r="AT88" s="87"/>
      <c r="AU88" s="87"/>
      <c r="AV88" s="87"/>
      <c r="AW88" s="87"/>
      <c r="AX88" s="87"/>
      <c r="AY88" s="87"/>
      <c r="AZ88" s="87"/>
      <c r="BA88" s="87"/>
      <c r="BB88" s="87"/>
      <c r="BC88" s="87"/>
      <c r="BD88" s="87"/>
      <c r="BE88" s="87"/>
      <c r="BF88" s="87"/>
      <c r="BG88" s="87"/>
      <c r="BH88" s="87"/>
    </row>
    <row r="89" spans="1:60" x14ac:dyDescent="0.25">
      <c r="A89" s="87"/>
      <c r="B89" s="87"/>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7"/>
      <c r="AP89" s="87"/>
      <c r="AQ89" s="87"/>
      <c r="AR89" s="87"/>
      <c r="AS89" s="87"/>
      <c r="AT89" s="87"/>
      <c r="AU89" s="87"/>
      <c r="AV89" s="87"/>
      <c r="AW89" s="87"/>
      <c r="AX89" s="87"/>
      <c r="AY89" s="87"/>
      <c r="AZ89" s="87"/>
      <c r="BA89" s="87"/>
      <c r="BB89" s="87"/>
      <c r="BC89" s="87"/>
      <c r="BD89" s="87"/>
      <c r="BE89" s="87"/>
      <c r="BF89" s="87"/>
      <c r="BG89" s="87"/>
      <c r="BH89" s="87"/>
    </row>
    <row r="90" spans="1:60" x14ac:dyDescent="0.25">
      <c r="A90" s="87"/>
      <c r="B90" s="87"/>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row>
    <row r="91" spans="1:60" x14ac:dyDescent="0.25">
      <c r="A91" s="87"/>
      <c r="B91" s="87"/>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row>
    <row r="92" spans="1:60" x14ac:dyDescent="0.25">
      <c r="A92" s="87"/>
      <c r="B92" s="87"/>
      <c r="C92" s="87"/>
      <c r="D92" s="87"/>
      <c r="E92" s="87"/>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7"/>
      <c r="AW92" s="87"/>
      <c r="AX92" s="87"/>
      <c r="AY92" s="87"/>
      <c r="AZ92" s="87"/>
      <c r="BA92" s="87"/>
      <c r="BB92" s="87"/>
      <c r="BC92" s="87"/>
      <c r="BD92" s="87"/>
      <c r="BE92" s="87"/>
      <c r="BF92" s="87"/>
      <c r="BG92" s="87"/>
      <c r="BH92" s="87"/>
    </row>
    <row r="93" spans="1:60" x14ac:dyDescent="0.25">
      <c r="A93" s="87"/>
      <c r="B93" s="87"/>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c r="AQ93" s="87"/>
      <c r="AR93" s="87"/>
      <c r="AS93" s="87"/>
      <c r="AT93" s="87"/>
      <c r="AU93" s="87"/>
      <c r="AV93" s="87"/>
      <c r="AW93" s="87"/>
      <c r="AX93" s="87"/>
      <c r="AY93" s="87"/>
      <c r="AZ93" s="87"/>
      <c r="BA93" s="87"/>
      <c r="BB93" s="87"/>
      <c r="BC93" s="87"/>
      <c r="BD93" s="87"/>
      <c r="BE93" s="87"/>
      <c r="BF93" s="87"/>
      <c r="BG93" s="87"/>
      <c r="BH93" s="87"/>
    </row>
    <row r="94" spans="1:60" x14ac:dyDescent="0.25">
      <c r="A94" s="87"/>
      <c r="B94" s="87"/>
      <c r="C94" s="87"/>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7"/>
      <c r="AO94" s="87"/>
      <c r="AP94" s="87"/>
      <c r="AQ94" s="87"/>
      <c r="AR94" s="87"/>
      <c r="AS94" s="87"/>
      <c r="AT94" s="87"/>
      <c r="AU94" s="87"/>
      <c r="AV94" s="87"/>
      <c r="AW94" s="87"/>
      <c r="AX94" s="87"/>
      <c r="AY94" s="87"/>
      <c r="AZ94" s="87"/>
      <c r="BA94" s="87"/>
      <c r="BB94" s="87"/>
      <c r="BC94" s="87"/>
      <c r="BD94" s="87"/>
      <c r="BE94" s="87"/>
      <c r="BF94" s="87"/>
      <c r="BG94" s="87"/>
      <c r="BH94" s="87"/>
    </row>
    <row r="95" spans="1:60" x14ac:dyDescent="0.25">
      <c r="A95" s="87"/>
      <c r="B95" s="87"/>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c r="AP95" s="87"/>
      <c r="AQ95" s="87"/>
      <c r="AR95" s="87"/>
      <c r="AS95" s="87"/>
      <c r="AT95" s="87"/>
      <c r="AU95" s="87"/>
      <c r="AV95" s="87"/>
      <c r="AW95" s="87"/>
      <c r="AX95" s="87"/>
      <c r="AY95" s="87"/>
      <c r="AZ95" s="87"/>
      <c r="BA95" s="87"/>
      <c r="BB95" s="87"/>
      <c r="BC95" s="87"/>
      <c r="BD95" s="87"/>
      <c r="BE95" s="87"/>
      <c r="BF95" s="87"/>
      <c r="BG95" s="87"/>
      <c r="BH95" s="87"/>
    </row>
    <row r="96" spans="1:60" x14ac:dyDescent="0.25">
      <c r="A96" s="87"/>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c r="AX96" s="87"/>
      <c r="AY96" s="87"/>
      <c r="AZ96" s="87"/>
      <c r="BA96" s="87"/>
      <c r="BB96" s="87"/>
      <c r="BC96" s="87"/>
      <c r="BD96" s="87"/>
      <c r="BE96" s="87"/>
      <c r="BF96" s="87"/>
      <c r="BG96" s="87"/>
      <c r="BH96" s="87"/>
    </row>
    <row r="97" spans="1:60" x14ac:dyDescent="0.25">
      <c r="A97" s="87"/>
      <c r="B97" s="87"/>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c r="AZ97" s="87"/>
      <c r="BA97" s="87"/>
      <c r="BB97" s="87"/>
      <c r="BC97" s="87"/>
      <c r="BD97" s="87"/>
      <c r="BE97" s="87"/>
      <c r="BF97" s="87"/>
      <c r="BG97" s="87"/>
      <c r="BH97" s="87"/>
    </row>
    <row r="98" spans="1:60" x14ac:dyDescent="0.25">
      <c r="A98" s="87"/>
      <c r="B98" s="87"/>
      <c r="C98" s="87"/>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c r="AZ98" s="87"/>
      <c r="BA98" s="87"/>
      <c r="BB98" s="87"/>
      <c r="BC98" s="87"/>
      <c r="BD98" s="87"/>
      <c r="BE98" s="87"/>
      <c r="BF98" s="87"/>
      <c r="BG98" s="87"/>
      <c r="BH98" s="87"/>
    </row>
    <row r="99" spans="1:60" x14ac:dyDescent="0.25">
      <c r="A99" s="87"/>
      <c r="B99" s="87"/>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c r="AZ99" s="87"/>
      <c r="BA99" s="87"/>
      <c r="BB99" s="87"/>
      <c r="BC99" s="87"/>
      <c r="BD99" s="87"/>
      <c r="BE99" s="87"/>
      <c r="BF99" s="87"/>
      <c r="BG99" s="87"/>
      <c r="BH99" s="87"/>
    </row>
    <row r="100" spans="1:60" x14ac:dyDescent="0.25">
      <c r="A100" s="87"/>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87"/>
      <c r="AO100" s="87"/>
      <c r="AP100" s="87"/>
      <c r="AQ100" s="87"/>
      <c r="AR100" s="87"/>
      <c r="AS100" s="87"/>
      <c r="AT100" s="87"/>
      <c r="AU100" s="87"/>
      <c r="AV100" s="87"/>
      <c r="AW100" s="87"/>
      <c r="AX100" s="87"/>
      <c r="AY100" s="87"/>
      <c r="AZ100" s="87"/>
      <c r="BA100" s="87"/>
      <c r="BB100" s="87"/>
      <c r="BC100" s="87"/>
      <c r="BD100" s="87"/>
      <c r="BE100" s="87"/>
      <c r="BF100" s="87"/>
      <c r="BG100" s="87"/>
      <c r="BH100" s="87"/>
    </row>
    <row r="101" spans="1:60" x14ac:dyDescent="0.25">
      <c r="A101" s="87"/>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87"/>
      <c r="AO101" s="87"/>
      <c r="AP101" s="87"/>
      <c r="AQ101" s="87"/>
      <c r="AR101" s="87"/>
      <c r="AS101" s="87"/>
      <c r="AT101" s="87"/>
      <c r="AU101" s="87"/>
      <c r="AV101" s="87"/>
      <c r="AW101" s="87"/>
      <c r="AX101" s="87"/>
      <c r="AY101" s="87"/>
      <c r="AZ101" s="87"/>
      <c r="BA101" s="87"/>
      <c r="BB101" s="87"/>
      <c r="BC101" s="87"/>
      <c r="BD101" s="87"/>
      <c r="BE101" s="87"/>
      <c r="BF101" s="87"/>
      <c r="BG101" s="87"/>
      <c r="BH101" s="87"/>
    </row>
    <row r="102" spans="1:60" x14ac:dyDescent="0.25">
      <c r="A102" s="87"/>
      <c r="B102" s="87"/>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7"/>
      <c r="AO102" s="87"/>
      <c r="AP102" s="87"/>
      <c r="AQ102" s="87"/>
      <c r="AR102" s="87"/>
      <c r="AS102" s="87"/>
      <c r="AT102" s="87"/>
      <c r="AU102" s="87"/>
      <c r="AV102" s="87"/>
      <c r="AW102" s="87"/>
      <c r="AX102" s="87"/>
      <c r="AY102" s="87"/>
      <c r="AZ102" s="87"/>
      <c r="BA102" s="87"/>
      <c r="BB102" s="87"/>
      <c r="BC102" s="87"/>
      <c r="BD102" s="87"/>
      <c r="BE102" s="87"/>
      <c r="BF102" s="87"/>
      <c r="BG102" s="87"/>
      <c r="BH102" s="87"/>
    </row>
    <row r="103" spans="1:60" x14ac:dyDescent="0.25">
      <c r="A103" s="87"/>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c r="AO103" s="87"/>
      <c r="AP103" s="87"/>
      <c r="AQ103" s="87"/>
      <c r="AR103" s="87"/>
      <c r="AS103" s="87"/>
      <c r="AT103" s="87"/>
      <c r="AU103" s="87"/>
      <c r="AV103" s="87"/>
      <c r="AW103" s="87"/>
      <c r="AX103" s="87"/>
      <c r="AY103" s="87"/>
      <c r="AZ103" s="87"/>
      <c r="BA103" s="87"/>
      <c r="BB103" s="87"/>
      <c r="BC103" s="87"/>
      <c r="BD103" s="87"/>
      <c r="BE103" s="87"/>
      <c r="BF103" s="87"/>
      <c r="BG103" s="87"/>
      <c r="BH103" s="87"/>
    </row>
    <row r="104" spans="1:60" x14ac:dyDescent="0.25">
      <c r="A104" s="87"/>
      <c r="B104" s="87"/>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7"/>
      <c r="AY104" s="87"/>
      <c r="AZ104" s="87"/>
      <c r="BA104" s="87"/>
      <c r="BB104" s="87"/>
      <c r="BC104" s="87"/>
      <c r="BD104" s="87"/>
      <c r="BE104" s="87"/>
      <c r="BF104" s="87"/>
      <c r="BG104" s="87"/>
      <c r="BH104" s="87"/>
    </row>
    <row r="105" spans="1:60" x14ac:dyDescent="0.25">
      <c r="A105" s="87"/>
      <c r="B105" s="87"/>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87"/>
      <c r="AO105" s="87"/>
      <c r="AP105" s="87"/>
      <c r="AQ105" s="87"/>
      <c r="AR105" s="87"/>
      <c r="AS105" s="87"/>
      <c r="AT105" s="87"/>
      <c r="AU105" s="87"/>
      <c r="AV105" s="87"/>
      <c r="AW105" s="87"/>
      <c r="AX105" s="87"/>
      <c r="AY105" s="87"/>
      <c r="AZ105" s="87"/>
      <c r="BA105" s="87"/>
      <c r="BB105" s="87"/>
      <c r="BC105" s="87"/>
      <c r="BD105" s="87"/>
      <c r="BE105" s="87"/>
      <c r="BF105" s="87"/>
      <c r="BG105" s="87"/>
      <c r="BH105" s="87"/>
    </row>
    <row r="106" spans="1:60" x14ac:dyDescent="0.25">
      <c r="A106" s="87"/>
      <c r="B106" s="87"/>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c r="AU106" s="87"/>
      <c r="AV106" s="87"/>
      <c r="AW106" s="87"/>
      <c r="AX106" s="87"/>
      <c r="AY106" s="87"/>
      <c r="AZ106" s="87"/>
      <c r="BA106" s="87"/>
      <c r="BB106" s="87"/>
      <c r="BC106" s="87"/>
      <c r="BD106" s="87"/>
      <c r="BE106" s="87"/>
      <c r="BF106" s="87"/>
      <c r="BG106" s="87"/>
      <c r="BH106" s="87"/>
    </row>
    <row r="107" spans="1:60" x14ac:dyDescent="0.25">
      <c r="A107" s="87"/>
      <c r="B107" s="87"/>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87"/>
      <c r="AQ107" s="87"/>
      <c r="AR107" s="87"/>
      <c r="AS107" s="87"/>
      <c r="AT107" s="87"/>
      <c r="AU107" s="87"/>
      <c r="AV107" s="87"/>
      <c r="AW107" s="87"/>
      <c r="AX107" s="87"/>
      <c r="AY107" s="87"/>
      <c r="AZ107" s="87"/>
      <c r="BA107" s="87"/>
      <c r="BB107" s="87"/>
      <c r="BC107" s="87"/>
      <c r="BD107" s="87"/>
      <c r="BE107" s="87"/>
      <c r="BF107" s="87"/>
      <c r="BG107" s="87"/>
      <c r="BH107" s="87"/>
    </row>
    <row r="108" spans="1:60" x14ac:dyDescent="0.25">
      <c r="A108" s="87"/>
      <c r="B108" s="87"/>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87"/>
      <c r="AO108" s="87"/>
      <c r="AP108" s="87"/>
      <c r="AQ108" s="87"/>
      <c r="AR108" s="87"/>
      <c r="AS108" s="87"/>
      <c r="AT108" s="87"/>
      <c r="AU108" s="87"/>
      <c r="AV108" s="87"/>
      <c r="AW108" s="87"/>
      <c r="AX108" s="87"/>
      <c r="AY108" s="87"/>
      <c r="AZ108" s="87"/>
      <c r="BA108" s="87"/>
      <c r="BB108" s="87"/>
      <c r="BC108" s="87"/>
      <c r="BD108" s="87"/>
      <c r="BE108" s="87"/>
      <c r="BF108" s="87"/>
      <c r="BG108" s="87"/>
      <c r="BH108" s="87"/>
    </row>
    <row r="109" spans="1:60" x14ac:dyDescent="0.25">
      <c r="A109" s="87"/>
      <c r="B109" s="87"/>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87"/>
      <c r="AO109" s="87"/>
      <c r="AP109" s="87"/>
      <c r="AQ109" s="87"/>
      <c r="AR109" s="87"/>
      <c r="AS109" s="87"/>
      <c r="AT109" s="87"/>
      <c r="AU109" s="87"/>
      <c r="AV109" s="87"/>
      <c r="AW109" s="87"/>
      <c r="AX109" s="87"/>
      <c r="AY109" s="87"/>
      <c r="AZ109" s="87"/>
      <c r="BA109" s="87"/>
      <c r="BB109" s="87"/>
      <c r="BC109" s="87"/>
      <c r="BD109" s="87"/>
      <c r="BE109" s="87"/>
      <c r="BF109" s="87"/>
      <c r="BG109" s="87"/>
      <c r="BH109" s="87"/>
    </row>
    <row r="110" spans="1:60" x14ac:dyDescent="0.25">
      <c r="A110" s="87"/>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87"/>
      <c r="AO110" s="87"/>
      <c r="AP110" s="87"/>
      <c r="AQ110" s="87"/>
      <c r="AR110" s="87"/>
      <c r="AS110" s="87"/>
      <c r="AT110" s="87"/>
      <c r="AU110" s="87"/>
      <c r="AV110" s="87"/>
      <c r="AW110" s="87"/>
      <c r="AX110" s="87"/>
      <c r="AY110" s="87"/>
      <c r="AZ110" s="87"/>
      <c r="BA110" s="87"/>
      <c r="BB110" s="87"/>
      <c r="BC110" s="87"/>
      <c r="BD110" s="87"/>
      <c r="BE110" s="87"/>
      <c r="BF110" s="87"/>
      <c r="BG110" s="87"/>
      <c r="BH110" s="87"/>
    </row>
    <row r="111" spans="1:60" x14ac:dyDescent="0.25">
      <c r="A111" s="87"/>
      <c r="B111" s="87"/>
      <c r="C111" s="87"/>
      <c r="D111" s="87"/>
      <c r="E111" s="87"/>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87"/>
      <c r="AO111" s="87"/>
      <c r="AP111" s="87"/>
      <c r="AQ111" s="87"/>
      <c r="AR111" s="87"/>
      <c r="AS111" s="87"/>
      <c r="AT111" s="87"/>
      <c r="AU111" s="87"/>
      <c r="AV111" s="87"/>
      <c r="AW111" s="87"/>
      <c r="AX111" s="87"/>
      <c r="AY111" s="87"/>
      <c r="AZ111" s="87"/>
      <c r="BA111" s="87"/>
      <c r="BB111" s="87"/>
      <c r="BC111" s="87"/>
      <c r="BD111" s="87"/>
      <c r="BE111" s="87"/>
      <c r="BF111" s="87"/>
      <c r="BG111" s="87"/>
      <c r="BH111" s="87"/>
    </row>
    <row r="112" spans="1:60" x14ac:dyDescent="0.25">
      <c r="A112" s="87"/>
      <c r="B112" s="87"/>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7"/>
      <c r="AY112" s="87"/>
      <c r="AZ112" s="87"/>
      <c r="BA112" s="87"/>
      <c r="BB112" s="87"/>
      <c r="BC112" s="87"/>
      <c r="BD112" s="87"/>
      <c r="BE112" s="87"/>
      <c r="BF112" s="87"/>
      <c r="BG112" s="87"/>
      <c r="BH112" s="87"/>
    </row>
    <row r="113" spans="1:60" x14ac:dyDescent="0.25">
      <c r="A113" s="87"/>
      <c r="B113" s="87"/>
      <c r="C113" s="87"/>
      <c r="D113" s="87"/>
      <c r="E113" s="87"/>
      <c r="F113" s="87"/>
      <c r="G113" s="8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87"/>
      <c r="AO113" s="87"/>
      <c r="AP113" s="87"/>
      <c r="AQ113" s="87"/>
      <c r="AR113" s="87"/>
      <c r="AS113" s="87"/>
      <c r="AT113" s="87"/>
      <c r="AU113" s="87"/>
      <c r="AV113" s="87"/>
      <c r="AW113" s="87"/>
      <c r="AX113" s="87"/>
      <c r="AY113" s="87"/>
      <c r="AZ113" s="87"/>
      <c r="BA113" s="87"/>
      <c r="BB113" s="87"/>
      <c r="BC113" s="87"/>
      <c r="BD113" s="87"/>
      <c r="BE113" s="87"/>
      <c r="BF113" s="87"/>
      <c r="BG113" s="87"/>
      <c r="BH113" s="87"/>
    </row>
    <row r="114" spans="1:60" x14ac:dyDescent="0.25">
      <c r="A114" s="87"/>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87"/>
      <c r="AO114" s="87"/>
      <c r="AP114" s="87"/>
      <c r="AQ114" s="87"/>
      <c r="AR114" s="87"/>
      <c r="AS114" s="87"/>
      <c r="AT114" s="87"/>
      <c r="AU114" s="87"/>
      <c r="AV114" s="87"/>
      <c r="AW114" s="87"/>
      <c r="AX114" s="87"/>
      <c r="AY114" s="87"/>
      <c r="AZ114" s="87"/>
      <c r="BA114" s="87"/>
      <c r="BB114" s="87"/>
      <c r="BC114" s="87"/>
      <c r="BD114" s="87"/>
      <c r="BE114" s="87"/>
      <c r="BF114" s="87"/>
      <c r="BG114" s="87"/>
      <c r="BH114" s="87"/>
    </row>
    <row r="115" spans="1:60" x14ac:dyDescent="0.25">
      <c r="A115" s="87"/>
      <c r="B115" s="87"/>
      <c r="C115" s="87"/>
      <c r="D115" s="87"/>
      <c r="E115" s="87"/>
      <c r="F115" s="87"/>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c r="AP115" s="87"/>
      <c r="AQ115" s="87"/>
      <c r="AR115" s="87"/>
      <c r="AS115" s="87"/>
      <c r="AT115" s="87"/>
      <c r="AU115" s="87"/>
      <c r="AV115" s="87"/>
      <c r="AW115" s="87"/>
      <c r="AX115" s="87"/>
      <c r="AY115" s="87"/>
      <c r="AZ115" s="87"/>
      <c r="BA115" s="87"/>
      <c r="BB115" s="87"/>
      <c r="BC115" s="87"/>
      <c r="BD115" s="87"/>
      <c r="BE115" s="87"/>
      <c r="BF115" s="87"/>
      <c r="BG115" s="87"/>
      <c r="BH115" s="87"/>
    </row>
    <row r="116" spans="1:60" x14ac:dyDescent="0.25">
      <c r="A116" s="87"/>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87"/>
      <c r="AO116" s="87"/>
      <c r="AP116" s="87"/>
      <c r="AQ116" s="87"/>
      <c r="AR116" s="87"/>
      <c r="AS116" s="87"/>
      <c r="AT116" s="87"/>
      <c r="AU116" s="87"/>
      <c r="AV116" s="87"/>
      <c r="AW116" s="87"/>
      <c r="AX116" s="87"/>
      <c r="AY116" s="87"/>
      <c r="AZ116" s="87"/>
      <c r="BA116" s="87"/>
      <c r="BB116" s="87"/>
      <c r="BC116" s="87"/>
      <c r="BD116" s="87"/>
      <c r="BE116" s="87"/>
      <c r="BF116" s="87"/>
      <c r="BG116" s="87"/>
      <c r="BH116" s="87"/>
    </row>
    <row r="117" spans="1:60" x14ac:dyDescent="0.25">
      <c r="A117" s="87"/>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87"/>
      <c r="AO117" s="87"/>
      <c r="AP117" s="87"/>
      <c r="AQ117" s="87"/>
      <c r="AR117" s="87"/>
      <c r="AS117" s="87"/>
      <c r="AT117" s="87"/>
      <c r="AU117" s="87"/>
      <c r="AV117" s="87"/>
      <c r="AW117" s="87"/>
      <c r="AX117" s="87"/>
      <c r="AY117" s="87"/>
      <c r="AZ117" s="87"/>
      <c r="BA117" s="87"/>
      <c r="BB117" s="87"/>
      <c r="BC117" s="87"/>
      <c r="BD117" s="87"/>
      <c r="BE117" s="87"/>
      <c r="BF117" s="87"/>
      <c r="BG117" s="87"/>
      <c r="BH117" s="87"/>
    </row>
    <row r="118" spans="1:60" x14ac:dyDescent="0.25">
      <c r="A118" s="87"/>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87"/>
      <c r="AO118" s="87"/>
      <c r="AP118" s="87"/>
      <c r="AQ118" s="87"/>
      <c r="AR118" s="87"/>
      <c r="AS118" s="87"/>
      <c r="AT118" s="87"/>
      <c r="AU118" s="87"/>
      <c r="AV118" s="87"/>
      <c r="AW118" s="87"/>
      <c r="AX118" s="87"/>
      <c r="AY118" s="87"/>
      <c r="AZ118" s="87"/>
      <c r="BA118" s="87"/>
      <c r="BB118" s="87"/>
      <c r="BC118" s="87"/>
      <c r="BD118" s="87"/>
      <c r="BE118" s="87"/>
      <c r="BF118" s="87"/>
      <c r="BG118" s="87"/>
      <c r="BH118" s="87"/>
    </row>
    <row r="119" spans="1:60" x14ac:dyDescent="0.25">
      <c r="A119" s="87"/>
      <c r="B119" s="87"/>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c r="AQ119" s="87"/>
      <c r="AR119" s="87"/>
      <c r="AS119" s="87"/>
      <c r="AT119" s="87"/>
      <c r="AU119" s="87"/>
      <c r="AV119" s="87"/>
      <c r="AW119" s="87"/>
      <c r="AX119" s="87"/>
      <c r="AY119" s="87"/>
      <c r="AZ119" s="87"/>
      <c r="BA119" s="87"/>
      <c r="BB119" s="87"/>
      <c r="BC119" s="87"/>
      <c r="BD119" s="87"/>
      <c r="BE119" s="87"/>
      <c r="BF119" s="87"/>
      <c r="BG119" s="87"/>
      <c r="BH119" s="87"/>
    </row>
    <row r="120" spans="1:60" x14ac:dyDescent="0.25">
      <c r="A120" s="87"/>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87"/>
      <c r="AO120" s="87"/>
      <c r="AP120" s="87"/>
      <c r="AQ120" s="87"/>
      <c r="AR120" s="87"/>
      <c r="AS120" s="87"/>
      <c r="AT120" s="87"/>
      <c r="AU120" s="87"/>
      <c r="AV120" s="87"/>
      <c r="AW120" s="87"/>
      <c r="AX120" s="87"/>
      <c r="AY120" s="87"/>
      <c r="AZ120" s="87"/>
      <c r="BA120" s="87"/>
      <c r="BB120" s="87"/>
      <c r="BC120" s="87"/>
      <c r="BD120" s="87"/>
      <c r="BE120" s="87"/>
      <c r="BF120" s="87"/>
      <c r="BG120" s="87"/>
      <c r="BH120" s="87"/>
    </row>
    <row r="121" spans="1:60" x14ac:dyDescent="0.25">
      <c r="A121" s="87"/>
      <c r="B121" s="87"/>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7"/>
      <c r="AU121" s="87"/>
      <c r="AV121" s="87"/>
      <c r="AW121" s="87"/>
      <c r="AX121" s="87"/>
      <c r="AY121" s="87"/>
      <c r="AZ121" s="87"/>
      <c r="BA121" s="87"/>
      <c r="BB121" s="87"/>
      <c r="BC121" s="87"/>
      <c r="BD121" s="87"/>
      <c r="BE121" s="87"/>
      <c r="BF121" s="87"/>
      <c r="BG121" s="87"/>
      <c r="BH121" s="87"/>
    </row>
    <row r="122" spans="1:60" x14ac:dyDescent="0.25">
      <c r="A122" s="87"/>
      <c r="B122" s="87"/>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87"/>
      <c r="AO122" s="87"/>
      <c r="AP122" s="87"/>
      <c r="AQ122" s="87"/>
      <c r="AR122" s="87"/>
      <c r="AS122" s="87"/>
      <c r="AT122" s="87"/>
      <c r="AU122" s="87"/>
      <c r="AV122" s="87"/>
      <c r="AW122" s="87"/>
      <c r="AX122" s="87"/>
      <c r="AY122" s="87"/>
      <c r="AZ122" s="87"/>
      <c r="BA122" s="87"/>
      <c r="BB122" s="87"/>
      <c r="BC122" s="87"/>
      <c r="BD122" s="87"/>
      <c r="BE122" s="87"/>
      <c r="BF122" s="87"/>
      <c r="BG122" s="87"/>
      <c r="BH122" s="87"/>
    </row>
    <row r="123" spans="1:60" x14ac:dyDescent="0.25">
      <c r="A123" s="87"/>
      <c r="B123" s="87"/>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87"/>
      <c r="AO123" s="87"/>
      <c r="AP123" s="87"/>
      <c r="AQ123" s="87"/>
      <c r="AR123" s="87"/>
      <c r="AS123" s="87"/>
      <c r="AT123" s="87"/>
      <c r="AU123" s="87"/>
      <c r="AV123" s="87"/>
      <c r="AW123" s="87"/>
      <c r="AX123" s="87"/>
      <c r="AY123" s="87"/>
      <c r="AZ123" s="87"/>
      <c r="BA123" s="87"/>
      <c r="BB123" s="87"/>
      <c r="BC123" s="87"/>
      <c r="BD123" s="87"/>
      <c r="BE123" s="87"/>
      <c r="BF123" s="87"/>
      <c r="BG123" s="87"/>
      <c r="BH123" s="87"/>
    </row>
    <row r="124" spans="1:60" x14ac:dyDescent="0.25">
      <c r="A124" s="87"/>
      <c r="B124" s="87"/>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87"/>
      <c r="AO124" s="87"/>
      <c r="AP124" s="87"/>
      <c r="AQ124" s="87"/>
      <c r="AR124" s="87"/>
      <c r="AS124" s="87"/>
      <c r="AT124" s="87"/>
      <c r="AU124" s="87"/>
      <c r="AV124" s="87"/>
      <c r="AW124" s="87"/>
      <c r="AX124" s="87"/>
      <c r="AY124" s="87"/>
      <c r="AZ124" s="87"/>
      <c r="BA124" s="87"/>
      <c r="BB124" s="87"/>
      <c r="BC124" s="87"/>
      <c r="BD124" s="87"/>
      <c r="BE124" s="87"/>
      <c r="BF124" s="87"/>
      <c r="BG124" s="87"/>
      <c r="BH124" s="87"/>
    </row>
    <row r="125" spans="1:60" x14ac:dyDescent="0.25">
      <c r="A125" s="87"/>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87"/>
      <c r="AO125" s="87"/>
      <c r="AP125" s="87"/>
      <c r="AQ125" s="87"/>
      <c r="AR125" s="87"/>
      <c r="AS125" s="87"/>
      <c r="AT125" s="87"/>
      <c r="AU125" s="87"/>
      <c r="AV125" s="87"/>
      <c r="AW125" s="87"/>
      <c r="AX125" s="87"/>
      <c r="AY125" s="87"/>
      <c r="AZ125" s="87"/>
      <c r="BA125" s="87"/>
      <c r="BB125" s="87"/>
      <c r="BC125" s="87"/>
      <c r="BD125" s="87"/>
      <c r="BE125" s="87"/>
      <c r="BF125" s="87"/>
      <c r="BG125" s="87"/>
      <c r="BH125" s="87"/>
    </row>
    <row r="126" spans="1:60" x14ac:dyDescent="0.25">
      <c r="A126" s="87"/>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87"/>
      <c r="AO126" s="87"/>
      <c r="AP126" s="87"/>
      <c r="AQ126" s="87"/>
      <c r="AR126" s="87"/>
      <c r="AS126" s="87"/>
      <c r="AT126" s="87"/>
      <c r="AU126" s="87"/>
      <c r="AV126" s="87"/>
      <c r="AW126" s="87"/>
      <c r="AX126" s="87"/>
      <c r="AY126" s="87"/>
      <c r="AZ126" s="87"/>
      <c r="BA126" s="87"/>
      <c r="BB126" s="87"/>
      <c r="BC126" s="87"/>
      <c r="BD126" s="87"/>
      <c r="BE126" s="87"/>
      <c r="BF126" s="87"/>
      <c r="BG126" s="87"/>
      <c r="BH126" s="87"/>
    </row>
    <row r="127" spans="1:60" x14ac:dyDescent="0.25">
      <c r="A127" s="87"/>
      <c r="B127" s="87"/>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87"/>
      <c r="AO127" s="87"/>
      <c r="AP127" s="87"/>
      <c r="AQ127" s="87"/>
      <c r="AR127" s="87"/>
      <c r="AS127" s="87"/>
      <c r="AT127" s="87"/>
      <c r="AU127" s="87"/>
      <c r="AV127" s="87"/>
      <c r="AW127" s="87"/>
      <c r="AX127" s="87"/>
      <c r="AY127" s="87"/>
      <c r="AZ127" s="87"/>
      <c r="BA127" s="87"/>
      <c r="BB127" s="87"/>
      <c r="BC127" s="87"/>
      <c r="BD127" s="87"/>
      <c r="BE127" s="87"/>
      <c r="BF127" s="87"/>
      <c r="BG127" s="87"/>
      <c r="BH127" s="87"/>
    </row>
    <row r="128" spans="1:60" x14ac:dyDescent="0.25">
      <c r="A128" s="87"/>
      <c r="B128" s="87"/>
      <c r="C128" s="87"/>
      <c r="D128" s="87"/>
      <c r="E128" s="87"/>
      <c r="F128" s="87"/>
      <c r="G128" s="8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87"/>
      <c r="AO128" s="87"/>
      <c r="AP128" s="87"/>
      <c r="AQ128" s="87"/>
      <c r="AR128" s="87"/>
      <c r="AS128" s="87"/>
      <c r="AT128" s="87"/>
      <c r="AU128" s="87"/>
      <c r="AV128" s="87"/>
      <c r="AW128" s="87"/>
      <c r="AX128" s="87"/>
      <c r="AY128" s="87"/>
      <c r="AZ128" s="87"/>
      <c r="BA128" s="87"/>
      <c r="BB128" s="87"/>
      <c r="BC128" s="87"/>
      <c r="BD128" s="87"/>
      <c r="BE128" s="87"/>
      <c r="BF128" s="87"/>
      <c r="BG128" s="87"/>
      <c r="BH128" s="87"/>
    </row>
    <row r="129" spans="1:60" x14ac:dyDescent="0.25">
      <c r="A129" s="87"/>
      <c r="B129" s="87"/>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c r="AQ129" s="87"/>
      <c r="AR129" s="87"/>
      <c r="AS129" s="87"/>
      <c r="AT129" s="87"/>
      <c r="AU129" s="87"/>
      <c r="AV129" s="87"/>
      <c r="AW129" s="87"/>
      <c r="AX129" s="87"/>
      <c r="AY129" s="87"/>
      <c r="AZ129" s="87"/>
      <c r="BA129" s="87"/>
      <c r="BB129" s="87"/>
      <c r="BC129" s="87"/>
      <c r="BD129" s="87"/>
      <c r="BE129" s="87"/>
      <c r="BF129" s="87"/>
      <c r="BG129" s="87"/>
      <c r="BH129" s="87"/>
    </row>
    <row r="130" spans="1:60" x14ac:dyDescent="0.25">
      <c r="A130" s="87"/>
      <c r="B130" s="87"/>
      <c r="C130" s="87"/>
      <c r="D130" s="87"/>
      <c r="E130" s="87"/>
      <c r="F130" s="87"/>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87"/>
      <c r="AO130" s="87"/>
      <c r="AP130" s="87"/>
      <c r="AQ130" s="87"/>
      <c r="AR130" s="87"/>
      <c r="AS130" s="87"/>
      <c r="AT130" s="87"/>
      <c r="AU130" s="87"/>
      <c r="AV130" s="87"/>
      <c r="AW130" s="87"/>
      <c r="AX130" s="87"/>
      <c r="AY130" s="87"/>
      <c r="AZ130" s="87"/>
      <c r="BA130" s="87"/>
      <c r="BB130" s="87"/>
      <c r="BC130" s="87"/>
      <c r="BD130" s="87"/>
      <c r="BE130" s="87"/>
      <c r="BF130" s="87"/>
      <c r="BG130" s="87"/>
      <c r="BH130" s="87"/>
    </row>
    <row r="131" spans="1:60" x14ac:dyDescent="0.25">
      <c r="A131" s="87"/>
      <c r="B131" s="87"/>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c r="AN131" s="87"/>
      <c r="AO131" s="87"/>
      <c r="AP131" s="87"/>
      <c r="AQ131" s="87"/>
      <c r="AR131" s="87"/>
      <c r="AS131" s="87"/>
      <c r="AT131" s="87"/>
      <c r="AU131" s="87"/>
      <c r="AV131" s="87"/>
      <c r="AW131" s="87"/>
      <c r="AX131" s="87"/>
      <c r="AY131" s="87"/>
      <c r="AZ131" s="87"/>
      <c r="BA131" s="87"/>
      <c r="BB131" s="87"/>
      <c r="BC131" s="87"/>
      <c r="BD131" s="87"/>
      <c r="BE131" s="87"/>
      <c r="BF131" s="87"/>
      <c r="BG131" s="87"/>
      <c r="BH131" s="87"/>
    </row>
    <row r="132" spans="1:60" x14ac:dyDescent="0.25">
      <c r="A132" s="87"/>
      <c r="B132" s="87"/>
      <c r="C132" s="87"/>
      <c r="D132" s="87"/>
      <c r="E132" s="87"/>
      <c r="F132" s="87"/>
      <c r="G132" s="87"/>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7"/>
      <c r="AN132" s="87"/>
      <c r="AO132" s="87"/>
      <c r="AP132" s="87"/>
      <c r="AQ132" s="87"/>
      <c r="AR132" s="87"/>
      <c r="AS132" s="87"/>
      <c r="AT132" s="87"/>
      <c r="AU132" s="87"/>
      <c r="AV132" s="87"/>
      <c r="AW132" s="87"/>
      <c r="AX132" s="87"/>
      <c r="AY132" s="87"/>
      <c r="AZ132" s="87"/>
      <c r="BA132" s="87"/>
      <c r="BB132" s="87"/>
      <c r="BC132" s="87"/>
      <c r="BD132" s="87"/>
      <c r="BE132" s="87"/>
      <c r="BF132" s="87"/>
      <c r="BG132" s="87"/>
      <c r="BH132" s="87"/>
    </row>
    <row r="133" spans="1:60" x14ac:dyDescent="0.25">
      <c r="A133" s="87"/>
      <c r="B133" s="87"/>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87"/>
      <c r="AL133" s="87"/>
      <c r="AM133" s="87"/>
      <c r="AN133" s="87"/>
      <c r="AO133" s="87"/>
      <c r="AP133" s="87"/>
      <c r="AQ133" s="87"/>
      <c r="AR133" s="87"/>
      <c r="AS133" s="87"/>
      <c r="AT133" s="87"/>
      <c r="AU133" s="87"/>
      <c r="AV133" s="87"/>
      <c r="AW133" s="87"/>
      <c r="AX133" s="87"/>
      <c r="AY133" s="87"/>
      <c r="AZ133" s="87"/>
      <c r="BA133" s="87"/>
      <c r="BB133" s="87"/>
      <c r="BC133" s="87"/>
      <c r="BD133" s="87"/>
      <c r="BE133" s="87"/>
      <c r="BF133" s="87"/>
      <c r="BG133" s="87"/>
      <c r="BH133" s="87"/>
    </row>
    <row r="134" spans="1:60" x14ac:dyDescent="0.25">
      <c r="A134" s="87"/>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87"/>
      <c r="AO134" s="87"/>
      <c r="AP134" s="87"/>
      <c r="AQ134" s="87"/>
      <c r="AR134" s="87"/>
      <c r="AS134" s="87"/>
      <c r="AT134" s="87"/>
      <c r="AU134" s="87"/>
      <c r="AV134" s="87"/>
      <c r="AW134" s="87"/>
      <c r="AX134" s="87"/>
      <c r="AY134" s="87"/>
      <c r="AZ134" s="87"/>
      <c r="BA134" s="87"/>
      <c r="BB134" s="87"/>
      <c r="BC134" s="87"/>
      <c r="BD134" s="87"/>
      <c r="BE134" s="87"/>
      <c r="BF134" s="87"/>
      <c r="BG134" s="87"/>
      <c r="BH134" s="87"/>
    </row>
    <row r="135" spans="1:60" x14ac:dyDescent="0.25">
      <c r="A135" s="87"/>
      <c r="B135" s="87"/>
      <c r="C135" s="87"/>
      <c r="D135" s="87"/>
      <c r="E135" s="87"/>
      <c r="F135" s="87"/>
      <c r="G135" s="87"/>
      <c r="H135" s="87"/>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c r="AN135" s="87"/>
      <c r="AO135" s="87"/>
      <c r="AP135" s="87"/>
      <c r="AQ135" s="87"/>
      <c r="AR135" s="87"/>
      <c r="AS135" s="87"/>
      <c r="AT135" s="87"/>
      <c r="AU135" s="87"/>
      <c r="AV135" s="87"/>
      <c r="AW135" s="87"/>
      <c r="AX135" s="87"/>
      <c r="AY135" s="87"/>
      <c r="AZ135" s="87"/>
      <c r="BA135" s="87"/>
      <c r="BB135" s="87"/>
      <c r="BC135" s="87"/>
      <c r="BD135" s="87"/>
      <c r="BE135" s="87"/>
      <c r="BF135" s="87"/>
      <c r="BG135" s="87"/>
      <c r="BH135" s="87"/>
    </row>
    <row r="136" spans="1:60" x14ac:dyDescent="0.25">
      <c r="A136" s="87"/>
      <c r="B136" s="87"/>
      <c r="C136" s="87"/>
      <c r="D136" s="87"/>
      <c r="E136" s="87"/>
      <c r="F136" s="87"/>
      <c r="G136" s="87"/>
      <c r="H136" s="87"/>
      <c r="I136" s="87"/>
      <c r="J136" s="87"/>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c r="AN136" s="87"/>
      <c r="AO136" s="87"/>
      <c r="AP136" s="87"/>
      <c r="AQ136" s="87"/>
      <c r="AR136" s="87"/>
      <c r="AS136" s="87"/>
      <c r="AT136" s="87"/>
      <c r="AU136" s="87"/>
      <c r="AV136" s="87"/>
      <c r="AW136" s="87"/>
      <c r="AX136" s="87"/>
      <c r="AY136" s="87"/>
      <c r="AZ136" s="87"/>
      <c r="BA136" s="87"/>
      <c r="BB136" s="87"/>
      <c r="BC136" s="87"/>
      <c r="BD136" s="87"/>
      <c r="BE136" s="87"/>
      <c r="BF136" s="87"/>
      <c r="BG136" s="87"/>
      <c r="BH136" s="87"/>
    </row>
    <row r="137" spans="1:60" x14ac:dyDescent="0.25">
      <c r="A137" s="87"/>
      <c r="B137" s="87"/>
      <c r="C137" s="87"/>
      <c r="D137" s="87"/>
      <c r="E137" s="87"/>
      <c r="F137" s="87"/>
      <c r="G137" s="87"/>
      <c r="H137" s="87"/>
      <c r="I137" s="87"/>
      <c r="J137" s="87"/>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87"/>
      <c r="AL137" s="87"/>
      <c r="AM137" s="87"/>
      <c r="AN137" s="87"/>
      <c r="AO137" s="87"/>
      <c r="AP137" s="87"/>
      <c r="AQ137" s="87"/>
      <c r="AR137" s="87"/>
      <c r="AS137" s="87"/>
      <c r="AT137" s="87"/>
      <c r="AU137" s="87"/>
      <c r="AV137" s="87"/>
      <c r="AW137" s="87"/>
      <c r="AX137" s="87"/>
      <c r="AY137" s="87"/>
      <c r="AZ137" s="87"/>
      <c r="BA137" s="87"/>
      <c r="BB137" s="87"/>
      <c r="BC137" s="87"/>
      <c r="BD137" s="87"/>
      <c r="BE137" s="87"/>
      <c r="BF137" s="87"/>
      <c r="BG137" s="87"/>
      <c r="BH137" s="87"/>
    </row>
    <row r="138" spans="1:60" x14ac:dyDescent="0.25">
      <c r="A138" s="87"/>
      <c r="B138" s="87"/>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87"/>
      <c r="AO138" s="87"/>
      <c r="AP138" s="87"/>
      <c r="AQ138" s="87"/>
      <c r="AR138" s="87"/>
      <c r="AS138" s="87"/>
      <c r="AT138" s="87"/>
      <c r="AU138" s="87"/>
      <c r="AV138" s="87"/>
      <c r="AW138" s="87"/>
      <c r="AX138" s="87"/>
      <c r="AY138" s="87"/>
      <c r="AZ138" s="87"/>
      <c r="BA138" s="87"/>
      <c r="BB138" s="87"/>
      <c r="BC138" s="87"/>
      <c r="BD138" s="87"/>
      <c r="BE138" s="87"/>
      <c r="BF138" s="87"/>
      <c r="BG138" s="87"/>
      <c r="BH138" s="87"/>
    </row>
    <row r="139" spans="1:60" x14ac:dyDescent="0.25">
      <c r="A139" s="87"/>
      <c r="B139" s="87"/>
      <c r="C139" s="87"/>
      <c r="D139" s="87"/>
      <c r="E139" s="87"/>
      <c r="F139" s="87"/>
      <c r="G139" s="87"/>
      <c r="H139" s="87"/>
      <c r="I139" s="87"/>
      <c r="J139" s="87"/>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c r="AH139" s="87"/>
      <c r="AI139" s="87"/>
      <c r="AJ139" s="87"/>
      <c r="AK139" s="87"/>
      <c r="AL139" s="87"/>
      <c r="AM139" s="87"/>
      <c r="AN139" s="87"/>
      <c r="AO139" s="87"/>
      <c r="AP139" s="87"/>
      <c r="AQ139" s="87"/>
      <c r="AR139" s="87"/>
      <c r="AS139" s="87"/>
      <c r="AT139" s="87"/>
      <c r="AU139" s="87"/>
      <c r="AV139" s="87"/>
      <c r="AW139" s="87"/>
      <c r="AX139" s="87"/>
      <c r="AY139" s="87"/>
      <c r="AZ139" s="87"/>
      <c r="BA139" s="87"/>
      <c r="BB139" s="87"/>
      <c r="BC139" s="87"/>
      <c r="BD139" s="87"/>
      <c r="BE139" s="87"/>
      <c r="BF139" s="87"/>
      <c r="BG139" s="87"/>
      <c r="BH139" s="87"/>
    </row>
    <row r="140" spans="1:60" x14ac:dyDescent="0.25">
      <c r="A140" s="87"/>
      <c r="B140" s="87"/>
      <c r="C140" s="87"/>
      <c r="D140" s="87"/>
      <c r="E140" s="87"/>
      <c r="F140" s="87"/>
      <c r="G140" s="87"/>
      <c r="H140" s="87"/>
      <c r="I140" s="87"/>
      <c r="J140" s="87"/>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87"/>
      <c r="AI140" s="87"/>
      <c r="AJ140" s="87"/>
      <c r="AK140" s="87"/>
      <c r="AL140" s="87"/>
      <c r="AM140" s="87"/>
      <c r="AN140" s="87"/>
      <c r="AO140" s="87"/>
      <c r="AP140" s="87"/>
      <c r="AQ140" s="87"/>
      <c r="AR140" s="87"/>
      <c r="AS140" s="87"/>
      <c r="AT140" s="87"/>
      <c r="AU140" s="87"/>
      <c r="AV140" s="87"/>
      <c r="AW140" s="87"/>
      <c r="AX140" s="87"/>
      <c r="AY140" s="87"/>
      <c r="AZ140" s="87"/>
      <c r="BA140" s="87"/>
      <c r="BB140" s="87"/>
      <c r="BC140" s="87"/>
      <c r="BD140" s="87"/>
      <c r="BE140" s="87"/>
      <c r="BF140" s="87"/>
      <c r="BG140" s="87"/>
      <c r="BH140" s="87"/>
    </row>
    <row r="141" spans="1:60" x14ac:dyDescent="0.25">
      <c r="A141" s="87"/>
      <c r="B141" s="87"/>
      <c r="C141" s="87"/>
      <c r="D141" s="87"/>
      <c r="E141" s="87"/>
      <c r="F141" s="87"/>
      <c r="G141" s="87"/>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87"/>
      <c r="AO141" s="87"/>
      <c r="AP141" s="87"/>
      <c r="AQ141" s="87"/>
      <c r="AR141" s="87"/>
      <c r="AS141" s="87"/>
      <c r="AT141" s="87"/>
      <c r="AU141" s="87"/>
      <c r="AV141" s="87"/>
      <c r="AW141" s="87"/>
      <c r="AX141" s="87"/>
      <c r="AY141" s="87"/>
      <c r="AZ141" s="87"/>
      <c r="BA141" s="87"/>
      <c r="BB141" s="87"/>
      <c r="BC141" s="87"/>
      <c r="BD141" s="87"/>
      <c r="BE141" s="87"/>
      <c r="BF141" s="87"/>
      <c r="BG141" s="87"/>
      <c r="BH141" s="87"/>
    </row>
    <row r="142" spans="1:60" x14ac:dyDescent="0.25">
      <c r="A142" s="87"/>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AQ142" s="87"/>
      <c r="AR142" s="87"/>
      <c r="AS142" s="87"/>
      <c r="AT142" s="87"/>
      <c r="AU142" s="87"/>
      <c r="AV142" s="87"/>
      <c r="AW142" s="87"/>
      <c r="AX142" s="87"/>
      <c r="AY142" s="87"/>
      <c r="AZ142" s="87"/>
      <c r="BA142" s="87"/>
      <c r="BB142" s="87"/>
      <c r="BC142" s="87"/>
      <c r="BD142" s="87"/>
      <c r="BE142" s="87"/>
      <c r="BF142" s="87"/>
      <c r="BG142" s="87"/>
      <c r="BH142" s="87"/>
    </row>
    <row r="143" spans="1:60" x14ac:dyDescent="0.25">
      <c r="A143" s="87"/>
      <c r="B143" s="87"/>
      <c r="C143" s="87"/>
      <c r="D143" s="87"/>
      <c r="E143" s="87"/>
      <c r="F143" s="87"/>
      <c r="G143" s="87"/>
      <c r="H143" s="87"/>
      <c r="I143" s="87"/>
      <c r="J143" s="87"/>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87"/>
      <c r="AO143" s="87"/>
      <c r="AP143" s="87"/>
      <c r="AQ143" s="87"/>
      <c r="AR143" s="87"/>
      <c r="AS143" s="87"/>
      <c r="AT143" s="87"/>
      <c r="AU143" s="87"/>
      <c r="AV143" s="87"/>
      <c r="AW143" s="87"/>
      <c r="AX143" s="87"/>
      <c r="AY143" s="87"/>
      <c r="AZ143" s="87"/>
      <c r="BA143" s="87"/>
      <c r="BB143" s="87"/>
      <c r="BC143" s="87"/>
      <c r="BD143" s="87"/>
      <c r="BE143" s="87"/>
      <c r="BF143" s="87"/>
      <c r="BG143" s="87"/>
      <c r="BH143" s="87"/>
    </row>
    <row r="144" spans="1:60" x14ac:dyDescent="0.25">
      <c r="A144" s="87"/>
      <c r="B144" s="87"/>
      <c r="C144" s="87"/>
      <c r="D144" s="87"/>
      <c r="E144" s="87"/>
      <c r="F144" s="87"/>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c r="AO144" s="87"/>
      <c r="AP144" s="87"/>
      <c r="AQ144" s="87"/>
      <c r="AR144" s="87"/>
      <c r="AS144" s="87"/>
      <c r="AT144" s="87"/>
      <c r="AU144" s="87"/>
      <c r="AV144" s="87"/>
      <c r="AW144" s="87"/>
      <c r="AX144" s="87"/>
      <c r="AY144" s="87"/>
      <c r="AZ144" s="87"/>
      <c r="BA144" s="87"/>
      <c r="BB144" s="87"/>
      <c r="BC144" s="87"/>
      <c r="BD144" s="87"/>
      <c r="BE144" s="87"/>
      <c r="BF144" s="87"/>
      <c r="BG144" s="87"/>
      <c r="BH144" s="87"/>
    </row>
    <row r="145" spans="1:60" x14ac:dyDescent="0.25">
      <c r="A145" s="87"/>
      <c r="B145" s="87"/>
      <c r="C145" s="87"/>
      <c r="D145" s="87"/>
      <c r="E145" s="87"/>
      <c r="F145" s="87"/>
      <c r="G145" s="87"/>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7"/>
      <c r="AY145" s="87"/>
      <c r="AZ145" s="87"/>
      <c r="BA145" s="87"/>
      <c r="BB145" s="87"/>
      <c r="BC145" s="87"/>
      <c r="BD145" s="87"/>
      <c r="BE145" s="87"/>
      <c r="BF145" s="87"/>
      <c r="BG145" s="87"/>
      <c r="BH145" s="87"/>
    </row>
    <row r="146" spans="1:60" x14ac:dyDescent="0.25">
      <c r="A146" s="87"/>
      <c r="B146" s="87"/>
      <c r="C146" s="87"/>
      <c r="D146" s="87"/>
      <c r="E146" s="87"/>
      <c r="F146" s="87"/>
      <c r="G146" s="87"/>
      <c r="H146" s="87"/>
      <c r="I146" s="87"/>
      <c r="J146" s="87"/>
      <c r="K146" s="87"/>
      <c r="L146" s="87"/>
      <c r="M146" s="87"/>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87"/>
      <c r="AO146" s="87"/>
      <c r="AP146" s="87"/>
      <c r="AQ146" s="87"/>
      <c r="AR146" s="87"/>
      <c r="AS146" s="87"/>
      <c r="AT146" s="87"/>
      <c r="AU146" s="87"/>
      <c r="AV146" s="87"/>
      <c r="AW146" s="87"/>
      <c r="AX146" s="87"/>
      <c r="AY146" s="87"/>
      <c r="AZ146" s="87"/>
      <c r="BA146" s="87"/>
      <c r="BB146" s="87"/>
      <c r="BC146" s="87"/>
      <c r="BD146" s="87"/>
      <c r="BE146" s="87"/>
      <c r="BF146" s="87"/>
      <c r="BG146" s="87"/>
      <c r="BH146" s="87"/>
    </row>
    <row r="147" spans="1:60" x14ac:dyDescent="0.25">
      <c r="A147" s="87"/>
      <c r="B147" s="87"/>
      <c r="C147" s="87"/>
      <c r="D147" s="87"/>
      <c r="E147" s="87"/>
      <c r="F147" s="87"/>
      <c r="G147" s="87"/>
      <c r="H147" s="87"/>
      <c r="I147" s="87"/>
      <c r="J147" s="87"/>
      <c r="K147" s="87"/>
      <c r="L147" s="87"/>
      <c r="M147" s="87"/>
      <c r="N147" s="87"/>
      <c r="O147" s="87"/>
      <c r="P147" s="87"/>
      <c r="Q147" s="87"/>
      <c r="R147" s="87"/>
      <c r="S147" s="87"/>
      <c r="T147" s="87"/>
      <c r="U147" s="87"/>
      <c r="V147" s="87"/>
      <c r="W147" s="87"/>
      <c r="X147" s="87"/>
      <c r="Y147" s="87"/>
      <c r="Z147" s="87"/>
      <c r="AA147" s="87"/>
      <c r="AB147" s="87"/>
      <c r="AC147" s="87"/>
      <c r="AD147" s="87"/>
      <c r="AE147" s="87"/>
      <c r="AF147" s="87"/>
      <c r="AG147" s="87"/>
      <c r="AH147" s="87"/>
      <c r="AI147" s="87"/>
      <c r="AJ147" s="87"/>
      <c r="AK147" s="87"/>
      <c r="AL147" s="87"/>
      <c r="AM147" s="87"/>
      <c r="AN147" s="87"/>
      <c r="AO147" s="87"/>
      <c r="AP147" s="87"/>
      <c r="AQ147" s="87"/>
      <c r="AR147" s="87"/>
      <c r="AS147" s="87"/>
      <c r="AT147" s="87"/>
      <c r="AU147" s="87"/>
      <c r="AV147" s="87"/>
      <c r="AW147" s="87"/>
      <c r="AX147" s="87"/>
      <c r="AY147" s="87"/>
      <c r="AZ147" s="87"/>
      <c r="BA147" s="87"/>
      <c r="BB147" s="87"/>
      <c r="BC147" s="87"/>
      <c r="BD147" s="87"/>
      <c r="BE147" s="87"/>
      <c r="BF147" s="87"/>
      <c r="BG147" s="87"/>
      <c r="BH147" s="87"/>
    </row>
    <row r="148" spans="1:60" x14ac:dyDescent="0.25">
      <c r="A148" s="87"/>
      <c r="B148" s="87"/>
      <c r="C148" s="87"/>
      <c r="D148" s="87"/>
      <c r="E148" s="87"/>
      <c r="F148" s="87"/>
      <c r="G148" s="87"/>
      <c r="H148" s="87"/>
      <c r="I148" s="87"/>
      <c r="J148" s="87"/>
      <c r="K148" s="87"/>
      <c r="L148" s="87"/>
      <c r="M148" s="87"/>
      <c r="N148" s="87"/>
      <c r="O148" s="87"/>
      <c r="P148" s="87"/>
      <c r="Q148" s="87"/>
      <c r="R148" s="87"/>
      <c r="S148" s="87"/>
      <c r="T148" s="87"/>
      <c r="U148" s="87"/>
      <c r="V148" s="87"/>
      <c r="W148" s="87"/>
      <c r="X148" s="87"/>
      <c r="Y148" s="87"/>
      <c r="Z148" s="87"/>
      <c r="AA148" s="87"/>
      <c r="AB148" s="87"/>
      <c r="AC148" s="87"/>
      <c r="AD148" s="87"/>
      <c r="AE148" s="87"/>
      <c r="AF148" s="87"/>
      <c r="AG148" s="87"/>
      <c r="AH148" s="87"/>
      <c r="AI148" s="87"/>
      <c r="AJ148" s="87"/>
      <c r="AK148" s="87"/>
      <c r="AL148" s="87"/>
      <c r="AM148" s="87"/>
      <c r="AN148" s="87"/>
      <c r="AO148" s="87"/>
      <c r="AP148" s="87"/>
      <c r="AQ148" s="87"/>
      <c r="AR148" s="87"/>
      <c r="AS148" s="87"/>
      <c r="AT148" s="87"/>
      <c r="AU148" s="87"/>
      <c r="AV148" s="87"/>
      <c r="AW148" s="87"/>
      <c r="AX148" s="87"/>
      <c r="AY148" s="87"/>
      <c r="AZ148" s="87"/>
      <c r="BA148" s="87"/>
      <c r="BB148" s="87"/>
      <c r="BC148" s="87"/>
      <c r="BD148" s="87"/>
      <c r="BE148" s="87"/>
      <c r="BF148" s="87"/>
      <c r="BG148" s="87"/>
      <c r="BH148" s="87"/>
    </row>
    <row r="149" spans="1:60" x14ac:dyDescent="0.25">
      <c r="A149" s="87"/>
      <c r="B149" s="87"/>
      <c r="C149" s="87"/>
      <c r="D149" s="87"/>
      <c r="E149" s="8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87"/>
      <c r="AI149" s="87"/>
      <c r="AJ149" s="87"/>
      <c r="AK149" s="87"/>
      <c r="AL149" s="87"/>
      <c r="AM149" s="87"/>
      <c r="AN149" s="87"/>
      <c r="AO149" s="87"/>
      <c r="AP149" s="87"/>
      <c r="AQ149" s="87"/>
      <c r="AR149" s="87"/>
      <c r="AS149" s="87"/>
      <c r="AT149" s="87"/>
      <c r="AU149" s="87"/>
      <c r="AV149" s="87"/>
      <c r="AW149" s="87"/>
      <c r="AX149" s="87"/>
      <c r="AY149" s="87"/>
      <c r="AZ149" s="87"/>
      <c r="BA149" s="87"/>
      <c r="BB149" s="87"/>
      <c r="BC149" s="87"/>
      <c r="BD149" s="87"/>
      <c r="BE149" s="87"/>
      <c r="BF149" s="87"/>
      <c r="BG149" s="87"/>
      <c r="BH149" s="87"/>
    </row>
    <row r="150" spans="1:60" x14ac:dyDescent="0.25">
      <c r="A150" s="87"/>
      <c r="B150" s="87"/>
      <c r="C150" s="87"/>
      <c r="D150" s="87"/>
      <c r="E150" s="87"/>
      <c r="F150" s="87"/>
      <c r="G150" s="87"/>
      <c r="H150" s="87"/>
      <c r="I150" s="87"/>
      <c r="J150" s="87"/>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87"/>
      <c r="AI150" s="87"/>
      <c r="AJ150" s="87"/>
      <c r="AK150" s="87"/>
      <c r="AL150" s="87"/>
      <c r="AM150" s="87"/>
      <c r="AN150" s="87"/>
      <c r="AO150" s="87"/>
      <c r="AP150" s="87"/>
      <c r="AQ150" s="87"/>
      <c r="AR150" s="87"/>
      <c r="AS150" s="87"/>
      <c r="AT150" s="87"/>
      <c r="AU150" s="87"/>
      <c r="AV150" s="87"/>
      <c r="AW150" s="87"/>
      <c r="AX150" s="87"/>
      <c r="AY150" s="87"/>
      <c r="AZ150" s="87"/>
      <c r="BA150" s="87"/>
      <c r="BB150" s="87"/>
      <c r="BC150" s="87"/>
      <c r="BD150" s="87"/>
      <c r="BE150" s="87"/>
      <c r="BF150" s="87"/>
      <c r="BG150" s="87"/>
      <c r="BH150" s="87"/>
    </row>
    <row r="151" spans="1:60" x14ac:dyDescent="0.25">
      <c r="A151" s="87"/>
      <c r="B151" s="87"/>
      <c r="C151" s="87"/>
      <c r="D151" s="87"/>
      <c r="E151" s="87"/>
      <c r="F151" s="87"/>
      <c r="G151" s="87"/>
      <c r="H151" s="87"/>
      <c r="I151" s="87"/>
      <c r="J151" s="87"/>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87"/>
      <c r="AI151" s="87"/>
      <c r="AJ151" s="87"/>
      <c r="AK151" s="87"/>
      <c r="AL151" s="87"/>
      <c r="AM151" s="87"/>
      <c r="AN151" s="87"/>
      <c r="AO151" s="87"/>
      <c r="AP151" s="87"/>
      <c r="AQ151" s="87"/>
      <c r="AR151" s="87"/>
      <c r="AS151" s="87"/>
      <c r="AT151" s="87"/>
      <c r="AU151" s="87"/>
      <c r="AV151" s="87"/>
      <c r="AW151" s="87"/>
      <c r="AX151" s="87"/>
      <c r="AY151" s="87"/>
      <c r="AZ151" s="87"/>
      <c r="BA151" s="87"/>
      <c r="BB151" s="87"/>
      <c r="BC151" s="87"/>
      <c r="BD151" s="87"/>
      <c r="BE151" s="87"/>
      <c r="BF151" s="87"/>
      <c r="BG151" s="87"/>
      <c r="BH151" s="87"/>
    </row>
    <row r="152" spans="1:60" x14ac:dyDescent="0.25">
      <c r="A152" s="87"/>
      <c r="B152" s="87"/>
      <c r="C152" s="87"/>
      <c r="D152" s="87"/>
      <c r="E152" s="87"/>
      <c r="F152" s="87"/>
      <c r="G152" s="87"/>
      <c r="H152" s="87"/>
      <c r="I152" s="87"/>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c r="AN152" s="87"/>
      <c r="AO152" s="87"/>
      <c r="AP152" s="87"/>
      <c r="AQ152" s="87"/>
      <c r="AR152" s="87"/>
      <c r="AS152" s="87"/>
      <c r="AT152" s="87"/>
      <c r="AU152" s="87"/>
      <c r="AV152" s="87"/>
      <c r="AW152" s="87"/>
      <c r="AX152" s="87"/>
      <c r="AY152" s="87"/>
      <c r="AZ152" s="87"/>
      <c r="BA152" s="87"/>
      <c r="BB152" s="87"/>
      <c r="BC152" s="87"/>
      <c r="BD152" s="87"/>
      <c r="BE152" s="87"/>
      <c r="BF152" s="87"/>
      <c r="BG152" s="87"/>
      <c r="BH152" s="87"/>
    </row>
    <row r="153" spans="1:60" x14ac:dyDescent="0.25">
      <c r="A153" s="87"/>
      <c r="B153" s="87"/>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87"/>
      <c r="AN153" s="87"/>
      <c r="AO153" s="87"/>
      <c r="AP153" s="87"/>
      <c r="AQ153" s="87"/>
      <c r="AR153" s="87"/>
      <c r="AS153" s="87"/>
      <c r="AT153" s="87"/>
      <c r="AU153" s="87"/>
      <c r="AV153" s="87"/>
      <c r="AW153" s="87"/>
      <c r="AX153" s="87"/>
      <c r="AY153" s="87"/>
      <c r="AZ153" s="87"/>
      <c r="BA153" s="87"/>
      <c r="BB153" s="87"/>
      <c r="BC153" s="87"/>
      <c r="BD153" s="87"/>
      <c r="BE153" s="87"/>
      <c r="BF153" s="87"/>
      <c r="BG153" s="87"/>
      <c r="BH153" s="87"/>
    </row>
    <row r="154" spans="1:60" x14ac:dyDescent="0.25">
      <c r="A154" s="87"/>
      <c r="B154" s="87"/>
      <c r="C154" s="87"/>
      <c r="D154" s="87"/>
      <c r="E154" s="87"/>
      <c r="F154" s="87"/>
      <c r="G154" s="87"/>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E154" s="87"/>
      <c r="AF154" s="87"/>
      <c r="AG154" s="87"/>
      <c r="AH154" s="87"/>
      <c r="AI154" s="87"/>
      <c r="AJ154" s="87"/>
      <c r="AK154" s="87"/>
      <c r="AL154" s="87"/>
      <c r="AM154" s="87"/>
      <c r="AN154" s="87"/>
      <c r="AO154" s="87"/>
      <c r="AP154" s="87"/>
      <c r="AQ154" s="87"/>
      <c r="AR154" s="87"/>
      <c r="AS154" s="87"/>
      <c r="AT154" s="87"/>
      <c r="AU154" s="87"/>
      <c r="AV154" s="87"/>
      <c r="AW154" s="87"/>
      <c r="AX154" s="87"/>
      <c r="AY154" s="87"/>
      <c r="AZ154" s="87"/>
      <c r="BA154" s="87"/>
      <c r="BB154" s="87"/>
      <c r="BC154" s="87"/>
      <c r="BD154" s="87"/>
      <c r="BE154" s="87"/>
      <c r="BF154" s="87"/>
      <c r="BG154" s="87"/>
      <c r="BH154" s="87"/>
    </row>
    <row r="155" spans="1:60" x14ac:dyDescent="0.25">
      <c r="A155" s="87"/>
      <c r="B155" s="87"/>
      <c r="C155" s="87"/>
      <c r="D155" s="87"/>
      <c r="E155" s="87"/>
      <c r="F155" s="87"/>
      <c r="G155" s="87"/>
      <c r="H155" s="87"/>
      <c r="I155" s="87"/>
      <c r="J155" s="87"/>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c r="AI155" s="87"/>
      <c r="AJ155" s="87"/>
      <c r="AK155" s="87"/>
      <c r="AL155" s="87"/>
      <c r="AM155" s="87"/>
      <c r="AN155" s="87"/>
      <c r="AO155" s="87"/>
      <c r="AP155" s="87"/>
      <c r="AQ155" s="87"/>
      <c r="AR155" s="87"/>
      <c r="AS155" s="87"/>
      <c r="AT155" s="87"/>
      <c r="AU155" s="87"/>
      <c r="AV155" s="87"/>
      <c r="AW155" s="87"/>
      <c r="AX155" s="87"/>
      <c r="AY155" s="87"/>
      <c r="AZ155" s="87"/>
      <c r="BA155" s="87"/>
      <c r="BB155" s="87"/>
      <c r="BC155" s="87"/>
      <c r="BD155" s="87"/>
      <c r="BE155" s="87"/>
      <c r="BF155" s="87"/>
      <c r="BG155" s="87"/>
      <c r="BH155" s="87"/>
    </row>
    <row r="156" spans="1:60" x14ac:dyDescent="0.25">
      <c r="A156" s="87"/>
      <c r="B156" s="87"/>
      <c r="C156" s="87"/>
      <c r="D156" s="87"/>
      <c r="E156" s="87"/>
      <c r="F156" s="87"/>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87"/>
      <c r="AO156" s="87"/>
      <c r="AP156" s="87"/>
      <c r="AQ156" s="87"/>
      <c r="AR156" s="87"/>
      <c r="AS156" s="87"/>
      <c r="AT156" s="87"/>
      <c r="AU156" s="87"/>
      <c r="AV156" s="87"/>
      <c r="AW156" s="87"/>
      <c r="AX156" s="87"/>
      <c r="AY156" s="87"/>
      <c r="AZ156" s="87"/>
      <c r="BA156" s="87"/>
      <c r="BB156" s="87"/>
      <c r="BC156" s="87"/>
      <c r="BD156" s="87"/>
      <c r="BE156" s="87"/>
      <c r="BF156" s="87"/>
      <c r="BG156" s="87"/>
      <c r="BH156" s="87"/>
    </row>
    <row r="157" spans="1:60" x14ac:dyDescent="0.25">
      <c r="A157" s="87"/>
      <c r="B157" s="87"/>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7"/>
      <c r="AJ157" s="87"/>
      <c r="AK157" s="87"/>
      <c r="AL157" s="87"/>
      <c r="AM157" s="87"/>
      <c r="AN157" s="87"/>
      <c r="AO157" s="87"/>
      <c r="AP157" s="87"/>
      <c r="AQ157" s="87"/>
      <c r="AR157" s="87"/>
      <c r="AS157" s="87"/>
      <c r="AT157" s="87"/>
      <c r="AU157" s="87"/>
      <c r="AV157" s="87"/>
      <c r="AW157" s="87"/>
      <c r="AX157" s="87"/>
      <c r="AY157" s="87"/>
      <c r="AZ157" s="87"/>
      <c r="BA157" s="87"/>
      <c r="BB157" s="87"/>
      <c r="BC157" s="87"/>
      <c r="BD157" s="87"/>
      <c r="BE157" s="87"/>
      <c r="BF157" s="87"/>
      <c r="BG157" s="87"/>
      <c r="BH157" s="87"/>
    </row>
    <row r="158" spans="1:60" x14ac:dyDescent="0.25">
      <c r="A158" s="87"/>
      <c r="B158" s="87"/>
      <c r="C158" s="87"/>
      <c r="D158" s="87"/>
      <c r="E158" s="87"/>
      <c r="F158" s="87"/>
      <c r="G158" s="87"/>
      <c r="H158" s="87"/>
      <c r="I158" s="87"/>
      <c r="J158" s="87"/>
      <c r="K158" s="87"/>
      <c r="L158" s="87"/>
      <c r="M158" s="87"/>
      <c r="N158" s="87"/>
      <c r="O158" s="87"/>
      <c r="P158" s="87"/>
      <c r="Q158" s="87"/>
      <c r="R158" s="87"/>
      <c r="S158" s="87"/>
      <c r="T158" s="87"/>
      <c r="U158" s="87"/>
      <c r="V158" s="87"/>
      <c r="W158" s="87"/>
      <c r="X158" s="87"/>
      <c r="Y158" s="87"/>
      <c r="Z158" s="87"/>
      <c r="AA158" s="87"/>
      <c r="AB158" s="87"/>
      <c r="AC158" s="87"/>
      <c r="AD158" s="87"/>
      <c r="AE158" s="87"/>
      <c r="AF158" s="87"/>
      <c r="AG158" s="87"/>
      <c r="AH158" s="87"/>
      <c r="AI158" s="87"/>
      <c r="AJ158" s="87"/>
      <c r="AK158" s="87"/>
      <c r="AL158" s="87"/>
      <c r="AM158" s="87"/>
      <c r="AN158" s="87"/>
      <c r="AO158" s="87"/>
      <c r="AP158" s="87"/>
      <c r="AQ158" s="87"/>
      <c r="AR158" s="87"/>
      <c r="AS158" s="87"/>
      <c r="AT158" s="87"/>
      <c r="AU158" s="87"/>
      <c r="AV158" s="87"/>
      <c r="AW158" s="87"/>
      <c r="AX158" s="87"/>
      <c r="AY158" s="87"/>
      <c r="AZ158" s="87"/>
      <c r="BA158" s="87"/>
      <c r="BB158" s="87"/>
      <c r="BC158" s="87"/>
      <c r="BD158" s="87"/>
      <c r="BE158" s="87"/>
      <c r="BF158" s="87"/>
      <c r="BG158" s="87"/>
      <c r="BH158" s="87"/>
    </row>
    <row r="159" spans="1:60" x14ac:dyDescent="0.25">
      <c r="A159" s="87"/>
      <c r="B159" s="87"/>
      <c r="C159" s="87"/>
      <c r="D159" s="87"/>
      <c r="E159" s="87"/>
      <c r="F159" s="87"/>
      <c r="G159" s="87"/>
      <c r="H159" s="87"/>
      <c r="I159" s="87"/>
      <c r="J159" s="87"/>
      <c r="K159" s="87"/>
      <c r="L159" s="87"/>
      <c r="M159" s="87"/>
      <c r="N159" s="87"/>
      <c r="O159" s="87"/>
      <c r="P159" s="87"/>
      <c r="Q159" s="87"/>
      <c r="R159" s="87"/>
      <c r="S159" s="87"/>
      <c r="T159" s="87"/>
      <c r="U159" s="87"/>
      <c r="V159" s="87"/>
      <c r="W159" s="87"/>
      <c r="X159" s="87"/>
      <c r="Y159" s="87"/>
      <c r="Z159" s="87"/>
      <c r="AA159" s="87"/>
      <c r="AB159" s="87"/>
      <c r="AC159" s="87"/>
      <c r="AD159" s="87"/>
      <c r="AE159" s="87"/>
      <c r="AF159" s="87"/>
      <c r="AG159" s="87"/>
      <c r="AH159" s="87"/>
      <c r="AI159" s="87"/>
      <c r="AJ159" s="87"/>
      <c r="AK159" s="87"/>
      <c r="AL159" s="87"/>
      <c r="AM159" s="87"/>
      <c r="AN159" s="87"/>
      <c r="AO159" s="87"/>
      <c r="AP159" s="87"/>
      <c r="AQ159" s="87"/>
      <c r="AR159" s="87"/>
      <c r="AS159" s="87"/>
      <c r="AT159" s="87"/>
      <c r="AU159" s="87"/>
      <c r="AV159" s="87"/>
      <c r="AW159" s="87"/>
      <c r="AX159" s="87"/>
      <c r="AY159" s="87"/>
      <c r="AZ159" s="87"/>
      <c r="BA159" s="87"/>
      <c r="BB159" s="87"/>
      <c r="BC159" s="87"/>
      <c r="BD159" s="87"/>
      <c r="BE159" s="87"/>
      <c r="BF159" s="87"/>
      <c r="BG159" s="87"/>
      <c r="BH159" s="87"/>
    </row>
    <row r="160" spans="1:60" x14ac:dyDescent="0.25">
      <c r="A160" s="87"/>
      <c r="B160" s="87"/>
      <c r="C160" s="87"/>
      <c r="D160" s="87"/>
      <c r="E160" s="87"/>
      <c r="F160" s="87"/>
      <c r="G160" s="87"/>
      <c r="H160" s="87"/>
      <c r="I160" s="87"/>
      <c r="J160" s="87"/>
      <c r="K160" s="87"/>
      <c r="L160" s="87"/>
      <c r="M160" s="87"/>
      <c r="N160" s="87"/>
      <c r="O160" s="87"/>
      <c r="P160" s="87"/>
      <c r="Q160" s="87"/>
      <c r="R160" s="87"/>
      <c r="S160" s="87"/>
      <c r="T160" s="87"/>
      <c r="U160" s="87"/>
      <c r="V160" s="87"/>
      <c r="W160" s="87"/>
      <c r="X160" s="87"/>
      <c r="Y160" s="87"/>
      <c r="Z160" s="87"/>
      <c r="AA160" s="87"/>
      <c r="AB160" s="87"/>
      <c r="AC160" s="87"/>
      <c r="AD160" s="87"/>
      <c r="AE160" s="87"/>
      <c r="AF160" s="87"/>
      <c r="AG160" s="87"/>
      <c r="AH160" s="87"/>
      <c r="AI160" s="87"/>
      <c r="AJ160" s="87"/>
      <c r="AK160" s="87"/>
      <c r="AL160" s="87"/>
      <c r="AM160" s="87"/>
      <c r="AN160" s="87"/>
      <c r="AO160" s="87"/>
      <c r="AP160" s="87"/>
      <c r="AQ160" s="87"/>
      <c r="AR160" s="87"/>
      <c r="AS160" s="87"/>
      <c r="AT160" s="87"/>
      <c r="AU160" s="87"/>
      <c r="AV160" s="87"/>
      <c r="AW160" s="87"/>
      <c r="AX160" s="87"/>
      <c r="AY160" s="87"/>
      <c r="AZ160" s="87"/>
      <c r="BA160" s="87"/>
      <c r="BB160" s="87"/>
      <c r="BC160" s="87"/>
      <c r="BD160" s="87"/>
      <c r="BE160" s="87"/>
      <c r="BF160" s="87"/>
      <c r="BG160" s="87"/>
      <c r="BH160" s="87"/>
    </row>
    <row r="161" spans="1:60" x14ac:dyDescent="0.25">
      <c r="A161" s="87"/>
      <c r="B161" s="87"/>
      <c r="C161" s="87"/>
      <c r="D161" s="87"/>
      <c r="E161" s="87"/>
      <c r="F161" s="87"/>
      <c r="G161" s="87"/>
      <c r="H161" s="87"/>
      <c r="I161" s="87"/>
      <c r="J161" s="87"/>
      <c r="K161" s="87"/>
      <c r="L161" s="87"/>
      <c r="M161" s="87"/>
      <c r="N161" s="87"/>
      <c r="O161" s="87"/>
      <c r="P161" s="87"/>
      <c r="Q161" s="87"/>
      <c r="R161" s="87"/>
      <c r="S161" s="87"/>
      <c r="T161" s="87"/>
      <c r="U161" s="87"/>
      <c r="V161" s="87"/>
      <c r="W161" s="87"/>
      <c r="X161" s="87"/>
      <c r="Y161" s="87"/>
      <c r="Z161" s="87"/>
      <c r="AA161" s="87"/>
      <c r="AB161" s="87"/>
      <c r="AC161" s="87"/>
      <c r="AD161" s="87"/>
      <c r="AE161" s="87"/>
      <c r="AF161" s="87"/>
      <c r="AG161" s="87"/>
      <c r="AH161" s="87"/>
      <c r="AI161" s="87"/>
      <c r="AJ161" s="87"/>
      <c r="AK161" s="87"/>
      <c r="AL161" s="87"/>
      <c r="AM161" s="87"/>
      <c r="AN161" s="87"/>
      <c r="AO161" s="87"/>
      <c r="AP161" s="87"/>
      <c r="AQ161" s="87"/>
      <c r="AR161" s="87"/>
      <c r="AS161" s="87"/>
      <c r="AT161" s="87"/>
      <c r="AU161" s="87"/>
      <c r="AV161" s="87"/>
      <c r="AW161" s="87"/>
      <c r="AX161" s="87"/>
      <c r="AY161" s="87"/>
      <c r="AZ161" s="87"/>
      <c r="BA161" s="87"/>
      <c r="BB161" s="87"/>
      <c r="BC161" s="87"/>
      <c r="BD161" s="87"/>
      <c r="BE161" s="87"/>
      <c r="BF161" s="87"/>
      <c r="BG161" s="87"/>
      <c r="BH161" s="87"/>
    </row>
    <row r="162" spans="1:60" x14ac:dyDescent="0.25">
      <c r="A162" s="87"/>
      <c r="B162" s="87"/>
      <c r="C162" s="87"/>
      <c r="D162" s="87"/>
      <c r="E162" s="8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E162" s="87"/>
      <c r="AF162" s="87"/>
      <c r="AG162" s="87"/>
      <c r="AH162" s="87"/>
      <c r="AI162" s="87"/>
      <c r="AJ162" s="87"/>
      <c r="AK162" s="87"/>
      <c r="AL162" s="87"/>
      <c r="AM162" s="87"/>
      <c r="AN162" s="87"/>
      <c r="AO162" s="87"/>
      <c r="AP162" s="87"/>
      <c r="AQ162" s="87"/>
      <c r="AR162" s="87"/>
      <c r="AS162" s="87"/>
      <c r="AT162" s="87"/>
      <c r="AU162" s="87"/>
      <c r="AV162" s="87"/>
      <c r="AW162" s="87"/>
      <c r="AX162" s="87"/>
      <c r="AY162" s="87"/>
      <c r="AZ162" s="87"/>
      <c r="BA162" s="87"/>
      <c r="BB162" s="87"/>
      <c r="BC162" s="87"/>
      <c r="BD162" s="87"/>
      <c r="BE162" s="87"/>
      <c r="BF162" s="87"/>
      <c r="BG162" s="87"/>
      <c r="BH162" s="87"/>
    </row>
    <row r="163" spans="1:60" x14ac:dyDescent="0.25">
      <c r="A163" s="87"/>
      <c r="B163" s="87"/>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87"/>
      <c r="AO163" s="87"/>
      <c r="AP163" s="87"/>
      <c r="AQ163" s="87"/>
      <c r="AR163" s="87"/>
      <c r="AS163" s="87"/>
      <c r="AT163" s="87"/>
      <c r="AU163" s="87"/>
      <c r="AV163" s="87"/>
      <c r="AW163" s="87"/>
      <c r="AX163" s="87"/>
      <c r="AY163" s="87"/>
      <c r="AZ163" s="87"/>
      <c r="BA163" s="87"/>
      <c r="BB163" s="87"/>
      <c r="BC163" s="87"/>
      <c r="BD163" s="87"/>
      <c r="BE163" s="87"/>
      <c r="BF163" s="87"/>
      <c r="BG163" s="87"/>
      <c r="BH163" s="87"/>
    </row>
    <row r="164" spans="1:60" x14ac:dyDescent="0.25">
      <c r="A164" s="87"/>
      <c r="B164" s="87"/>
      <c r="C164" s="87"/>
      <c r="D164" s="87"/>
      <c r="E164" s="87"/>
      <c r="F164" s="87"/>
      <c r="G164" s="87"/>
      <c r="H164" s="87"/>
      <c r="I164" s="87"/>
      <c r="J164" s="87"/>
      <c r="K164" s="87"/>
      <c r="L164" s="87"/>
      <c r="M164" s="87"/>
      <c r="N164" s="87"/>
      <c r="O164" s="87"/>
      <c r="P164" s="87"/>
      <c r="Q164" s="87"/>
      <c r="R164" s="87"/>
      <c r="S164" s="87"/>
      <c r="T164" s="87"/>
      <c r="U164" s="87"/>
      <c r="V164" s="87"/>
      <c r="W164" s="87"/>
      <c r="X164" s="87"/>
      <c r="Y164" s="87"/>
      <c r="Z164" s="87"/>
      <c r="AA164" s="87"/>
      <c r="AB164" s="87"/>
      <c r="AC164" s="87"/>
      <c r="AD164" s="87"/>
      <c r="AE164" s="87"/>
      <c r="AF164" s="87"/>
      <c r="AG164" s="87"/>
      <c r="AH164" s="87"/>
      <c r="AI164" s="87"/>
      <c r="AJ164" s="87"/>
      <c r="AK164" s="87"/>
      <c r="AL164" s="87"/>
      <c r="AM164" s="87"/>
      <c r="AN164" s="87"/>
      <c r="AO164" s="87"/>
      <c r="AP164" s="87"/>
      <c r="AQ164" s="87"/>
      <c r="AR164" s="87"/>
      <c r="AS164" s="87"/>
      <c r="AT164" s="87"/>
      <c r="AU164" s="87"/>
      <c r="AV164" s="87"/>
      <c r="AW164" s="87"/>
      <c r="AX164" s="87"/>
      <c r="AY164" s="87"/>
      <c r="AZ164" s="87"/>
      <c r="BA164" s="87"/>
      <c r="BB164" s="87"/>
      <c r="BC164" s="87"/>
      <c r="BD164" s="87"/>
      <c r="BE164" s="87"/>
      <c r="BF164" s="87"/>
      <c r="BG164" s="87"/>
      <c r="BH164" s="87"/>
    </row>
    <row r="165" spans="1:60" x14ac:dyDescent="0.25">
      <c r="A165" s="87"/>
      <c r="B165" s="87"/>
      <c r="C165" s="87"/>
      <c r="D165" s="87"/>
      <c r="E165" s="87"/>
      <c r="F165" s="87"/>
      <c r="G165" s="87"/>
      <c r="H165" s="87"/>
      <c r="I165" s="87"/>
      <c r="J165" s="87"/>
      <c r="K165" s="87"/>
      <c r="L165" s="87"/>
      <c r="M165" s="87"/>
      <c r="N165" s="87"/>
      <c r="O165" s="87"/>
      <c r="P165" s="87"/>
      <c r="Q165" s="87"/>
      <c r="R165" s="87"/>
      <c r="S165" s="87"/>
      <c r="T165" s="87"/>
      <c r="U165" s="87"/>
      <c r="V165" s="87"/>
      <c r="W165" s="87"/>
      <c r="X165" s="87"/>
      <c r="Y165" s="87"/>
      <c r="Z165" s="87"/>
      <c r="AA165" s="87"/>
      <c r="AB165" s="87"/>
      <c r="AC165" s="87"/>
      <c r="AD165" s="87"/>
      <c r="AE165" s="87"/>
      <c r="AF165" s="87"/>
      <c r="AG165" s="87"/>
      <c r="AH165" s="87"/>
      <c r="AI165" s="87"/>
      <c r="AJ165" s="87"/>
      <c r="AK165" s="87"/>
      <c r="AL165" s="87"/>
      <c r="AM165" s="87"/>
      <c r="AN165" s="87"/>
      <c r="AO165" s="87"/>
      <c r="AP165" s="87"/>
      <c r="AQ165" s="87"/>
      <c r="AR165" s="87"/>
      <c r="AS165" s="87"/>
      <c r="AT165" s="87"/>
      <c r="AU165" s="87"/>
      <c r="AV165" s="87"/>
      <c r="AW165" s="87"/>
      <c r="AX165" s="87"/>
      <c r="AY165" s="87"/>
      <c r="AZ165" s="87"/>
      <c r="BA165" s="87"/>
      <c r="BB165" s="87"/>
      <c r="BC165" s="87"/>
      <c r="BD165" s="87"/>
      <c r="BE165" s="87"/>
      <c r="BF165" s="87"/>
      <c r="BG165" s="87"/>
      <c r="BH165" s="87"/>
    </row>
    <row r="166" spans="1:60" x14ac:dyDescent="0.25">
      <c r="A166" s="87"/>
      <c r="B166" s="87"/>
      <c r="C166" s="87"/>
      <c r="D166" s="87"/>
      <c r="E166" s="87"/>
      <c r="F166" s="87"/>
      <c r="G166" s="87"/>
      <c r="H166" s="87"/>
      <c r="I166" s="87"/>
      <c r="J166" s="87"/>
      <c r="K166" s="87"/>
      <c r="L166" s="87"/>
      <c r="M166" s="87"/>
      <c r="N166" s="87"/>
      <c r="O166" s="87"/>
      <c r="P166" s="87"/>
      <c r="Q166" s="87"/>
      <c r="R166" s="87"/>
      <c r="S166" s="87"/>
      <c r="T166" s="87"/>
      <c r="U166" s="87"/>
      <c r="V166" s="87"/>
      <c r="W166" s="87"/>
      <c r="X166" s="87"/>
      <c r="Y166" s="87"/>
      <c r="Z166" s="87"/>
      <c r="AA166" s="87"/>
      <c r="AB166" s="87"/>
      <c r="AC166" s="87"/>
      <c r="AD166" s="87"/>
      <c r="AE166" s="87"/>
      <c r="AF166" s="87"/>
      <c r="AG166" s="87"/>
      <c r="AH166" s="87"/>
      <c r="AI166" s="87"/>
      <c r="AJ166" s="87"/>
      <c r="AK166" s="87"/>
      <c r="AL166" s="87"/>
      <c r="AM166" s="87"/>
      <c r="AN166" s="87"/>
      <c r="AO166" s="87"/>
      <c r="AP166" s="87"/>
      <c r="AQ166" s="87"/>
      <c r="AR166" s="87"/>
      <c r="AS166" s="87"/>
      <c r="AT166" s="87"/>
      <c r="AU166" s="87"/>
      <c r="AV166" s="87"/>
      <c r="AW166" s="87"/>
      <c r="AX166" s="87"/>
      <c r="AY166" s="87"/>
      <c r="AZ166" s="87"/>
      <c r="BA166" s="87"/>
      <c r="BB166" s="87"/>
      <c r="BC166" s="87"/>
      <c r="BD166" s="87"/>
      <c r="BE166" s="87"/>
      <c r="BF166" s="87"/>
      <c r="BG166" s="87"/>
      <c r="BH166" s="87"/>
    </row>
    <row r="167" spans="1:60" x14ac:dyDescent="0.25">
      <c r="A167" s="87"/>
      <c r="B167" s="87"/>
      <c r="C167" s="87"/>
      <c r="D167" s="87"/>
      <c r="E167" s="87"/>
      <c r="F167" s="87"/>
      <c r="G167" s="87"/>
      <c r="H167" s="87"/>
      <c r="I167" s="87"/>
      <c r="J167" s="87"/>
      <c r="K167" s="87"/>
      <c r="L167" s="87"/>
      <c r="M167" s="87"/>
      <c r="N167" s="87"/>
      <c r="O167" s="87"/>
      <c r="P167" s="87"/>
      <c r="Q167" s="87"/>
      <c r="R167" s="87"/>
      <c r="S167" s="87"/>
      <c r="T167" s="87"/>
      <c r="U167" s="87"/>
      <c r="V167" s="87"/>
      <c r="W167" s="87"/>
      <c r="X167" s="87"/>
      <c r="Y167" s="87"/>
      <c r="Z167" s="87"/>
      <c r="AA167" s="87"/>
      <c r="AB167" s="87"/>
      <c r="AC167" s="87"/>
      <c r="AD167" s="87"/>
      <c r="AE167" s="87"/>
      <c r="AF167" s="87"/>
      <c r="AG167" s="87"/>
      <c r="AH167" s="87"/>
      <c r="AI167" s="87"/>
      <c r="AJ167" s="87"/>
      <c r="AK167" s="87"/>
      <c r="AL167" s="87"/>
      <c r="AM167" s="87"/>
      <c r="AN167" s="87"/>
      <c r="AO167" s="87"/>
      <c r="AP167" s="87"/>
      <c r="AQ167" s="87"/>
      <c r="AR167" s="87"/>
      <c r="AS167" s="87"/>
      <c r="AT167" s="87"/>
      <c r="AU167" s="87"/>
      <c r="AV167" s="87"/>
      <c r="AW167" s="87"/>
      <c r="AX167" s="87"/>
      <c r="AY167" s="87"/>
      <c r="AZ167" s="87"/>
      <c r="BA167" s="87"/>
      <c r="BB167" s="87"/>
      <c r="BC167" s="87"/>
      <c r="BD167" s="87"/>
      <c r="BE167" s="87"/>
      <c r="BF167" s="87"/>
      <c r="BG167" s="87"/>
      <c r="BH167" s="87"/>
    </row>
    <row r="168" spans="1:60" x14ac:dyDescent="0.25">
      <c r="A168" s="87"/>
      <c r="B168" s="87"/>
      <c r="C168" s="87"/>
      <c r="D168" s="87"/>
      <c r="E168" s="87"/>
      <c r="F168" s="87"/>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87"/>
      <c r="AO168" s="87"/>
      <c r="AP168" s="87"/>
      <c r="AQ168" s="87"/>
      <c r="AR168" s="87"/>
      <c r="AS168" s="87"/>
      <c r="AT168" s="87"/>
      <c r="AU168" s="87"/>
      <c r="AV168" s="87"/>
      <c r="AW168" s="87"/>
      <c r="AX168" s="87"/>
      <c r="AY168" s="87"/>
      <c r="AZ168" s="87"/>
      <c r="BA168" s="87"/>
      <c r="BB168" s="87"/>
      <c r="BC168" s="87"/>
      <c r="BD168" s="87"/>
      <c r="BE168" s="87"/>
      <c r="BF168" s="87"/>
      <c r="BG168" s="87"/>
      <c r="BH168" s="87"/>
    </row>
    <row r="169" spans="1:60" x14ac:dyDescent="0.25">
      <c r="A169" s="87"/>
      <c r="B169" s="87"/>
      <c r="C169" s="87"/>
      <c r="D169" s="87"/>
      <c r="E169" s="87"/>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c r="AF169" s="87"/>
      <c r="AG169" s="87"/>
      <c r="AH169" s="87"/>
      <c r="AI169" s="87"/>
      <c r="AJ169" s="87"/>
      <c r="AK169" s="87"/>
      <c r="AL169" s="87"/>
      <c r="AM169" s="87"/>
      <c r="AN169" s="87"/>
      <c r="AO169" s="87"/>
      <c r="AP169" s="87"/>
      <c r="AQ169" s="87"/>
      <c r="AR169" s="87"/>
      <c r="AS169" s="87"/>
      <c r="AT169" s="87"/>
      <c r="AU169" s="87"/>
      <c r="AV169" s="87"/>
      <c r="AW169" s="87"/>
      <c r="AX169" s="87"/>
      <c r="AY169" s="87"/>
      <c r="AZ169" s="87"/>
      <c r="BA169" s="87"/>
      <c r="BB169" s="87"/>
      <c r="BC169" s="87"/>
      <c r="BD169" s="87"/>
      <c r="BE169" s="87"/>
      <c r="BF169" s="87"/>
      <c r="BG169" s="87"/>
      <c r="BH169" s="87"/>
    </row>
    <row r="170" spans="1:60" x14ac:dyDescent="0.25">
      <c r="A170" s="87"/>
      <c r="B170" s="87"/>
      <c r="C170" s="87"/>
      <c r="D170" s="87"/>
      <c r="E170" s="87"/>
      <c r="F170" s="87"/>
      <c r="G170" s="87"/>
      <c r="H170" s="87"/>
      <c r="I170" s="87"/>
      <c r="J170" s="87"/>
      <c r="K170" s="87"/>
      <c r="L170" s="87"/>
      <c r="M170" s="87"/>
      <c r="N170" s="87"/>
      <c r="O170" s="87"/>
      <c r="P170" s="87"/>
      <c r="Q170" s="87"/>
      <c r="R170" s="87"/>
      <c r="S170" s="87"/>
      <c r="T170" s="87"/>
      <c r="U170" s="87"/>
      <c r="V170" s="87"/>
      <c r="W170" s="87"/>
      <c r="X170" s="87"/>
      <c r="Y170" s="87"/>
      <c r="Z170" s="87"/>
      <c r="AA170" s="87"/>
      <c r="AB170" s="87"/>
      <c r="AC170" s="87"/>
      <c r="AD170" s="87"/>
      <c r="AE170" s="87"/>
      <c r="AF170" s="87"/>
      <c r="AG170" s="87"/>
      <c r="AH170" s="87"/>
      <c r="AI170" s="87"/>
      <c r="AJ170" s="87"/>
      <c r="AK170" s="87"/>
      <c r="AL170" s="87"/>
      <c r="AM170" s="87"/>
      <c r="AN170" s="87"/>
      <c r="AO170" s="87"/>
      <c r="AP170" s="87"/>
      <c r="AQ170" s="87"/>
      <c r="AR170" s="87"/>
      <c r="AS170" s="87"/>
      <c r="AT170" s="87"/>
      <c r="AU170" s="87"/>
      <c r="AV170" s="87"/>
      <c r="AW170" s="87"/>
      <c r="AX170" s="87"/>
      <c r="AY170" s="87"/>
      <c r="AZ170" s="87"/>
      <c r="BA170" s="87"/>
      <c r="BB170" s="87"/>
      <c r="BC170" s="87"/>
      <c r="BD170" s="87"/>
      <c r="BE170" s="87"/>
      <c r="BF170" s="87"/>
      <c r="BG170" s="87"/>
      <c r="BH170" s="87"/>
    </row>
    <row r="171" spans="1:60" x14ac:dyDescent="0.25">
      <c r="A171" s="87"/>
      <c r="B171" s="87"/>
      <c r="C171" s="87"/>
      <c r="D171" s="87"/>
      <c r="E171" s="87"/>
      <c r="F171" s="87"/>
      <c r="G171" s="87"/>
      <c r="H171" s="87"/>
      <c r="I171" s="87"/>
      <c r="J171" s="87"/>
      <c r="K171" s="87"/>
      <c r="L171" s="87"/>
      <c r="M171" s="87"/>
      <c r="N171" s="87"/>
      <c r="O171" s="87"/>
      <c r="P171" s="87"/>
      <c r="Q171" s="87"/>
      <c r="R171" s="87"/>
      <c r="S171" s="87"/>
      <c r="T171" s="87"/>
      <c r="U171" s="87"/>
      <c r="V171" s="87"/>
      <c r="W171" s="87"/>
      <c r="X171" s="87"/>
      <c r="Y171" s="87"/>
      <c r="Z171" s="87"/>
      <c r="AA171" s="87"/>
      <c r="AB171" s="87"/>
      <c r="AC171" s="87"/>
      <c r="AD171" s="87"/>
      <c r="AE171" s="87"/>
      <c r="AF171" s="87"/>
      <c r="AG171" s="87"/>
      <c r="AH171" s="87"/>
      <c r="AI171" s="87"/>
      <c r="AJ171" s="87"/>
      <c r="AK171" s="87"/>
      <c r="AL171" s="87"/>
      <c r="AM171" s="87"/>
      <c r="AN171" s="87"/>
      <c r="AO171" s="87"/>
      <c r="AP171" s="87"/>
      <c r="AQ171" s="87"/>
      <c r="AR171" s="87"/>
      <c r="AS171" s="87"/>
      <c r="AT171" s="87"/>
      <c r="AU171" s="87"/>
      <c r="AV171" s="87"/>
      <c r="AW171" s="87"/>
      <c r="AX171" s="87"/>
      <c r="AY171" s="87"/>
      <c r="AZ171" s="87"/>
      <c r="BA171" s="87"/>
      <c r="BB171" s="87"/>
      <c r="BC171" s="87"/>
      <c r="BD171" s="87"/>
      <c r="BE171" s="87"/>
      <c r="BF171" s="87"/>
      <c r="BG171" s="87"/>
      <c r="BH171" s="87"/>
    </row>
    <row r="172" spans="1:60" x14ac:dyDescent="0.25">
      <c r="A172" s="87"/>
      <c r="B172" s="87"/>
      <c r="C172" s="87"/>
      <c r="D172" s="87"/>
      <c r="E172" s="87"/>
      <c r="F172" s="87"/>
      <c r="G172" s="87"/>
      <c r="H172" s="87"/>
      <c r="I172" s="87"/>
      <c r="J172" s="87"/>
      <c r="K172" s="87"/>
      <c r="L172" s="87"/>
      <c r="M172" s="87"/>
      <c r="N172" s="87"/>
      <c r="O172" s="87"/>
      <c r="P172" s="87"/>
      <c r="Q172" s="87"/>
      <c r="R172" s="87"/>
      <c r="S172" s="87"/>
      <c r="T172" s="87"/>
      <c r="U172" s="87"/>
      <c r="V172" s="87"/>
      <c r="W172" s="87"/>
      <c r="X172" s="87"/>
      <c r="Y172" s="87"/>
      <c r="Z172" s="87"/>
      <c r="AA172" s="87"/>
      <c r="AB172" s="87"/>
      <c r="AC172" s="87"/>
      <c r="AD172" s="87"/>
      <c r="AE172" s="87"/>
      <c r="AF172" s="87"/>
      <c r="AG172" s="87"/>
      <c r="AH172" s="87"/>
      <c r="AI172" s="87"/>
      <c r="AJ172" s="87"/>
      <c r="AK172" s="87"/>
      <c r="AL172" s="87"/>
      <c r="AM172" s="87"/>
      <c r="AN172" s="87"/>
      <c r="AO172" s="87"/>
      <c r="AP172" s="87"/>
      <c r="AQ172" s="87"/>
      <c r="AR172" s="87"/>
      <c r="AS172" s="87"/>
      <c r="AT172" s="87"/>
      <c r="AU172" s="87"/>
      <c r="AV172" s="87"/>
      <c r="AW172" s="87"/>
      <c r="AX172" s="87"/>
      <c r="AY172" s="87"/>
      <c r="AZ172" s="87"/>
      <c r="BA172" s="87"/>
      <c r="BB172" s="87"/>
      <c r="BC172" s="87"/>
      <c r="BD172" s="87"/>
      <c r="BE172" s="87"/>
      <c r="BF172" s="87"/>
      <c r="BG172" s="87"/>
      <c r="BH172" s="87"/>
    </row>
    <row r="173" spans="1:60" x14ac:dyDescent="0.25">
      <c r="A173" s="87"/>
      <c r="B173" s="87"/>
      <c r="C173" s="87"/>
      <c r="D173" s="87"/>
      <c r="E173" s="87"/>
      <c r="F173" s="87"/>
      <c r="G173" s="87"/>
      <c r="H173" s="87"/>
      <c r="I173" s="87"/>
      <c r="J173" s="87"/>
      <c r="K173" s="87"/>
      <c r="L173" s="87"/>
      <c r="M173" s="87"/>
      <c r="N173" s="87"/>
      <c r="O173" s="87"/>
      <c r="P173" s="87"/>
      <c r="Q173" s="87"/>
      <c r="R173" s="87"/>
      <c r="S173" s="87"/>
      <c r="T173" s="87"/>
      <c r="U173" s="87"/>
      <c r="V173" s="87"/>
      <c r="W173" s="87"/>
      <c r="X173" s="87"/>
      <c r="Y173" s="87"/>
      <c r="Z173" s="87"/>
      <c r="AA173" s="87"/>
      <c r="AB173" s="87"/>
      <c r="AC173" s="87"/>
      <c r="AD173" s="87"/>
      <c r="AE173" s="87"/>
      <c r="AF173" s="87"/>
      <c r="AG173" s="87"/>
      <c r="AH173" s="87"/>
      <c r="AI173" s="87"/>
      <c r="AJ173" s="87"/>
      <c r="AK173" s="87"/>
      <c r="AL173" s="87"/>
      <c r="AM173" s="87"/>
      <c r="AN173" s="87"/>
      <c r="AO173" s="87"/>
      <c r="AP173" s="87"/>
      <c r="AQ173" s="87"/>
      <c r="AR173" s="87"/>
      <c r="AS173" s="87"/>
      <c r="AT173" s="87"/>
      <c r="AU173" s="87"/>
      <c r="AV173" s="87"/>
      <c r="AW173" s="87"/>
      <c r="AX173" s="87"/>
      <c r="AY173" s="87"/>
      <c r="AZ173" s="87"/>
      <c r="BA173" s="87"/>
      <c r="BB173" s="87"/>
      <c r="BC173" s="87"/>
      <c r="BD173" s="87"/>
      <c r="BE173" s="87"/>
      <c r="BF173" s="87"/>
      <c r="BG173" s="87"/>
      <c r="BH173" s="87"/>
    </row>
    <row r="174" spans="1:60" x14ac:dyDescent="0.25">
      <c r="A174" s="87"/>
      <c r="B174" s="87"/>
      <c r="C174" s="87"/>
      <c r="D174" s="87"/>
      <c r="E174" s="87"/>
      <c r="F174" s="87"/>
      <c r="G174" s="87"/>
      <c r="H174" s="87"/>
      <c r="I174" s="87"/>
      <c r="J174" s="87"/>
      <c r="K174" s="87"/>
      <c r="L174" s="87"/>
      <c r="M174" s="87"/>
      <c r="N174" s="87"/>
      <c r="O174" s="87"/>
      <c r="P174" s="87"/>
      <c r="Q174" s="87"/>
      <c r="R174" s="87"/>
      <c r="S174" s="87"/>
      <c r="T174" s="87"/>
      <c r="U174" s="87"/>
      <c r="V174" s="87"/>
      <c r="W174" s="87"/>
      <c r="X174" s="87"/>
      <c r="Y174" s="87"/>
      <c r="Z174" s="87"/>
      <c r="AA174" s="87"/>
      <c r="AB174" s="87"/>
      <c r="AC174" s="87"/>
      <c r="AD174" s="87"/>
      <c r="AE174" s="87"/>
      <c r="AF174" s="87"/>
      <c r="AG174" s="87"/>
      <c r="AH174" s="87"/>
      <c r="AI174" s="87"/>
      <c r="AJ174" s="87"/>
      <c r="AK174" s="87"/>
      <c r="AL174" s="87"/>
      <c r="AM174" s="87"/>
      <c r="AN174" s="87"/>
      <c r="AO174" s="87"/>
      <c r="AP174" s="87"/>
      <c r="AQ174" s="87"/>
      <c r="AR174" s="87"/>
      <c r="AS174" s="87"/>
      <c r="AT174" s="87"/>
      <c r="AU174" s="87"/>
      <c r="AV174" s="87"/>
      <c r="AW174" s="87"/>
      <c r="AX174" s="87"/>
      <c r="AY174" s="87"/>
      <c r="AZ174" s="87"/>
      <c r="BA174" s="87"/>
      <c r="BB174" s="87"/>
      <c r="BC174" s="87"/>
      <c r="BD174" s="87"/>
      <c r="BE174" s="87"/>
      <c r="BF174" s="87"/>
      <c r="BG174" s="87"/>
      <c r="BH174" s="87"/>
    </row>
    <row r="175" spans="1:60" x14ac:dyDescent="0.25">
      <c r="A175" s="87"/>
      <c r="B175" s="87"/>
      <c r="C175" s="87"/>
      <c r="D175" s="87"/>
      <c r="E175" s="87"/>
      <c r="F175" s="87"/>
      <c r="G175" s="87"/>
      <c r="H175" s="87"/>
      <c r="I175" s="87"/>
      <c r="J175" s="87"/>
      <c r="K175" s="87"/>
      <c r="L175" s="87"/>
      <c r="M175" s="87"/>
      <c r="N175" s="87"/>
      <c r="O175" s="87"/>
      <c r="P175" s="87"/>
      <c r="Q175" s="87"/>
      <c r="R175" s="87"/>
      <c r="S175" s="87"/>
      <c r="T175" s="87"/>
      <c r="U175" s="87"/>
      <c r="V175" s="87"/>
      <c r="W175" s="87"/>
      <c r="X175" s="87"/>
      <c r="Y175" s="87"/>
      <c r="Z175" s="87"/>
      <c r="AA175" s="87"/>
      <c r="AB175" s="87"/>
      <c r="AC175" s="87"/>
      <c r="AD175" s="87"/>
      <c r="AE175" s="87"/>
      <c r="AF175" s="87"/>
      <c r="AG175" s="87"/>
      <c r="AH175" s="87"/>
      <c r="AI175" s="87"/>
      <c r="AJ175" s="87"/>
      <c r="AK175" s="87"/>
      <c r="AL175" s="87"/>
      <c r="AM175" s="87"/>
      <c r="AN175" s="87"/>
      <c r="AO175" s="87"/>
      <c r="AP175" s="87"/>
      <c r="AQ175" s="87"/>
      <c r="AR175" s="87"/>
      <c r="AS175" s="87"/>
      <c r="AT175" s="87"/>
      <c r="AU175" s="87"/>
      <c r="AV175" s="87"/>
      <c r="AW175" s="87"/>
      <c r="AX175" s="87"/>
      <c r="AY175" s="87"/>
      <c r="AZ175" s="87"/>
      <c r="BA175" s="87"/>
      <c r="BB175" s="87"/>
      <c r="BC175" s="87"/>
      <c r="BD175" s="87"/>
      <c r="BE175" s="87"/>
      <c r="BF175" s="87"/>
      <c r="BG175" s="87"/>
      <c r="BH175" s="87"/>
    </row>
    <row r="176" spans="1:60" x14ac:dyDescent="0.25">
      <c r="A176" s="87"/>
      <c r="B176" s="87"/>
      <c r="C176" s="87"/>
      <c r="D176" s="87"/>
      <c r="E176" s="87"/>
      <c r="F176" s="87"/>
      <c r="G176" s="87"/>
      <c r="H176" s="87"/>
      <c r="I176" s="87"/>
      <c r="J176" s="87"/>
      <c r="K176" s="87"/>
      <c r="L176" s="87"/>
      <c r="M176" s="87"/>
      <c r="N176" s="87"/>
      <c r="O176" s="87"/>
      <c r="P176" s="87"/>
      <c r="Q176" s="87"/>
      <c r="R176" s="87"/>
      <c r="S176" s="87"/>
      <c r="T176" s="87"/>
      <c r="U176" s="87"/>
      <c r="V176" s="87"/>
      <c r="W176" s="87"/>
      <c r="X176" s="87"/>
      <c r="Y176" s="87"/>
      <c r="Z176" s="87"/>
      <c r="AA176" s="87"/>
      <c r="AB176" s="87"/>
      <c r="AC176" s="87"/>
      <c r="AD176" s="87"/>
      <c r="AE176" s="87"/>
      <c r="AF176" s="87"/>
      <c r="AG176" s="87"/>
      <c r="AH176" s="87"/>
      <c r="AI176" s="87"/>
      <c r="AJ176" s="87"/>
      <c r="AK176" s="87"/>
      <c r="AL176" s="87"/>
      <c r="AM176" s="87"/>
      <c r="AN176" s="87"/>
      <c r="AO176" s="87"/>
      <c r="AP176" s="87"/>
      <c r="AQ176" s="87"/>
      <c r="AR176" s="87"/>
      <c r="AS176" s="87"/>
      <c r="AT176" s="87"/>
      <c r="AU176" s="87"/>
      <c r="AV176" s="87"/>
      <c r="AW176" s="87"/>
      <c r="AX176" s="87"/>
      <c r="AY176" s="87"/>
      <c r="AZ176" s="87"/>
      <c r="BA176" s="87"/>
      <c r="BB176" s="87"/>
      <c r="BC176" s="87"/>
      <c r="BD176" s="87"/>
      <c r="BE176" s="87"/>
      <c r="BF176" s="87"/>
      <c r="BG176" s="87"/>
      <c r="BH176" s="87"/>
    </row>
    <row r="177" spans="1:60" x14ac:dyDescent="0.25">
      <c r="A177" s="87"/>
      <c r="B177" s="87"/>
      <c r="C177" s="87"/>
      <c r="D177" s="87"/>
      <c r="E177" s="87"/>
      <c r="F177" s="87"/>
      <c r="G177" s="87"/>
      <c r="H177" s="87"/>
      <c r="I177" s="87"/>
      <c r="J177" s="87"/>
      <c r="K177" s="87"/>
      <c r="L177" s="87"/>
      <c r="M177" s="87"/>
      <c r="N177" s="87"/>
      <c r="O177" s="87"/>
      <c r="P177" s="87"/>
      <c r="Q177" s="87"/>
      <c r="R177" s="87"/>
      <c r="S177" s="87"/>
      <c r="T177" s="87"/>
      <c r="U177" s="87"/>
      <c r="V177" s="87"/>
      <c r="W177" s="87"/>
      <c r="X177" s="87"/>
      <c r="Y177" s="87"/>
      <c r="Z177" s="87"/>
      <c r="AA177" s="87"/>
      <c r="AB177" s="87"/>
      <c r="AC177" s="87"/>
      <c r="AD177" s="87"/>
      <c r="AE177" s="87"/>
      <c r="AF177" s="87"/>
      <c r="AG177" s="87"/>
      <c r="AH177" s="87"/>
      <c r="AI177" s="87"/>
      <c r="AJ177" s="87"/>
      <c r="AK177" s="87"/>
      <c r="AL177" s="87"/>
      <c r="AM177" s="87"/>
      <c r="AN177" s="87"/>
      <c r="AO177" s="87"/>
      <c r="AP177" s="87"/>
      <c r="AQ177" s="87"/>
      <c r="AR177" s="87"/>
      <c r="AS177" s="87"/>
      <c r="AT177" s="87"/>
      <c r="AU177" s="87"/>
      <c r="AV177" s="87"/>
      <c r="AW177" s="87"/>
      <c r="AX177" s="87"/>
      <c r="AY177" s="87"/>
      <c r="AZ177" s="87"/>
      <c r="BA177" s="87"/>
      <c r="BB177" s="87"/>
      <c r="BC177" s="87"/>
      <c r="BD177" s="87"/>
      <c r="BE177" s="87"/>
      <c r="BF177" s="87"/>
      <c r="BG177" s="87"/>
      <c r="BH177" s="87"/>
    </row>
    <row r="178" spans="1:60" x14ac:dyDescent="0.25">
      <c r="A178" s="87"/>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7"/>
      <c r="AM178" s="87"/>
      <c r="AN178" s="87"/>
      <c r="AO178" s="87"/>
      <c r="AP178" s="87"/>
      <c r="AQ178" s="87"/>
      <c r="AR178" s="87"/>
      <c r="AS178" s="87"/>
      <c r="AT178" s="87"/>
      <c r="AU178" s="87"/>
      <c r="AV178" s="87"/>
      <c r="AW178" s="87"/>
      <c r="AX178" s="87"/>
      <c r="AY178" s="87"/>
      <c r="AZ178" s="87"/>
      <c r="BA178" s="87"/>
      <c r="BB178" s="87"/>
      <c r="BC178" s="87"/>
      <c r="BD178" s="87"/>
      <c r="BE178" s="87"/>
      <c r="BF178" s="87"/>
      <c r="BG178" s="87"/>
      <c r="BH178" s="87"/>
    </row>
    <row r="179" spans="1:60" x14ac:dyDescent="0.25">
      <c r="A179" s="87"/>
      <c r="B179" s="87"/>
      <c r="C179" s="87"/>
      <c r="D179" s="87"/>
      <c r="E179" s="87"/>
      <c r="F179" s="87"/>
      <c r="G179" s="87"/>
      <c r="H179" s="87"/>
      <c r="I179" s="87"/>
      <c r="J179" s="87"/>
      <c r="K179" s="87"/>
      <c r="L179" s="87"/>
      <c r="M179" s="87"/>
      <c r="N179" s="87"/>
      <c r="O179" s="87"/>
      <c r="P179" s="87"/>
      <c r="Q179" s="87"/>
      <c r="R179" s="87"/>
      <c r="S179" s="87"/>
      <c r="T179" s="87"/>
      <c r="U179" s="87"/>
      <c r="V179" s="87"/>
      <c r="W179" s="87"/>
      <c r="X179" s="87"/>
      <c r="Y179" s="87"/>
      <c r="Z179" s="87"/>
      <c r="AA179" s="87"/>
      <c r="AB179" s="87"/>
      <c r="AC179" s="87"/>
      <c r="AD179" s="87"/>
      <c r="AE179" s="87"/>
      <c r="AF179" s="87"/>
      <c r="AG179" s="87"/>
      <c r="AH179" s="87"/>
      <c r="AI179" s="87"/>
      <c r="AJ179" s="87"/>
      <c r="AK179" s="87"/>
      <c r="AL179" s="87"/>
      <c r="AM179" s="87"/>
      <c r="AN179" s="87"/>
      <c r="AO179" s="87"/>
      <c r="AP179" s="87"/>
      <c r="AQ179" s="87"/>
      <c r="AR179" s="87"/>
      <c r="AS179" s="87"/>
      <c r="AT179" s="87"/>
      <c r="AU179" s="87"/>
      <c r="AV179" s="87"/>
      <c r="AW179" s="87"/>
      <c r="AX179" s="87"/>
      <c r="AY179" s="87"/>
      <c r="AZ179" s="87"/>
      <c r="BA179" s="87"/>
      <c r="BB179" s="87"/>
      <c r="BC179" s="87"/>
      <c r="BD179" s="87"/>
      <c r="BE179" s="87"/>
      <c r="BF179" s="87"/>
      <c r="BG179" s="87"/>
      <c r="BH179" s="87"/>
    </row>
    <row r="180" spans="1:60" x14ac:dyDescent="0.25">
      <c r="A180" s="87"/>
      <c r="B180" s="87"/>
      <c r="C180" s="87"/>
      <c r="D180" s="87"/>
      <c r="E180" s="87"/>
      <c r="F180" s="87"/>
      <c r="G180" s="87"/>
      <c r="H180" s="87"/>
      <c r="I180" s="87"/>
      <c r="J180" s="87"/>
      <c r="K180" s="87"/>
      <c r="L180" s="87"/>
      <c r="M180" s="87"/>
      <c r="N180" s="87"/>
      <c r="O180" s="87"/>
      <c r="P180" s="87"/>
      <c r="Q180" s="87"/>
      <c r="R180" s="87"/>
      <c r="S180" s="87"/>
      <c r="T180" s="87"/>
      <c r="U180" s="87"/>
      <c r="V180" s="87"/>
      <c r="W180" s="87"/>
      <c r="X180" s="87"/>
      <c r="Y180" s="87"/>
      <c r="Z180" s="87"/>
      <c r="AA180" s="87"/>
      <c r="AB180" s="87"/>
      <c r="AC180" s="87"/>
      <c r="AD180" s="87"/>
      <c r="AE180" s="87"/>
      <c r="AF180" s="87"/>
      <c r="AG180" s="87"/>
      <c r="AH180" s="87"/>
      <c r="AI180" s="87"/>
      <c r="AJ180" s="87"/>
      <c r="AK180" s="87"/>
      <c r="AL180" s="87"/>
      <c r="AM180" s="87"/>
      <c r="AN180" s="87"/>
      <c r="AO180" s="87"/>
      <c r="AP180" s="87"/>
      <c r="AQ180" s="87"/>
      <c r="AR180" s="87"/>
      <c r="AS180" s="87"/>
      <c r="AT180" s="87"/>
      <c r="AU180" s="87"/>
      <c r="AV180" s="87"/>
      <c r="AW180" s="87"/>
      <c r="AX180" s="87"/>
      <c r="AY180" s="87"/>
      <c r="AZ180" s="87"/>
      <c r="BA180" s="87"/>
      <c r="BB180" s="87"/>
      <c r="BC180" s="87"/>
      <c r="BD180" s="87"/>
      <c r="BE180" s="87"/>
      <c r="BF180" s="87"/>
      <c r="BG180" s="87"/>
      <c r="BH180" s="87"/>
    </row>
    <row r="181" spans="1:60" x14ac:dyDescent="0.25">
      <c r="A181" s="87"/>
      <c r="B181" s="87"/>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c r="AE181" s="87"/>
      <c r="AF181" s="87"/>
      <c r="AG181" s="87"/>
      <c r="AH181" s="87"/>
      <c r="AI181" s="87"/>
      <c r="AJ181" s="87"/>
      <c r="AK181" s="87"/>
      <c r="AL181" s="87"/>
      <c r="AM181" s="87"/>
      <c r="AN181" s="87"/>
      <c r="AO181" s="87"/>
      <c r="AP181" s="87"/>
      <c r="AQ181" s="87"/>
      <c r="AR181" s="87"/>
      <c r="AS181" s="87"/>
      <c r="AT181" s="87"/>
      <c r="AU181" s="87"/>
      <c r="AV181" s="87"/>
      <c r="AW181" s="87"/>
      <c r="AX181" s="87"/>
      <c r="AY181" s="87"/>
      <c r="AZ181" s="87"/>
      <c r="BA181" s="87"/>
      <c r="BB181" s="87"/>
      <c r="BC181" s="87"/>
      <c r="BD181" s="87"/>
      <c r="BE181" s="87"/>
      <c r="BF181" s="87"/>
      <c r="BG181" s="87"/>
      <c r="BH181" s="87"/>
    </row>
    <row r="182" spans="1:60" x14ac:dyDescent="0.25">
      <c r="A182" s="87"/>
      <c r="B182" s="87"/>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87"/>
      <c r="AO182" s="87"/>
      <c r="AP182" s="87"/>
      <c r="AQ182" s="87"/>
      <c r="AR182" s="87"/>
      <c r="AS182" s="87"/>
      <c r="AT182" s="87"/>
      <c r="AU182" s="87"/>
      <c r="AV182" s="87"/>
      <c r="AW182" s="87"/>
      <c r="AX182" s="87"/>
      <c r="AY182" s="87"/>
      <c r="AZ182" s="87"/>
      <c r="BA182" s="87"/>
      <c r="BB182" s="87"/>
      <c r="BC182" s="87"/>
      <c r="BD182" s="87"/>
      <c r="BE182" s="87"/>
      <c r="BF182" s="87"/>
      <c r="BG182" s="87"/>
      <c r="BH182" s="87"/>
    </row>
    <row r="183" spans="1:60" x14ac:dyDescent="0.25">
      <c r="A183" s="87"/>
      <c r="B183" s="87"/>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c r="AA183" s="87"/>
      <c r="AB183" s="87"/>
      <c r="AC183" s="87"/>
      <c r="AD183" s="87"/>
      <c r="AE183" s="87"/>
      <c r="AF183" s="87"/>
      <c r="AG183" s="87"/>
      <c r="AH183" s="87"/>
      <c r="AI183" s="87"/>
      <c r="AJ183" s="87"/>
      <c r="AK183" s="87"/>
      <c r="AL183" s="87"/>
      <c r="AM183" s="87"/>
      <c r="AN183" s="87"/>
      <c r="AO183" s="87"/>
      <c r="AP183" s="87"/>
      <c r="AQ183" s="87"/>
      <c r="AR183" s="87"/>
      <c r="AS183" s="87"/>
      <c r="AT183" s="87"/>
      <c r="AU183" s="87"/>
      <c r="AV183" s="87"/>
      <c r="AW183" s="87"/>
      <c r="AX183" s="87"/>
      <c r="AY183" s="87"/>
      <c r="AZ183" s="87"/>
      <c r="BA183" s="87"/>
      <c r="BB183" s="87"/>
      <c r="BC183" s="87"/>
      <c r="BD183" s="87"/>
      <c r="BE183" s="87"/>
      <c r="BF183" s="87"/>
      <c r="BG183" s="87"/>
      <c r="BH183" s="87"/>
    </row>
    <row r="184" spans="1:60" x14ac:dyDescent="0.25">
      <c r="A184" s="87"/>
      <c r="B184" s="87"/>
      <c r="C184" s="87"/>
      <c r="D184" s="87"/>
      <c r="E184" s="87"/>
      <c r="F184" s="87"/>
      <c r="G184" s="87"/>
      <c r="H184" s="87"/>
      <c r="I184" s="87"/>
      <c r="J184" s="87"/>
      <c r="K184" s="87"/>
      <c r="L184" s="87"/>
      <c r="M184" s="87"/>
      <c r="N184" s="87"/>
      <c r="O184" s="87"/>
      <c r="P184" s="87"/>
      <c r="Q184" s="87"/>
      <c r="R184" s="87"/>
      <c r="S184" s="87"/>
      <c r="T184" s="87"/>
      <c r="U184" s="87"/>
      <c r="V184" s="87"/>
      <c r="W184" s="87"/>
      <c r="X184" s="87"/>
      <c r="Y184" s="87"/>
      <c r="Z184" s="87"/>
      <c r="AA184" s="87"/>
      <c r="AB184" s="87"/>
      <c r="AC184" s="87"/>
      <c r="AD184" s="87"/>
      <c r="AE184" s="87"/>
      <c r="AF184" s="87"/>
      <c r="AG184" s="87"/>
      <c r="AH184" s="87"/>
      <c r="AI184" s="87"/>
      <c r="AJ184" s="87"/>
      <c r="AK184" s="87"/>
      <c r="AL184" s="87"/>
      <c r="AM184" s="87"/>
      <c r="AN184" s="87"/>
      <c r="AO184" s="87"/>
      <c r="AP184" s="87"/>
      <c r="AQ184" s="87"/>
      <c r="AR184" s="87"/>
      <c r="AS184" s="87"/>
      <c r="AT184" s="87"/>
      <c r="AU184" s="87"/>
      <c r="AV184" s="87"/>
      <c r="AW184" s="87"/>
      <c r="AX184" s="87"/>
      <c r="AY184" s="87"/>
      <c r="AZ184" s="87"/>
      <c r="BA184" s="87"/>
      <c r="BB184" s="87"/>
      <c r="BC184" s="87"/>
      <c r="BD184" s="87"/>
      <c r="BE184" s="87"/>
      <c r="BF184" s="87"/>
      <c r="BG184" s="87"/>
      <c r="BH184" s="87"/>
    </row>
    <row r="185" spans="1:60" x14ac:dyDescent="0.25">
      <c r="A185" s="87"/>
      <c r="B185" s="87"/>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c r="AA185" s="87"/>
      <c r="AB185" s="87"/>
      <c r="AC185" s="87"/>
      <c r="AD185" s="87"/>
      <c r="AE185" s="87"/>
      <c r="AF185" s="87"/>
      <c r="AG185" s="87"/>
      <c r="AH185" s="87"/>
      <c r="AI185" s="87"/>
      <c r="AJ185" s="87"/>
      <c r="AK185" s="87"/>
      <c r="AL185" s="87"/>
      <c r="AM185" s="87"/>
      <c r="AN185" s="87"/>
      <c r="AO185" s="87"/>
      <c r="AP185" s="87"/>
      <c r="AQ185" s="87"/>
      <c r="AR185" s="87"/>
      <c r="AS185" s="87"/>
      <c r="AT185" s="87"/>
      <c r="AU185" s="87"/>
      <c r="AV185" s="87"/>
      <c r="AW185" s="87"/>
      <c r="AX185" s="87"/>
      <c r="AY185" s="87"/>
      <c r="AZ185" s="87"/>
      <c r="BA185" s="87"/>
      <c r="BB185" s="87"/>
      <c r="BC185" s="87"/>
      <c r="BD185" s="87"/>
      <c r="BE185" s="87"/>
      <c r="BF185" s="87"/>
      <c r="BG185" s="87"/>
      <c r="BH185" s="87"/>
    </row>
    <row r="186" spans="1:60" x14ac:dyDescent="0.25">
      <c r="A186" s="87"/>
      <c r="B186" s="87"/>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c r="AA186" s="87"/>
      <c r="AB186" s="87"/>
      <c r="AC186" s="87"/>
      <c r="AD186" s="87"/>
      <c r="AE186" s="87"/>
      <c r="AF186" s="87"/>
      <c r="AG186" s="87"/>
      <c r="AH186" s="87"/>
      <c r="AI186" s="87"/>
      <c r="AJ186" s="87"/>
      <c r="AK186" s="87"/>
      <c r="AL186" s="87"/>
      <c r="AM186" s="87"/>
      <c r="AN186" s="87"/>
      <c r="AO186" s="87"/>
      <c r="AP186" s="87"/>
      <c r="AQ186" s="87"/>
      <c r="AR186" s="87"/>
      <c r="AS186" s="87"/>
      <c r="AT186" s="87"/>
      <c r="AU186" s="87"/>
      <c r="AV186" s="87"/>
      <c r="AW186" s="87"/>
      <c r="AX186" s="87"/>
      <c r="AY186" s="87"/>
      <c r="AZ186" s="87"/>
      <c r="BA186" s="87"/>
      <c r="BB186" s="87"/>
      <c r="BC186" s="87"/>
      <c r="BD186" s="87"/>
      <c r="BE186" s="87"/>
      <c r="BF186" s="87"/>
      <c r="BG186" s="87"/>
      <c r="BH186" s="87"/>
    </row>
    <row r="187" spans="1:60" x14ac:dyDescent="0.25">
      <c r="A187" s="87"/>
      <c r="B187" s="87"/>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c r="AA187" s="87"/>
      <c r="AB187" s="87"/>
      <c r="AC187" s="87"/>
      <c r="AD187" s="87"/>
      <c r="AE187" s="87"/>
      <c r="AF187" s="87"/>
      <c r="AG187" s="87"/>
      <c r="AH187" s="87"/>
      <c r="AI187" s="87"/>
      <c r="AJ187" s="87"/>
      <c r="AK187" s="87"/>
      <c r="AL187" s="87"/>
      <c r="AM187" s="87"/>
      <c r="AN187" s="87"/>
      <c r="AO187" s="87"/>
      <c r="AP187" s="87"/>
      <c r="AQ187" s="87"/>
      <c r="AR187" s="87"/>
      <c r="AS187" s="87"/>
      <c r="AT187" s="87"/>
      <c r="AU187" s="87"/>
      <c r="AV187" s="87"/>
      <c r="AW187" s="87"/>
      <c r="AX187" s="87"/>
      <c r="AY187" s="87"/>
      <c r="AZ187" s="87"/>
      <c r="BA187" s="87"/>
      <c r="BB187" s="87"/>
      <c r="BC187" s="87"/>
      <c r="BD187" s="87"/>
      <c r="BE187" s="87"/>
      <c r="BF187" s="87"/>
      <c r="BG187" s="87"/>
      <c r="BH187" s="87"/>
    </row>
    <row r="188" spans="1:60" x14ac:dyDescent="0.25">
      <c r="A188" s="87"/>
      <c r="B188" s="87"/>
      <c r="C188" s="87"/>
      <c r="D188" s="87"/>
      <c r="E188" s="87"/>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AG188" s="87"/>
      <c r="AH188" s="87"/>
      <c r="AI188" s="87"/>
      <c r="AJ188" s="87"/>
      <c r="AK188" s="87"/>
      <c r="AL188" s="87"/>
      <c r="AM188" s="87"/>
      <c r="AN188" s="87"/>
      <c r="AO188" s="87"/>
      <c r="AP188" s="87"/>
      <c r="AQ188" s="87"/>
      <c r="AR188" s="87"/>
      <c r="AS188" s="87"/>
      <c r="AT188" s="87"/>
      <c r="AU188" s="87"/>
      <c r="AV188" s="87"/>
      <c r="AW188" s="87"/>
      <c r="AX188" s="87"/>
      <c r="AY188" s="87"/>
      <c r="AZ188" s="87"/>
      <c r="BA188" s="87"/>
      <c r="BB188" s="87"/>
      <c r="BC188" s="87"/>
      <c r="BD188" s="87"/>
      <c r="BE188" s="87"/>
      <c r="BF188" s="87"/>
      <c r="BG188" s="87"/>
      <c r="BH188" s="87"/>
    </row>
    <row r="189" spans="1:60" x14ac:dyDescent="0.25">
      <c r="A189" s="87"/>
      <c r="B189" s="87"/>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c r="AA189" s="87"/>
      <c r="AB189" s="87"/>
      <c r="AC189" s="87"/>
      <c r="AD189" s="87"/>
      <c r="AE189" s="87"/>
      <c r="AF189" s="87"/>
      <c r="AG189" s="87"/>
      <c r="AH189" s="87"/>
      <c r="AI189" s="87"/>
      <c r="AJ189" s="87"/>
      <c r="AK189" s="87"/>
      <c r="AL189" s="87"/>
      <c r="AM189" s="87"/>
      <c r="AN189" s="87"/>
      <c r="AO189" s="87"/>
      <c r="AP189" s="87"/>
      <c r="AQ189" s="87"/>
      <c r="AR189" s="87"/>
      <c r="AS189" s="87"/>
      <c r="AT189" s="87"/>
      <c r="AU189" s="87"/>
      <c r="AV189" s="87"/>
      <c r="AW189" s="87"/>
      <c r="AX189" s="87"/>
      <c r="AY189" s="87"/>
      <c r="AZ189" s="87"/>
      <c r="BA189" s="87"/>
      <c r="BB189" s="87"/>
      <c r="BC189" s="87"/>
      <c r="BD189" s="87"/>
      <c r="BE189" s="87"/>
      <c r="BF189" s="87"/>
      <c r="BG189" s="87"/>
      <c r="BH189" s="87"/>
    </row>
    <row r="190" spans="1:60" x14ac:dyDescent="0.25">
      <c r="A190" s="87"/>
      <c r="B190" s="87"/>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AA190" s="87"/>
      <c r="AB190" s="87"/>
      <c r="AC190" s="87"/>
      <c r="AD190" s="87"/>
      <c r="AE190" s="87"/>
      <c r="AF190" s="87"/>
      <c r="AG190" s="87"/>
      <c r="AH190" s="87"/>
      <c r="AI190" s="87"/>
      <c r="AJ190" s="87"/>
      <c r="AK190" s="87"/>
      <c r="AL190" s="87"/>
      <c r="AM190" s="87"/>
      <c r="AN190" s="87"/>
      <c r="AO190" s="87"/>
      <c r="AP190" s="87"/>
      <c r="AQ190" s="87"/>
      <c r="AR190" s="87"/>
      <c r="AS190" s="87"/>
      <c r="AT190" s="87"/>
      <c r="AU190" s="87"/>
      <c r="AV190" s="87"/>
      <c r="AW190" s="87"/>
      <c r="AX190" s="87"/>
      <c r="AY190" s="87"/>
      <c r="AZ190" s="87"/>
      <c r="BA190" s="87"/>
      <c r="BB190" s="87"/>
      <c r="BC190" s="87"/>
      <c r="BD190" s="87"/>
      <c r="BE190" s="87"/>
      <c r="BF190" s="87"/>
      <c r="BG190" s="87"/>
      <c r="BH190" s="87"/>
    </row>
    <row r="191" spans="1:60" x14ac:dyDescent="0.25">
      <c r="A191" s="87"/>
      <c r="J191" s="87"/>
      <c r="K191" s="87"/>
      <c r="L191" s="87"/>
      <c r="M191" s="87"/>
      <c r="N191" s="87"/>
      <c r="O191" s="87"/>
      <c r="P191" s="87"/>
      <c r="Q191" s="87"/>
      <c r="R191" s="87"/>
      <c r="S191" s="87"/>
      <c r="T191" s="87"/>
      <c r="U191" s="87"/>
      <c r="V191" s="87"/>
      <c r="W191" s="87"/>
      <c r="X191" s="87"/>
      <c r="Y191" s="87"/>
      <c r="Z191" s="87"/>
      <c r="AA191" s="87"/>
      <c r="AB191" s="87"/>
      <c r="AC191" s="87"/>
      <c r="AD191" s="87"/>
      <c r="AE191" s="87"/>
      <c r="AF191" s="87"/>
      <c r="AG191" s="87"/>
      <c r="AH191" s="87"/>
      <c r="AI191" s="87"/>
      <c r="AJ191" s="87"/>
      <c r="AK191" s="87"/>
      <c r="AL191" s="87"/>
      <c r="AM191" s="87"/>
      <c r="AN191" s="87"/>
      <c r="AO191" s="87"/>
      <c r="AP191" s="87"/>
      <c r="AQ191" s="87"/>
      <c r="AR191" s="87"/>
      <c r="AS191" s="87"/>
      <c r="AT191" s="87"/>
      <c r="AU191" s="87"/>
      <c r="AV191" s="87"/>
      <c r="AW191" s="87"/>
      <c r="AX191" s="87"/>
      <c r="AY191" s="87"/>
      <c r="AZ191" s="87"/>
      <c r="BA191" s="87"/>
      <c r="BB191" s="87"/>
      <c r="BC191" s="87"/>
      <c r="BD191" s="87"/>
      <c r="BE191" s="87"/>
      <c r="BF191" s="87"/>
      <c r="BG191" s="87"/>
      <c r="BH191" s="87"/>
    </row>
    <row r="192" spans="1:60" x14ac:dyDescent="0.25">
      <c r="A192" s="87"/>
      <c r="J192" s="87"/>
      <c r="K192" s="87"/>
      <c r="L192" s="87"/>
      <c r="M192" s="87"/>
      <c r="N192" s="87"/>
      <c r="O192" s="87"/>
      <c r="P192" s="87"/>
      <c r="Q192" s="87"/>
      <c r="R192" s="87"/>
      <c r="S192" s="87"/>
      <c r="T192" s="87"/>
      <c r="U192" s="87"/>
      <c r="V192" s="87"/>
      <c r="W192" s="87"/>
      <c r="X192" s="87"/>
      <c r="Y192" s="87"/>
      <c r="Z192" s="87"/>
      <c r="AA192" s="87"/>
      <c r="AB192" s="87"/>
      <c r="AC192" s="87"/>
      <c r="AD192" s="87"/>
      <c r="AE192" s="87"/>
      <c r="AF192" s="87"/>
      <c r="AG192" s="87"/>
      <c r="AH192" s="87"/>
      <c r="AI192" s="87"/>
      <c r="AJ192" s="87"/>
      <c r="AK192" s="87"/>
      <c r="AL192" s="87"/>
      <c r="AM192" s="87"/>
      <c r="AN192" s="87"/>
      <c r="AO192" s="87"/>
      <c r="AP192" s="87"/>
      <c r="AQ192" s="87"/>
      <c r="AR192" s="87"/>
      <c r="AS192" s="87"/>
      <c r="AT192" s="87"/>
      <c r="AU192" s="87"/>
      <c r="AV192" s="87"/>
      <c r="AW192" s="87"/>
      <c r="AX192" s="87"/>
      <c r="AY192" s="87"/>
      <c r="AZ192" s="87"/>
      <c r="BA192" s="87"/>
      <c r="BB192" s="87"/>
      <c r="BC192" s="87"/>
      <c r="BD192" s="87"/>
      <c r="BE192" s="87"/>
      <c r="BF192" s="87"/>
      <c r="BG192" s="87"/>
      <c r="BH192" s="87"/>
    </row>
    <row r="193" spans="1:60" x14ac:dyDescent="0.25">
      <c r="A193" s="87"/>
      <c r="J193" s="87"/>
      <c r="K193" s="87"/>
      <c r="L193" s="87"/>
      <c r="M193" s="87"/>
      <c r="N193" s="87"/>
      <c r="O193" s="87"/>
      <c r="P193" s="87"/>
      <c r="Q193" s="87"/>
      <c r="R193" s="87"/>
      <c r="S193" s="87"/>
      <c r="T193" s="87"/>
      <c r="U193" s="87"/>
      <c r="V193" s="87"/>
      <c r="W193" s="87"/>
      <c r="X193" s="87"/>
      <c r="Y193" s="87"/>
      <c r="Z193" s="87"/>
      <c r="AA193" s="87"/>
      <c r="AB193" s="87"/>
      <c r="AC193" s="87"/>
      <c r="AD193" s="87"/>
      <c r="AE193" s="87"/>
      <c r="AF193" s="87"/>
      <c r="AG193" s="87"/>
      <c r="AH193" s="87"/>
      <c r="AI193" s="87"/>
      <c r="AJ193" s="87"/>
      <c r="AK193" s="87"/>
      <c r="AL193" s="87"/>
      <c r="AM193" s="87"/>
      <c r="AN193" s="87"/>
      <c r="AO193" s="87"/>
      <c r="AP193" s="87"/>
      <c r="AQ193" s="87"/>
      <c r="AR193" s="87"/>
      <c r="AS193" s="87"/>
      <c r="AT193" s="87"/>
      <c r="AU193" s="87"/>
      <c r="AV193" s="87"/>
      <c r="AW193" s="87"/>
      <c r="AX193" s="87"/>
      <c r="AY193" s="87"/>
      <c r="AZ193" s="87"/>
      <c r="BA193" s="87"/>
      <c r="BB193" s="87"/>
      <c r="BC193" s="87"/>
      <c r="BD193" s="87"/>
      <c r="BE193" s="87"/>
      <c r="BF193" s="87"/>
      <c r="BG193" s="87"/>
      <c r="BH193" s="87"/>
    </row>
    <row r="194" spans="1:60" x14ac:dyDescent="0.25">
      <c r="A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87"/>
      <c r="AO194" s="87"/>
      <c r="AP194" s="87"/>
      <c r="AQ194" s="87"/>
      <c r="AR194" s="87"/>
      <c r="AS194" s="87"/>
      <c r="AT194" s="87"/>
      <c r="AU194" s="87"/>
      <c r="AV194" s="87"/>
      <c r="AW194" s="87"/>
      <c r="AX194" s="87"/>
      <c r="AY194" s="87"/>
      <c r="AZ194" s="87"/>
      <c r="BA194" s="87"/>
      <c r="BB194" s="87"/>
      <c r="BC194" s="87"/>
      <c r="BD194" s="87"/>
      <c r="BE194" s="87"/>
      <c r="BF194" s="87"/>
      <c r="BG194" s="87"/>
      <c r="BH194" s="87"/>
    </row>
    <row r="195" spans="1:60" x14ac:dyDescent="0.25">
      <c r="A195" s="87"/>
      <c r="J195" s="87"/>
      <c r="K195" s="87"/>
      <c r="L195" s="87"/>
      <c r="M195" s="87"/>
      <c r="N195" s="87"/>
      <c r="O195" s="87"/>
      <c r="P195" s="87"/>
      <c r="Q195" s="87"/>
      <c r="R195" s="87"/>
      <c r="S195" s="87"/>
      <c r="T195" s="87"/>
      <c r="U195" s="87"/>
      <c r="V195" s="87"/>
      <c r="W195" s="87"/>
      <c r="X195" s="87"/>
      <c r="Y195" s="87"/>
      <c r="Z195" s="87"/>
      <c r="AA195" s="87"/>
      <c r="AB195" s="87"/>
      <c r="AC195" s="87"/>
      <c r="AD195" s="87"/>
      <c r="AE195" s="87"/>
      <c r="AF195" s="87"/>
      <c r="AG195" s="87"/>
      <c r="AH195" s="87"/>
      <c r="AI195" s="87"/>
      <c r="AJ195" s="87"/>
      <c r="AK195" s="87"/>
      <c r="AL195" s="87"/>
      <c r="AM195" s="87"/>
      <c r="AN195" s="87"/>
      <c r="AO195" s="87"/>
      <c r="AP195" s="87"/>
      <c r="AQ195" s="87"/>
      <c r="AR195" s="87"/>
      <c r="AS195" s="87"/>
      <c r="AT195" s="87"/>
      <c r="AU195" s="87"/>
      <c r="AV195" s="87"/>
      <c r="AW195" s="87"/>
      <c r="AX195" s="87"/>
      <c r="AY195" s="87"/>
      <c r="AZ195" s="87"/>
      <c r="BA195" s="87"/>
      <c r="BB195" s="87"/>
      <c r="BC195" s="87"/>
      <c r="BD195" s="87"/>
      <c r="BE195" s="87"/>
      <c r="BF195" s="87"/>
      <c r="BG195" s="87"/>
      <c r="BH195" s="87"/>
    </row>
    <row r="196" spans="1:60" x14ac:dyDescent="0.25">
      <c r="A196" s="87"/>
      <c r="J196" s="87"/>
      <c r="K196" s="87"/>
      <c r="L196" s="87"/>
      <c r="M196" s="87"/>
      <c r="N196" s="87"/>
      <c r="O196" s="87"/>
      <c r="P196" s="87"/>
      <c r="Q196" s="87"/>
      <c r="R196" s="87"/>
      <c r="S196" s="87"/>
      <c r="T196" s="87"/>
      <c r="U196" s="87"/>
      <c r="V196" s="87"/>
      <c r="W196" s="87"/>
      <c r="X196" s="87"/>
      <c r="Y196" s="87"/>
      <c r="Z196" s="87"/>
      <c r="AA196" s="87"/>
      <c r="AB196" s="87"/>
      <c r="AC196" s="87"/>
      <c r="AD196" s="87"/>
      <c r="AE196" s="87"/>
      <c r="AF196" s="87"/>
      <c r="AG196" s="87"/>
      <c r="AH196" s="87"/>
      <c r="AI196" s="87"/>
      <c r="AJ196" s="87"/>
      <c r="AK196" s="87"/>
      <c r="AL196" s="87"/>
      <c r="AM196" s="87"/>
      <c r="AN196" s="87"/>
      <c r="AO196" s="87"/>
      <c r="AP196" s="87"/>
      <c r="AQ196" s="87"/>
      <c r="AR196" s="87"/>
      <c r="AS196" s="87"/>
      <c r="AT196" s="87"/>
      <c r="AU196" s="87"/>
      <c r="AV196" s="87"/>
      <c r="AW196" s="87"/>
      <c r="AX196" s="87"/>
      <c r="AY196" s="87"/>
      <c r="AZ196" s="87"/>
      <c r="BA196" s="87"/>
      <c r="BB196" s="87"/>
      <c r="BC196" s="87"/>
      <c r="BD196" s="87"/>
      <c r="BE196" s="87"/>
      <c r="BF196" s="87"/>
      <c r="BG196" s="87"/>
      <c r="BH196" s="87"/>
    </row>
    <row r="197" spans="1:60" x14ac:dyDescent="0.25">
      <c r="A197" s="87"/>
      <c r="J197" s="87"/>
      <c r="K197" s="87"/>
      <c r="L197" s="87"/>
      <c r="M197" s="87"/>
      <c r="N197" s="87"/>
      <c r="O197" s="87"/>
      <c r="P197" s="87"/>
      <c r="Q197" s="87"/>
      <c r="R197" s="87"/>
      <c r="S197" s="87"/>
      <c r="T197" s="87"/>
      <c r="U197" s="87"/>
      <c r="V197" s="87"/>
      <c r="W197" s="87"/>
      <c r="X197" s="87"/>
      <c r="Y197" s="87"/>
      <c r="Z197" s="87"/>
      <c r="AA197" s="87"/>
      <c r="AB197" s="87"/>
      <c r="AC197" s="87"/>
      <c r="AD197" s="87"/>
      <c r="AE197" s="87"/>
      <c r="AF197" s="87"/>
      <c r="AG197" s="87"/>
      <c r="AH197" s="87"/>
      <c r="AI197" s="87"/>
      <c r="AJ197" s="87"/>
      <c r="AK197" s="87"/>
      <c r="AL197" s="87"/>
      <c r="AM197" s="87"/>
      <c r="AN197" s="87"/>
      <c r="AO197" s="87"/>
      <c r="AP197" s="87"/>
      <c r="AQ197" s="87"/>
      <c r="AR197" s="87"/>
      <c r="AS197" s="87"/>
      <c r="AT197" s="87"/>
      <c r="AU197" s="87"/>
      <c r="AV197" s="87"/>
      <c r="AW197" s="87"/>
      <c r="AX197" s="87"/>
      <c r="AY197" s="87"/>
      <c r="AZ197" s="87"/>
      <c r="BA197" s="87"/>
      <c r="BB197" s="87"/>
      <c r="BC197" s="87"/>
      <c r="BD197" s="87"/>
      <c r="BE197" s="87"/>
      <c r="BF197" s="87"/>
      <c r="BG197" s="87"/>
      <c r="BH197" s="87"/>
    </row>
    <row r="198" spans="1:60" x14ac:dyDescent="0.25">
      <c r="A198" s="87"/>
      <c r="J198" s="87"/>
      <c r="K198" s="87"/>
      <c r="L198" s="87"/>
      <c r="M198" s="87"/>
      <c r="N198" s="87"/>
      <c r="O198" s="87"/>
      <c r="P198" s="87"/>
      <c r="Q198" s="87"/>
      <c r="R198" s="87"/>
      <c r="S198" s="87"/>
      <c r="T198" s="87"/>
      <c r="U198" s="87"/>
      <c r="V198" s="87"/>
      <c r="W198" s="87"/>
      <c r="X198" s="87"/>
      <c r="Y198" s="87"/>
      <c r="Z198" s="87"/>
      <c r="AA198" s="87"/>
      <c r="AB198" s="87"/>
      <c r="AC198" s="87"/>
      <c r="AD198" s="87"/>
      <c r="AE198" s="87"/>
      <c r="AF198" s="87"/>
      <c r="AG198" s="87"/>
      <c r="AH198" s="87"/>
      <c r="AI198" s="87"/>
      <c r="AJ198" s="87"/>
      <c r="AK198" s="87"/>
      <c r="AL198" s="87"/>
      <c r="AM198" s="87"/>
      <c r="AN198" s="87"/>
      <c r="AO198" s="87"/>
      <c r="AP198" s="87"/>
      <c r="AQ198" s="87"/>
      <c r="AR198" s="87"/>
      <c r="AS198" s="87"/>
      <c r="AT198" s="87"/>
      <c r="AU198" s="87"/>
      <c r="AV198" s="87"/>
      <c r="AW198" s="87"/>
      <c r="AX198" s="87"/>
      <c r="AY198" s="87"/>
      <c r="AZ198" s="87"/>
      <c r="BA198" s="87"/>
      <c r="BB198" s="87"/>
      <c r="BC198" s="87"/>
      <c r="BD198" s="87"/>
      <c r="BE198" s="87"/>
      <c r="BF198" s="87"/>
      <c r="BG198" s="87"/>
      <c r="BH198" s="87"/>
    </row>
    <row r="199" spans="1:60" x14ac:dyDescent="0.25">
      <c r="A199" s="87"/>
      <c r="J199" s="87"/>
      <c r="K199" s="87"/>
      <c r="L199" s="87"/>
      <c r="M199" s="87"/>
      <c r="N199" s="87"/>
      <c r="O199" s="87"/>
      <c r="P199" s="87"/>
      <c r="Q199" s="87"/>
      <c r="R199" s="87"/>
      <c r="S199" s="87"/>
      <c r="T199" s="87"/>
      <c r="U199" s="87"/>
      <c r="V199" s="87"/>
      <c r="W199" s="87"/>
      <c r="X199" s="87"/>
      <c r="Y199" s="87"/>
      <c r="Z199" s="87"/>
      <c r="AA199" s="87"/>
      <c r="AB199" s="87"/>
      <c r="AC199" s="87"/>
      <c r="AD199" s="87"/>
      <c r="AE199" s="87"/>
      <c r="AF199" s="87"/>
      <c r="AG199" s="87"/>
      <c r="AH199" s="87"/>
      <c r="AI199" s="87"/>
      <c r="AJ199" s="87"/>
      <c r="AK199" s="87"/>
      <c r="AL199" s="87"/>
      <c r="AM199" s="87"/>
      <c r="AN199" s="87"/>
      <c r="AO199" s="87"/>
      <c r="AP199" s="87"/>
      <c r="AQ199" s="87"/>
      <c r="AR199" s="87"/>
      <c r="AS199" s="87"/>
      <c r="AT199" s="87"/>
      <c r="AU199" s="87"/>
      <c r="AV199" s="87"/>
      <c r="AW199" s="87"/>
      <c r="AX199" s="87"/>
      <c r="AY199" s="87"/>
      <c r="AZ199" s="87"/>
      <c r="BA199" s="87"/>
      <c r="BB199" s="87"/>
      <c r="BC199" s="87"/>
      <c r="BD199" s="87"/>
      <c r="BE199" s="87"/>
      <c r="BF199" s="87"/>
      <c r="BG199" s="87"/>
      <c r="BH199" s="87"/>
    </row>
    <row r="200" spans="1:60" x14ac:dyDescent="0.25">
      <c r="A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87"/>
      <c r="AM200" s="87"/>
      <c r="AN200" s="87"/>
      <c r="AO200" s="87"/>
      <c r="AP200" s="87"/>
      <c r="AQ200" s="87"/>
      <c r="AR200" s="87"/>
      <c r="AS200" s="87"/>
      <c r="AT200" s="87"/>
      <c r="AU200" s="87"/>
      <c r="AV200" s="87"/>
      <c r="AW200" s="87"/>
      <c r="AX200" s="87"/>
      <c r="AY200" s="87"/>
      <c r="AZ200" s="87"/>
      <c r="BA200" s="87"/>
      <c r="BB200" s="87"/>
      <c r="BC200" s="87"/>
      <c r="BD200" s="87"/>
      <c r="BE200" s="87"/>
      <c r="BF200" s="87"/>
      <c r="BG200" s="87"/>
      <c r="BH200" s="87"/>
    </row>
    <row r="201" spans="1:60" x14ac:dyDescent="0.25">
      <c r="A201" s="87"/>
      <c r="J201" s="87"/>
      <c r="K201" s="87"/>
      <c r="L201" s="87"/>
      <c r="M201" s="87"/>
      <c r="N201" s="87"/>
      <c r="O201" s="87"/>
      <c r="P201" s="87"/>
      <c r="Q201" s="87"/>
      <c r="R201" s="87"/>
      <c r="S201" s="87"/>
      <c r="T201" s="87"/>
      <c r="U201" s="87"/>
      <c r="V201" s="87"/>
      <c r="W201" s="87"/>
      <c r="X201" s="87"/>
      <c r="Y201" s="87"/>
      <c r="Z201" s="87"/>
      <c r="AA201" s="87"/>
      <c r="AB201" s="87"/>
      <c r="AC201" s="87"/>
      <c r="AD201" s="87"/>
      <c r="AE201" s="87"/>
      <c r="AF201" s="87"/>
      <c r="AG201" s="87"/>
      <c r="AH201" s="87"/>
      <c r="AI201" s="87"/>
      <c r="AJ201" s="87"/>
      <c r="AK201" s="87"/>
      <c r="AL201" s="87"/>
      <c r="AM201" s="87"/>
      <c r="AN201" s="87"/>
      <c r="AO201" s="87"/>
      <c r="AP201" s="87"/>
      <c r="AQ201" s="87"/>
      <c r="AR201" s="87"/>
      <c r="AS201" s="87"/>
      <c r="AT201" s="87"/>
      <c r="AU201" s="87"/>
      <c r="AV201" s="87"/>
      <c r="AW201" s="87"/>
      <c r="AX201" s="87"/>
      <c r="AY201" s="87"/>
      <c r="AZ201" s="87"/>
      <c r="BA201" s="87"/>
      <c r="BB201" s="87"/>
      <c r="BC201" s="87"/>
      <c r="BD201" s="87"/>
      <c r="BE201" s="87"/>
      <c r="BF201" s="87"/>
      <c r="BG201" s="87"/>
      <c r="BH201" s="87"/>
    </row>
    <row r="202" spans="1:60" x14ac:dyDescent="0.25">
      <c r="A202" s="87"/>
      <c r="J202" s="87"/>
      <c r="K202" s="87"/>
      <c r="L202" s="87"/>
      <c r="M202" s="87"/>
      <c r="N202" s="87"/>
      <c r="O202" s="87"/>
      <c r="P202" s="87"/>
      <c r="Q202" s="87"/>
      <c r="R202" s="87"/>
      <c r="S202" s="87"/>
      <c r="T202" s="87"/>
      <c r="U202" s="87"/>
      <c r="V202" s="87"/>
      <c r="W202" s="87"/>
      <c r="X202" s="87"/>
      <c r="Y202" s="87"/>
      <c r="Z202" s="87"/>
      <c r="AA202" s="87"/>
      <c r="AB202" s="87"/>
      <c r="AC202" s="87"/>
      <c r="AD202" s="87"/>
      <c r="AE202" s="87"/>
      <c r="AF202" s="87"/>
      <c r="AG202" s="87"/>
      <c r="AH202" s="87"/>
      <c r="AI202" s="87"/>
      <c r="AJ202" s="87"/>
      <c r="AK202" s="87"/>
      <c r="AL202" s="87"/>
      <c r="AM202" s="87"/>
      <c r="AN202" s="87"/>
      <c r="AO202" s="87"/>
      <c r="AP202" s="87"/>
      <c r="AQ202" s="87"/>
      <c r="AR202" s="87"/>
      <c r="AS202" s="87"/>
      <c r="AT202" s="87"/>
      <c r="AU202" s="87"/>
      <c r="AV202" s="87"/>
      <c r="AW202" s="87"/>
      <c r="AX202" s="87"/>
      <c r="AY202" s="87"/>
      <c r="AZ202" s="87"/>
      <c r="BA202" s="87"/>
      <c r="BB202" s="87"/>
      <c r="BC202" s="87"/>
      <c r="BD202" s="87"/>
      <c r="BE202" s="87"/>
      <c r="BF202" s="87"/>
      <c r="BG202" s="87"/>
      <c r="BH202" s="87"/>
    </row>
    <row r="203" spans="1:60" x14ac:dyDescent="0.25">
      <c r="A203" s="87"/>
      <c r="J203" s="87"/>
      <c r="K203" s="87"/>
      <c r="L203" s="87"/>
      <c r="M203" s="87"/>
      <c r="N203" s="87"/>
      <c r="O203" s="87"/>
      <c r="P203" s="87"/>
      <c r="Q203" s="87"/>
      <c r="R203" s="87"/>
      <c r="S203" s="87"/>
      <c r="T203" s="87"/>
      <c r="U203" s="87"/>
      <c r="V203" s="87"/>
      <c r="W203" s="87"/>
      <c r="X203" s="87"/>
      <c r="Y203" s="87"/>
      <c r="Z203" s="87"/>
      <c r="AA203" s="87"/>
      <c r="AB203" s="87"/>
      <c r="AC203" s="87"/>
      <c r="AD203" s="87"/>
      <c r="AE203" s="87"/>
      <c r="AF203" s="87"/>
      <c r="AG203" s="87"/>
      <c r="AH203" s="87"/>
      <c r="AI203" s="87"/>
      <c r="AJ203" s="87"/>
      <c r="AK203" s="87"/>
      <c r="AL203" s="87"/>
      <c r="AM203" s="87"/>
      <c r="AN203" s="87"/>
      <c r="AO203" s="87"/>
      <c r="AP203" s="87"/>
      <c r="AQ203" s="87"/>
      <c r="AR203" s="87"/>
      <c r="AS203" s="87"/>
      <c r="AT203" s="87"/>
      <c r="AU203" s="87"/>
      <c r="AV203" s="87"/>
      <c r="AW203" s="87"/>
      <c r="AX203" s="87"/>
      <c r="AY203" s="87"/>
      <c r="AZ203" s="87"/>
      <c r="BA203" s="87"/>
      <c r="BB203" s="87"/>
      <c r="BC203" s="87"/>
      <c r="BD203" s="87"/>
      <c r="BE203" s="87"/>
      <c r="BF203" s="87"/>
      <c r="BG203" s="87"/>
      <c r="BH203" s="87"/>
    </row>
    <row r="204" spans="1:60" x14ac:dyDescent="0.25">
      <c r="A204" s="87"/>
      <c r="J204" s="87"/>
      <c r="K204" s="87"/>
      <c r="L204" s="87"/>
      <c r="M204" s="87"/>
      <c r="N204" s="87"/>
      <c r="O204" s="87"/>
      <c r="P204" s="87"/>
      <c r="Q204" s="87"/>
      <c r="R204" s="87"/>
      <c r="S204" s="87"/>
      <c r="T204" s="87"/>
      <c r="U204" s="87"/>
      <c r="V204" s="87"/>
      <c r="W204" s="87"/>
      <c r="X204" s="87"/>
      <c r="Y204" s="87"/>
      <c r="Z204" s="87"/>
      <c r="AA204" s="87"/>
      <c r="AB204" s="87"/>
      <c r="AC204" s="87"/>
      <c r="AD204" s="87"/>
      <c r="AE204" s="87"/>
      <c r="AF204" s="87"/>
      <c r="AG204" s="87"/>
      <c r="AH204" s="87"/>
      <c r="AI204" s="87"/>
      <c r="AJ204" s="87"/>
      <c r="AK204" s="87"/>
      <c r="AL204" s="87"/>
      <c r="AM204" s="87"/>
      <c r="AN204" s="87"/>
      <c r="AO204" s="87"/>
      <c r="AP204" s="87"/>
      <c r="AQ204" s="87"/>
      <c r="AR204" s="87"/>
      <c r="AS204" s="87"/>
      <c r="AT204" s="87"/>
      <c r="AU204" s="87"/>
      <c r="AV204" s="87"/>
      <c r="AW204" s="87"/>
      <c r="AX204" s="87"/>
      <c r="AY204" s="87"/>
      <c r="AZ204" s="87"/>
      <c r="BA204" s="87"/>
      <c r="BB204" s="87"/>
      <c r="BC204" s="87"/>
      <c r="BD204" s="87"/>
      <c r="BE204" s="87"/>
      <c r="BF204" s="87"/>
      <c r="BG204" s="87"/>
      <c r="BH204" s="87"/>
    </row>
    <row r="205" spans="1:60" x14ac:dyDescent="0.25">
      <c r="A205" s="87"/>
      <c r="J205" s="87"/>
      <c r="K205" s="87"/>
      <c r="L205" s="87"/>
      <c r="M205" s="87"/>
      <c r="N205" s="87"/>
      <c r="O205" s="87"/>
      <c r="P205" s="87"/>
      <c r="Q205" s="87"/>
      <c r="R205" s="87"/>
      <c r="S205" s="87"/>
      <c r="T205" s="87"/>
      <c r="U205" s="87"/>
      <c r="V205" s="87"/>
      <c r="W205" s="87"/>
      <c r="X205" s="87"/>
      <c r="Y205" s="87"/>
      <c r="Z205" s="87"/>
      <c r="AA205" s="87"/>
      <c r="AB205" s="87"/>
      <c r="AC205" s="87"/>
      <c r="AD205" s="87"/>
      <c r="AE205" s="87"/>
      <c r="AF205" s="87"/>
      <c r="AG205" s="87"/>
      <c r="AH205" s="87"/>
      <c r="AI205" s="87"/>
      <c r="AJ205" s="87"/>
      <c r="AK205" s="87"/>
      <c r="AL205" s="87"/>
      <c r="AM205" s="87"/>
      <c r="AN205" s="87"/>
      <c r="AO205" s="87"/>
      <c r="AP205" s="87"/>
      <c r="AQ205" s="87"/>
      <c r="AR205" s="87"/>
      <c r="AS205" s="87"/>
      <c r="AT205" s="87"/>
      <c r="AU205" s="87"/>
      <c r="AV205" s="87"/>
      <c r="AW205" s="87"/>
      <c r="AX205" s="87"/>
      <c r="AY205" s="87"/>
      <c r="AZ205" s="87"/>
      <c r="BA205" s="87"/>
      <c r="BB205" s="87"/>
      <c r="BC205" s="87"/>
      <c r="BD205" s="87"/>
      <c r="BE205" s="87"/>
      <c r="BF205" s="87"/>
      <c r="BG205" s="87"/>
      <c r="BH205" s="87"/>
    </row>
    <row r="206" spans="1:60" x14ac:dyDescent="0.25">
      <c r="A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87"/>
      <c r="AN206" s="87"/>
      <c r="AO206" s="87"/>
      <c r="AP206" s="87"/>
      <c r="AQ206" s="87"/>
      <c r="AR206" s="87"/>
      <c r="AS206" s="87"/>
      <c r="AT206" s="87"/>
      <c r="AU206" s="87"/>
      <c r="AV206" s="87"/>
      <c r="AW206" s="87"/>
      <c r="AX206" s="87"/>
      <c r="AY206" s="87"/>
      <c r="AZ206" s="87"/>
      <c r="BA206" s="87"/>
      <c r="BB206" s="87"/>
      <c r="BC206" s="87"/>
      <c r="BD206" s="87"/>
      <c r="BE206" s="87"/>
      <c r="BF206" s="87"/>
      <c r="BG206" s="87"/>
      <c r="BH206" s="87"/>
    </row>
    <row r="207" spans="1:60" x14ac:dyDescent="0.25">
      <c r="A207" s="87"/>
      <c r="J207" s="87"/>
      <c r="K207" s="87"/>
      <c r="L207" s="87"/>
      <c r="M207" s="87"/>
      <c r="N207" s="87"/>
      <c r="O207" s="87"/>
      <c r="P207" s="87"/>
      <c r="Q207" s="87"/>
      <c r="R207" s="87"/>
      <c r="S207" s="87"/>
      <c r="T207" s="87"/>
      <c r="U207" s="87"/>
      <c r="V207" s="87"/>
      <c r="W207" s="87"/>
      <c r="X207" s="87"/>
      <c r="Y207" s="87"/>
      <c r="Z207" s="87"/>
      <c r="AA207" s="87"/>
      <c r="AB207" s="87"/>
      <c r="AC207" s="87"/>
      <c r="AD207" s="87"/>
      <c r="AE207" s="87"/>
      <c r="AF207" s="87"/>
      <c r="AG207" s="87"/>
      <c r="AH207" s="87"/>
      <c r="AI207" s="87"/>
      <c r="AJ207" s="87"/>
      <c r="AK207" s="87"/>
      <c r="AL207" s="87"/>
      <c r="AM207" s="87"/>
      <c r="AN207" s="87"/>
      <c r="AO207" s="87"/>
      <c r="AP207" s="87"/>
      <c r="AQ207" s="87"/>
      <c r="AR207" s="87"/>
      <c r="AS207" s="87"/>
      <c r="AT207" s="87"/>
      <c r="AU207" s="87"/>
      <c r="AV207" s="87"/>
      <c r="AW207" s="87"/>
      <c r="AX207" s="87"/>
      <c r="AY207" s="87"/>
      <c r="AZ207" s="87"/>
      <c r="BA207" s="87"/>
      <c r="BB207" s="87"/>
      <c r="BC207" s="87"/>
      <c r="BD207" s="87"/>
      <c r="BE207" s="87"/>
      <c r="BF207" s="87"/>
      <c r="BG207" s="87"/>
      <c r="BH207" s="87"/>
    </row>
    <row r="208" spans="1:60" x14ac:dyDescent="0.25">
      <c r="A208" s="87"/>
      <c r="J208" s="87"/>
      <c r="K208" s="87"/>
      <c r="L208" s="87"/>
      <c r="M208" s="87"/>
      <c r="N208" s="87"/>
      <c r="O208" s="87"/>
      <c r="P208" s="87"/>
      <c r="Q208" s="87"/>
      <c r="R208" s="87"/>
      <c r="S208" s="87"/>
      <c r="T208" s="87"/>
      <c r="U208" s="87"/>
      <c r="V208" s="87"/>
      <c r="W208" s="87"/>
      <c r="X208" s="87"/>
      <c r="Y208" s="87"/>
      <c r="Z208" s="87"/>
      <c r="AA208" s="87"/>
      <c r="AB208" s="87"/>
      <c r="AC208" s="87"/>
      <c r="AD208" s="87"/>
      <c r="AE208" s="87"/>
      <c r="AF208" s="87"/>
      <c r="AG208" s="87"/>
      <c r="AH208" s="87"/>
      <c r="AI208" s="87"/>
      <c r="AJ208" s="87"/>
      <c r="AK208" s="87"/>
      <c r="AL208" s="87"/>
      <c r="AM208" s="87"/>
      <c r="AN208" s="87"/>
      <c r="AO208" s="87"/>
      <c r="AP208" s="87"/>
      <c r="AQ208" s="87"/>
      <c r="AR208" s="87"/>
      <c r="AS208" s="87"/>
      <c r="AT208" s="87"/>
      <c r="AU208" s="87"/>
      <c r="AV208" s="87"/>
      <c r="AW208" s="87"/>
      <c r="AX208" s="87"/>
      <c r="AY208" s="87"/>
      <c r="AZ208" s="87"/>
      <c r="BA208" s="87"/>
      <c r="BB208" s="87"/>
      <c r="BC208" s="87"/>
      <c r="BD208" s="87"/>
      <c r="BE208" s="87"/>
      <c r="BF208" s="87"/>
      <c r="BG208" s="87"/>
      <c r="BH208" s="87"/>
    </row>
    <row r="209" spans="1:60" x14ac:dyDescent="0.25">
      <c r="A209" s="87"/>
      <c r="J209" s="87"/>
      <c r="K209" s="87"/>
      <c r="L209" s="87"/>
      <c r="M209" s="87"/>
      <c r="N209" s="87"/>
      <c r="O209" s="87"/>
      <c r="P209" s="87"/>
      <c r="Q209" s="87"/>
      <c r="R209" s="87"/>
      <c r="S209" s="87"/>
      <c r="T209" s="87"/>
      <c r="U209" s="87"/>
      <c r="V209" s="87"/>
      <c r="W209" s="87"/>
      <c r="X209" s="87"/>
      <c r="Y209" s="87"/>
      <c r="Z209" s="87"/>
      <c r="AA209" s="87"/>
      <c r="AB209" s="87"/>
      <c r="AC209" s="87"/>
      <c r="AD209" s="87"/>
      <c r="AE209" s="87"/>
      <c r="AF209" s="87"/>
      <c r="AG209" s="87"/>
      <c r="AH209" s="87"/>
      <c r="AI209" s="87"/>
      <c r="AJ209" s="87"/>
      <c r="AK209" s="87"/>
      <c r="AL209" s="87"/>
      <c r="AM209" s="87"/>
      <c r="AN209" s="87"/>
      <c r="AO209" s="87"/>
      <c r="AP209" s="87"/>
      <c r="AQ209" s="87"/>
      <c r="AR209" s="87"/>
      <c r="AS209" s="87"/>
      <c r="AT209" s="87"/>
      <c r="AU209" s="87"/>
      <c r="AV209" s="87"/>
      <c r="AW209" s="87"/>
      <c r="AX209" s="87"/>
      <c r="AY209" s="87"/>
      <c r="AZ209" s="87"/>
      <c r="BA209" s="87"/>
      <c r="BB209" s="87"/>
      <c r="BC209" s="87"/>
      <c r="BD209" s="87"/>
      <c r="BE209" s="87"/>
      <c r="BF209" s="87"/>
      <c r="BG209" s="87"/>
      <c r="BH209" s="87"/>
    </row>
    <row r="210" spans="1:60" x14ac:dyDescent="0.25">
      <c r="A210" s="87"/>
      <c r="J210" s="87"/>
      <c r="K210" s="87"/>
      <c r="L210" s="87"/>
      <c r="M210" s="87"/>
      <c r="N210" s="87"/>
      <c r="O210" s="87"/>
      <c r="P210" s="87"/>
      <c r="Q210" s="87"/>
      <c r="R210" s="87"/>
      <c r="S210" s="87"/>
      <c r="T210" s="87"/>
      <c r="U210" s="87"/>
      <c r="V210" s="87"/>
      <c r="W210" s="87"/>
      <c r="X210" s="87"/>
      <c r="Y210" s="87"/>
      <c r="Z210" s="87"/>
      <c r="AA210" s="87"/>
      <c r="AB210" s="87"/>
      <c r="AC210" s="87"/>
      <c r="AD210" s="87"/>
      <c r="AE210" s="87"/>
      <c r="AF210" s="87"/>
      <c r="AG210" s="87"/>
      <c r="AH210" s="87"/>
      <c r="AI210" s="87"/>
      <c r="AJ210" s="87"/>
      <c r="AK210" s="87"/>
      <c r="AL210" s="87"/>
      <c r="AM210" s="87"/>
      <c r="AN210" s="87"/>
      <c r="AO210" s="87"/>
      <c r="AP210" s="87"/>
      <c r="AQ210" s="87"/>
      <c r="AR210" s="87"/>
      <c r="AS210" s="87"/>
      <c r="AT210" s="87"/>
      <c r="AU210" s="87"/>
      <c r="AV210" s="87"/>
      <c r="AW210" s="87"/>
      <c r="AX210" s="87"/>
      <c r="AY210" s="87"/>
      <c r="AZ210" s="87"/>
      <c r="BA210" s="87"/>
      <c r="BB210" s="87"/>
      <c r="BC210" s="87"/>
      <c r="BD210" s="87"/>
      <c r="BE210" s="87"/>
      <c r="BF210" s="87"/>
      <c r="BG210" s="87"/>
      <c r="BH210" s="87"/>
    </row>
    <row r="211" spans="1:60" x14ac:dyDescent="0.25">
      <c r="A211" s="87"/>
      <c r="J211" s="87"/>
      <c r="K211" s="87"/>
      <c r="L211" s="87"/>
      <c r="M211" s="87"/>
      <c r="N211" s="87"/>
      <c r="O211" s="87"/>
      <c r="P211" s="87"/>
      <c r="Q211" s="87"/>
      <c r="R211" s="87"/>
      <c r="S211" s="87"/>
      <c r="T211" s="87"/>
      <c r="U211" s="87"/>
      <c r="V211" s="87"/>
      <c r="W211" s="87"/>
      <c r="X211" s="87"/>
      <c r="Y211" s="87"/>
      <c r="Z211" s="87"/>
      <c r="AA211" s="87"/>
      <c r="AB211" s="87"/>
      <c r="AC211" s="87"/>
      <c r="AD211" s="87"/>
      <c r="AE211" s="87"/>
      <c r="AF211" s="87"/>
      <c r="AG211" s="87"/>
      <c r="AH211" s="87"/>
      <c r="AI211" s="87"/>
      <c r="AJ211" s="87"/>
      <c r="AK211" s="87"/>
      <c r="AL211" s="87"/>
      <c r="AM211" s="87"/>
      <c r="AN211" s="87"/>
      <c r="AO211" s="87"/>
      <c r="AP211" s="87"/>
      <c r="AQ211" s="87"/>
      <c r="AR211" s="87"/>
      <c r="AS211" s="87"/>
      <c r="AT211" s="87"/>
      <c r="AU211" s="87"/>
      <c r="AV211" s="87"/>
      <c r="AW211" s="87"/>
      <c r="AX211" s="87"/>
      <c r="AY211" s="87"/>
      <c r="AZ211" s="87"/>
      <c r="BA211" s="87"/>
      <c r="BB211" s="87"/>
      <c r="BC211" s="87"/>
      <c r="BD211" s="87"/>
      <c r="BE211" s="87"/>
      <c r="BF211" s="87"/>
      <c r="BG211" s="87"/>
      <c r="BH211" s="87"/>
    </row>
    <row r="212" spans="1:60" x14ac:dyDescent="0.25">
      <c r="A212" s="87"/>
      <c r="J212" s="87"/>
      <c r="K212" s="87"/>
      <c r="L212" s="87"/>
      <c r="M212" s="87"/>
      <c r="N212" s="87"/>
      <c r="O212" s="87"/>
      <c r="P212" s="87"/>
      <c r="Q212" s="87"/>
      <c r="R212" s="87"/>
      <c r="S212" s="87"/>
      <c r="T212" s="87"/>
      <c r="U212" s="87"/>
      <c r="V212" s="87"/>
      <c r="W212" s="87"/>
      <c r="X212" s="87"/>
      <c r="Y212" s="87"/>
      <c r="Z212" s="87"/>
      <c r="AA212" s="87"/>
      <c r="AB212" s="87"/>
      <c r="AC212" s="87"/>
      <c r="AD212" s="87"/>
      <c r="AE212" s="87"/>
      <c r="AF212" s="87"/>
      <c r="AG212" s="87"/>
      <c r="AH212" s="87"/>
      <c r="AI212" s="87"/>
      <c r="AJ212" s="87"/>
      <c r="AK212" s="87"/>
      <c r="AL212" s="87"/>
      <c r="AM212" s="87"/>
      <c r="AN212" s="87"/>
      <c r="AO212" s="87"/>
      <c r="AP212" s="87"/>
      <c r="AQ212" s="87"/>
      <c r="AR212" s="87"/>
      <c r="AS212" s="87"/>
      <c r="AT212" s="87"/>
      <c r="AU212" s="87"/>
      <c r="AV212" s="87"/>
      <c r="AW212" s="87"/>
      <c r="AX212" s="87"/>
      <c r="AY212" s="87"/>
      <c r="AZ212" s="87"/>
      <c r="BA212" s="87"/>
      <c r="BB212" s="87"/>
      <c r="BC212" s="87"/>
      <c r="BD212" s="87"/>
      <c r="BE212" s="87"/>
      <c r="BF212" s="87"/>
      <c r="BG212" s="87"/>
      <c r="BH212" s="87"/>
    </row>
    <row r="213" spans="1:60" x14ac:dyDescent="0.25">
      <c r="A213" s="87"/>
      <c r="J213" s="87"/>
      <c r="K213" s="87"/>
      <c r="L213" s="87"/>
      <c r="M213" s="87"/>
      <c r="N213" s="87"/>
      <c r="O213" s="87"/>
      <c r="P213" s="87"/>
      <c r="Q213" s="87"/>
      <c r="R213" s="87"/>
      <c r="S213" s="87"/>
      <c r="T213" s="87"/>
      <c r="U213" s="87"/>
      <c r="V213" s="87"/>
      <c r="W213" s="87"/>
      <c r="X213" s="87"/>
      <c r="Y213" s="87"/>
      <c r="Z213" s="87"/>
      <c r="AA213" s="87"/>
      <c r="AB213" s="87"/>
      <c r="AC213" s="87"/>
      <c r="AD213" s="87"/>
      <c r="AE213" s="87"/>
      <c r="AF213" s="87"/>
      <c r="AG213" s="87"/>
      <c r="AH213" s="87"/>
      <c r="AI213" s="87"/>
      <c r="AJ213" s="87"/>
      <c r="AK213" s="87"/>
      <c r="AL213" s="87"/>
      <c r="AM213" s="87"/>
      <c r="AN213" s="87"/>
      <c r="AO213" s="87"/>
      <c r="AP213" s="87"/>
      <c r="AQ213" s="87"/>
      <c r="AR213" s="87"/>
      <c r="AS213" s="87"/>
      <c r="AT213" s="87"/>
      <c r="AU213" s="87"/>
      <c r="AV213" s="87"/>
      <c r="AW213" s="87"/>
      <c r="AX213" s="87"/>
      <c r="AY213" s="87"/>
      <c r="AZ213" s="87"/>
      <c r="BA213" s="87"/>
      <c r="BB213" s="87"/>
      <c r="BC213" s="87"/>
      <c r="BD213" s="87"/>
      <c r="BE213" s="87"/>
      <c r="BF213" s="87"/>
      <c r="BG213" s="87"/>
      <c r="BH213" s="87"/>
    </row>
    <row r="214" spans="1:60" x14ac:dyDescent="0.25">
      <c r="A214" s="87"/>
      <c r="J214" s="87"/>
      <c r="K214" s="87"/>
      <c r="L214" s="87"/>
      <c r="M214" s="87"/>
      <c r="N214" s="87"/>
      <c r="O214" s="87"/>
      <c r="P214" s="87"/>
      <c r="Q214" s="87"/>
      <c r="R214" s="87"/>
      <c r="S214" s="87"/>
      <c r="T214" s="87"/>
      <c r="U214" s="87"/>
      <c r="V214" s="87"/>
      <c r="W214" s="87"/>
      <c r="X214" s="87"/>
      <c r="Y214" s="87"/>
      <c r="Z214" s="87"/>
      <c r="AA214" s="87"/>
      <c r="AB214" s="87"/>
      <c r="AC214" s="87"/>
      <c r="AD214" s="87"/>
      <c r="AE214" s="87"/>
      <c r="AF214" s="87"/>
      <c r="AG214" s="87"/>
      <c r="AH214" s="87"/>
      <c r="AI214" s="87"/>
      <c r="AJ214" s="87"/>
      <c r="AK214" s="87"/>
      <c r="AL214" s="87"/>
      <c r="AM214" s="87"/>
      <c r="AN214" s="87"/>
      <c r="AO214" s="87"/>
      <c r="AP214" s="87"/>
      <c r="AQ214" s="87"/>
      <c r="AR214" s="87"/>
      <c r="AS214" s="87"/>
      <c r="AT214" s="87"/>
      <c r="AU214" s="87"/>
      <c r="AV214" s="87"/>
      <c r="AW214" s="87"/>
      <c r="AX214" s="87"/>
      <c r="AY214" s="87"/>
      <c r="AZ214" s="87"/>
      <c r="BA214" s="87"/>
      <c r="BB214" s="87"/>
      <c r="BC214" s="87"/>
      <c r="BD214" s="87"/>
      <c r="BE214" s="87"/>
      <c r="BF214" s="87"/>
      <c r="BG214" s="87"/>
      <c r="BH214" s="87"/>
    </row>
    <row r="215" spans="1:60" x14ac:dyDescent="0.25">
      <c r="A215" s="87"/>
      <c r="J215" s="87"/>
      <c r="K215" s="87"/>
      <c r="L215" s="87"/>
      <c r="M215" s="87"/>
      <c r="N215" s="87"/>
      <c r="O215" s="87"/>
      <c r="P215" s="87"/>
      <c r="Q215" s="87"/>
      <c r="R215" s="87"/>
      <c r="S215" s="87"/>
      <c r="T215" s="87"/>
      <c r="U215" s="87"/>
      <c r="V215" s="87"/>
      <c r="W215" s="87"/>
      <c r="X215" s="87"/>
      <c r="Y215" s="87"/>
      <c r="Z215" s="87"/>
      <c r="AA215" s="87"/>
      <c r="AB215" s="87"/>
      <c r="AC215" s="87"/>
      <c r="AD215" s="87"/>
      <c r="AE215" s="87"/>
      <c r="AF215" s="87"/>
      <c r="AG215" s="87"/>
      <c r="AH215" s="87"/>
      <c r="AI215" s="87"/>
      <c r="AJ215" s="87"/>
      <c r="AK215" s="87"/>
      <c r="AL215" s="87"/>
      <c r="AM215" s="87"/>
      <c r="AN215" s="87"/>
      <c r="AO215" s="87"/>
      <c r="AP215" s="87"/>
      <c r="AQ215" s="87"/>
      <c r="AR215" s="87"/>
      <c r="AS215" s="87"/>
      <c r="AT215" s="87"/>
      <c r="AU215" s="87"/>
      <c r="AV215" s="87"/>
      <c r="AW215" s="87"/>
      <c r="AX215" s="87"/>
      <c r="AY215" s="87"/>
      <c r="AZ215" s="87"/>
      <c r="BA215" s="87"/>
      <c r="BB215" s="87"/>
      <c r="BC215" s="87"/>
      <c r="BD215" s="87"/>
      <c r="BE215" s="87"/>
      <c r="BF215" s="87"/>
      <c r="BG215" s="87"/>
      <c r="BH215" s="87"/>
    </row>
    <row r="216" spans="1:60" x14ac:dyDescent="0.25">
      <c r="A216" s="87"/>
      <c r="J216" s="87"/>
      <c r="K216" s="87"/>
      <c r="L216" s="87"/>
      <c r="M216" s="87"/>
      <c r="N216" s="87"/>
      <c r="O216" s="87"/>
      <c r="P216" s="87"/>
      <c r="Q216" s="87"/>
      <c r="R216" s="87"/>
      <c r="S216" s="87"/>
      <c r="T216" s="87"/>
      <c r="U216" s="87"/>
      <c r="V216" s="87"/>
      <c r="W216" s="87"/>
      <c r="X216" s="87"/>
      <c r="Y216" s="87"/>
      <c r="Z216" s="87"/>
      <c r="AA216" s="87"/>
      <c r="AB216" s="87"/>
      <c r="AC216" s="87"/>
      <c r="AD216" s="87"/>
      <c r="AE216" s="87"/>
      <c r="AF216" s="87"/>
      <c r="AG216" s="87"/>
      <c r="AH216" s="87"/>
      <c r="AI216" s="87"/>
      <c r="AJ216" s="87"/>
      <c r="AK216" s="87"/>
      <c r="AL216" s="87"/>
      <c r="AM216" s="87"/>
      <c r="AN216" s="87"/>
      <c r="AO216" s="87"/>
      <c r="AP216" s="87"/>
      <c r="AQ216" s="87"/>
      <c r="AR216" s="87"/>
      <c r="AS216" s="87"/>
      <c r="AT216" s="87"/>
      <c r="AU216" s="87"/>
      <c r="AV216" s="87"/>
      <c r="AW216" s="87"/>
      <c r="AX216" s="87"/>
      <c r="AY216" s="87"/>
      <c r="AZ216" s="87"/>
      <c r="BA216" s="87"/>
      <c r="BB216" s="87"/>
      <c r="BC216" s="87"/>
      <c r="BD216" s="87"/>
      <c r="BE216" s="87"/>
      <c r="BF216" s="87"/>
      <c r="BG216" s="87"/>
      <c r="BH216" s="87"/>
    </row>
    <row r="217" spans="1:60" x14ac:dyDescent="0.25">
      <c r="A217" s="87"/>
      <c r="J217" s="87"/>
      <c r="K217" s="87"/>
      <c r="L217" s="87"/>
      <c r="M217" s="87"/>
      <c r="N217" s="87"/>
      <c r="O217" s="87"/>
      <c r="P217" s="87"/>
      <c r="Q217" s="87"/>
      <c r="R217" s="87"/>
      <c r="S217" s="87"/>
      <c r="T217" s="87"/>
      <c r="U217" s="87"/>
      <c r="V217" s="87"/>
      <c r="W217" s="87"/>
      <c r="X217" s="87"/>
      <c r="Y217" s="87"/>
      <c r="Z217" s="87"/>
      <c r="AA217" s="87"/>
      <c r="AB217" s="87"/>
      <c r="AC217" s="87"/>
      <c r="AD217" s="87"/>
      <c r="AE217" s="87"/>
      <c r="AF217" s="87"/>
      <c r="AG217" s="87"/>
      <c r="AH217" s="87"/>
      <c r="AI217" s="87"/>
      <c r="AJ217" s="87"/>
      <c r="AK217" s="87"/>
      <c r="AL217" s="87"/>
      <c r="AM217" s="87"/>
      <c r="AN217" s="87"/>
      <c r="AO217" s="87"/>
      <c r="AP217" s="87"/>
      <c r="AQ217" s="87"/>
      <c r="AR217" s="87"/>
      <c r="AS217" s="87"/>
      <c r="AT217" s="87"/>
      <c r="AU217" s="87"/>
      <c r="AV217" s="87"/>
      <c r="AW217" s="87"/>
      <c r="AX217" s="87"/>
      <c r="AY217" s="87"/>
      <c r="AZ217" s="87"/>
      <c r="BA217" s="87"/>
      <c r="BB217" s="87"/>
      <c r="BC217" s="87"/>
      <c r="BD217" s="87"/>
      <c r="BE217" s="87"/>
      <c r="BF217" s="87"/>
      <c r="BG217" s="87"/>
      <c r="BH217" s="87"/>
    </row>
    <row r="218" spans="1:60" x14ac:dyDescent="0.25">
      <c r="A218" s="87"/>
      <c r="J218" s="87"/>
      <c r="K218" s="87"/>
      <c r="L218" s="87"/>
      <c r="M218" s="87"/>
      <c r="N218" s="87"/>
      <c r="O218" s="87"/>
      <c r="P218" s="87"/>
      <c r="Q218" s="87"/>
      <c r="R218" s="87"/>
      <c r="S218" s="87"/>
      <c r="T218" s="87"/>
      <c r="U218" s="87"/>
      <c r="V218" s="87"/>
      <c r="W218" s="87"/>
      <c r="X218" s="87"/>
      <c r="Y218" s="87"/>
      <c r="Z218" s="87"/>
      <c r="AA218" s="87"/>
      <c r="AB218" s="87"/>
      <c r="AC218" s="87"/>
      <c r="AD218" s="87"/>
      <c r="AE218" s="87"/>
      <c r="AF218" s="87"/>
      <c r="AG218" s="87"/>
      <c r="AH218" s="87"/>
      <c r="AI218" s="87"/>
      <c r="AJ218" s="87"/>
      <c r="AK218" s="87"/>
      <c r="AL218" s="87"/>
      <c r="AM218" s="87"/>
      <c r="AN218" s="87"/>
      <c r="AO218" s="87"/>
      <c r="AP218" s="87"/>
      <c r="AQ218" s="87"/>
      <c r="AR218" s="87"/>
      <c r="AS218" s="87"/>
      <c r="AT218" s="87"/>
      <c r="AU218" s="87"/>
      <c r="AV218" s="87"/>
      <c r="AW218" s="87"/>
      <c r="AX218" s="87"/>
      <c r="AY218" s="87"/>
      <c r="AZ218" s="87"/>
      <c r="BA218" s="87"/>
      <c r="BB218" s="87"/>
      <c r="BC218" s="87"/>
      <c r="BD218" s="87"/>
      <c r="BE218" s="87"/>
      <c r="BF218" s="87"/>
      <c r="BG218" s="87"/>
      <c r="BH218" s="87"/>
    </row>
    <row r="219" spans="1:60" x14ac:dyDescent="0.25">
      <c r="A219" s="87"/>
      <c r="J219" s="87"/>
      <c r="K219" s="87"/>
      <c r="L219" s="87"/>
      <c r="M219" s="87"/>
      <c r="N219" s="87"/>
      <c r="O219" s="87"/>
      <c r="P219" s="87"/>
      <c r="Q219" s="87"/>
      <c r="R219" s="87"/>
      <c r="S219" s="87"/>
      <c r="T219" s="87"/>
      <c r="U219" s="87"/>
      <c r="V219" s="87"/>
      <c r="W219" s="87"/>
      <c r="X219" s="87"/>
      <c r="Y219" s="87"/>
      <c r="Z219" s="87"/>
      <c r="AA219" s="87"/>
      <c r="AB219" s="87"/>
      <c r="AC219" s="87"/>
      <c r="AD219" s="87"/>
      <c r="AE219" s="87"/>
      <c r="AF219" s="87"/>
      <c r="AG219" s="87"/>
      <c r="AH219" s="87"/>
      <c r="AI219" s="87"/>
      <c r="AJ219" s="87"/>
      <c r="AK219" s="87"/>
      <c r="AL219" s="87"/>
      <c r="AM219" s="87"/>
      <c r="AN219" s="87"/>
      <c r="AO219" s="87"/>
      <c r="AP219" s="87"/>
      <c r="AQ219" s="87"/>
      <c r="AR219" s="87"/>
      <c r="AS219" s="87"/>
      <c r="AT219" s="87"/>
      <c r="AU219" s="87"/>
      <c r="AV219" s="87"/>
      <c r="AW219" s="87"/>
      <c r="AX219" s="87"/>
      <c r="AY219" s="87"/>
      <c r="AZ219" s="87"/>
      <c r="BA219" s="87"/>
      <c r="BB219" s="87"/>
      <c r="BC219" s="87"/>
      <c r="BD219" s="87"/>
      <c r="BE219" s="87"/>
      <c r="BF219" s="87"/>
      <c r="BG219" s="87"/>
      <c r="BH219" s="87"/>
    </row>
    <row r="220" spans="1:60" x14ac:dyDescent="0.25">
      <c r="A220" s="87"/>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c r="AG220" s="87"/>
      <c r="AH220" s="87"/>
      <c r="AI220" s="87"/>
      <c r="AJ220" s="87"/>
      <c r="AK220" s="87"/>
      <c r="AL220" s="87"/>
      <c r="AM220" s="87"/>
      <c r="AN220" s="87"/>
      <c r="AO220" s="87"/>
      <c r="AP220" s="87"/>
      <c r="AQ220" s="87"/>
      <c r="AR220" s="87"/>
      <c r="AS220" s="87"/>
      <c r="AT220" s="87"/>
      <c r="AU220" s="87"/>
      <c r="AV220" s="87"/>
      <c r="AW220" s="87"/>
      <c r="AX220" s="87"/>
      <c r="AY220" s="87"/>
      <c r="AZ220" s="87"/>
      <c r="BA220" s="87"/>
      <c r="BB220" s="87"/>
      <c r="BC220" s="87"/>
      <c r="BD220" s="87"/>
      <c r="BE220" s="87"/>
      <c r="BF220" s="87"/>
      <c r="BG220" s="87"/>
      <c r="BH220" s="87"/>
    </row>
    <row r="221" spans="1:60" x14ac:dyDescent="0.25">
      <c r="A221" s="87"/>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c r="AG221" s="87"/>
      <c r="AH221" s="87"/>
      <c r="AI221" s="87"/>
      <c r="AJ221" s="87"/>
      <c r="AK221" s="87"/>
      <c r="AL221" s="87"/>
      <c r="AM221" s="87"/>
      <c r="AN221" s="87"/>
      <c r="AO221" s="87"/>
      <c r="AP221" s="87"/>
      <c r="AQ221" s="87"/>
      <c r="AR221" s="87"/>
      <c r="AS221" s="87"/>
      <c r="AT221" s="87"/>
      <c r="AU221" s="87"/>
      <c r="AV221" s="87"/>
      <c r="AW221" s="87"/>
      <c r="AX221" s="87"/>
      <c r="AY221" s="87"/>
      <c r="AZ221" s="87"/>
      <c r="BA221" s="87"/>
      <c r="BB221" s="87"/>
      <c r="BC221" s="87"/>
      <c r="BD221" s="87"/>
      <c r="BE221" s="87"/>
      <c r="BF221" s="87"/>
      <c r="BG221" s="87"/>
      <c r="BH221" s="87"/>
    </row>
    <row r="222" spans="1:60" x14ac:dyDescent="0.25">
      <c r="A222" s="87"/>
      <c r="J222" s="87"/>
      <c r="K222" s="87"/>
      <c r="L222" s="87"/>
      <c r="M222" s="87"/>
      <c r="N222" s="87"/>
      <c r="O222" s="87"/>
      <c r="P222" s="87"/>
      <c r="Q222" s="87"/>
      <c r="R222" s="87"/>
      <c r="S222" s="87"/>
      <c r="T222" s="87"/>
      <c r="U222" s="87"/>
      <c r="V222" s="87"/>
      <c r="W222" s="87"/>
      <c r="X222" s="87"/>
      <c r="Y222" s="87"/>
      <c r="Z222" s="87"/>
      <c r="AA222" s="87"/>
      <c r="AB222" s="87"/>
      <c r="AC222" s="87"/>
      <c r="AD222" s="87"/>
      <c r="AE222" s="87"/>
      <c r="AF222" s="87"/>
      <c r="AG222" s="87"/>
      <c r="AH222" s="87"/>
      <c r="AI222" s="87"/>
      <c r="AJ222" s="87"/>
      <c r="AK222" s="87"/>
      <c r="AL222" s="87"/>
      <c r="AM222" s="87"/>
      <c r="AN222" s="87"/>
      <c r="AO222" s="87"/>
      <c r="AP222" s="87"/>
      <c r="AQ222" s="87"/>
      <c r="AR222" s="87"/>
      <c r="AS222" s="87"/>
      <c r="AT222" s="87"/>
      <c r="AU222" s="87"/>
      <c r="AV222" s="87"/>
      <c r="AW222" s="87"/>
      <c r="AX222" s="87"/>
      <c r="AY222" s="87"/>
      <c r="AZ222" s="87"/>
      <c r="BA222" s="87"/>
      <c r="BB222" s="87"/>
      <c r="BC222" s="87"/>
      <c r="BD222" s="87"/>
      <c r="BE222" s="87"/>
      <c r="BF222" s="87"/>
      <c r="BG222" s="87"/>
      <c r="BH222" s="87"/>
    </row>
    <row r="223" spans="1:60" x14ac:dyDescent="0.25">
      <c r="A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c r="AG223" s="87"/>
      <c r="AH223" s="87"/>
      <c r="AI223" s="87"/>
      <c r="AJ223" s="87"/>
      <c r="AK223" s="87"/>
      <c r="AL223" s="87"/>
      <c r="AM223" s="87"/>
      <c r="AN223" s="87"/>
      <c r="AO223" s="87"/>
      <c r="AP223" s="87"/>
      <c r="AQ223" s="87"/>
      <c r="AR223" s="87"/>
      <c r="AS223" s="87"/>
      <c r="AT223" s="87"/>
      <c r="AU223" s="87"/>
      <c r="AV223" s="87"/>
      <c r="AW223" s="87"/>
      <c r="AX223" s="87"/>
      <c r="AY223" s="87"/>
      <c r="AZ223" s="87"/>
      <c r="BA223" s="87"/>
      <c r="BB223" s="87"/>
      <c r="BC223" s="87"/>
      <c r="BD223" s="87"/>
      <c r="BE223" s="87"/>
      <c r="BF223" s="87"/>
      <c r="BG223" s="87"/>
      <c r="BH223" s="87"/>
    </row>
    <row r="224" spans="1:60" x14ac:dyDescent="0.25">
      <c r="A224" s="87"/>
      <c r="J224" s="87"/>
      <c r="K224" s="87"/>
      <c r="L224" s="87"/>
      <c r="M224" s="87"/>
      <c r="N224" s="87"/>
      <c r="O224" s="87"/>
      <c r="P224" s="87"/>
      <c r="Q224" s="87"/>
      <c r="R224" s="87"/>
      <c r="S224" s="87"/>
      <c r="T224" s="87"/>
      <c r="U224" s="87"/>
      <c r="V224" s="87"/>
      <c r="W224" s="87"/>
      <c r="X224" s="87"/>
      <c r="Y224" s="87"/>
      <c r="Z224" s="87"/>
      <c r="AA224" s="87"/>
      <c r="AB224" s="87"/>
      <c r="AC224" s="87"/>
      <c r="AD224" s="87"/>
      <c r="AE224" s="87"/>
      <c r="AF224" s="87"/>
      <c r="AG224" s="87"/>
      <c r="AH224" s="87"/>
      <c r="AI224" s="87"/>
      <c r="AJ224" s="87"/>
      <c r="AK224" s="87"/>
      <c r="AL224" s="87"/>
      <c r="AM224" s="87"/>
      <c r="AN224" s="87"/>
      <c r="AO224" s="87"/>
      <c r="AP224" s="87"/>
      <c r="AQ224" s="87"/>
      <c r="AR224" s="87"/>
      <c r="AS224" s="87"/>
      <c r="AT224" s="87"/>
      <c r="AU224" s="87"/>
      <c r="AV224" s="87"/>
      <c r="AW224" s="87"/>
      <c r="AX224" s="87"/>
      <c r="AY224" s="87"/>
      <c r="AZ224" s="87"/>
      <c r="BA224" s="87"/>
      <c r="BB224" s="87"/>
      <c r="BC224" s="87"/>
      <c r="BD224" s="87"/>
      <c r="BE224" s="87"/>
      <c r="BF224" s="87"/>
      <c r="BG224" s="87"/>
      <c r="BH224" s="87"/>
    </row>
    <row r="225" spans="1:60" x14ac:dyDescent="0.25">
      <c r="A225" s="87"/>
      <c r="J225" s="87"/>
      <c r="K225" s="87"/>
      <c r="L225" s="87"/>
      <c r="M225" s="87"/>
      <c r="N225" s="87"/>
      <c r="O225" s="87"/>
      <c r="P225" s="87"/>
      <c r="Q225" s="87"/>
      <c r="R225" s="87"/>
      <c r="S225" s="87"/>
      <c r="T225" s="87"/>
      <c r="U225" s="87"/>
      <c r="V225" s="87"/>
      <c r="W225" s="87"/>
      <c r="X225" s="87"/>
      <c r="Y225" s="87"/>
      <c r="Z225" s="87"/>
      <c r="AA225" s="87"/>
      <c r="AB225" s="87"/>
      <c r="AC225" s="87"/>
      <c r="AD225" s="87"/>
      <c r="AE225" s="87"/>
      <c r="AF225" s="87"/>
      <c r="AG225" s="87"/>
      <c r="AH225" s="87"/>
      <c r="AI225" s="87"/>
      <c r="AJ225" s="87"/>
      <c r="AK225" s="87"/>
      <c r="AL225" s="87"/>
      <c r="AM225" s="87"/>
      <c r="AN225" s="87"/>
      <c r="AO225" s="87"/>
      <c r="AP225" s="87"/>
      <c r="AQ225" s="87"/>
      <c r="AR225" s="87"/>
      <c r="AS225" s="87"/>
      <c r="AT225" s="87"/>
      <c r="AU225" s="87"/>
      <c r="AV225" s="87"/>
      <c r="AW225" s="87"/>
      <c r="AX225" s="87"/>
      <c r="AY225" s="87"/>
      <c r="AZ225" s="87"/>
      <c r="BA225" s="87"/>
      <c r="BB225" s="87"/>
      <c r="BC225" s="87"/>
      <c r="BD225" s="87"/>
      <c r="BE225" s="87"/>
      <c r="BF225" s="87"/>
      <c r="BG225" s="87"/>
      <c r="BH225" s="87"/>
    </row>
    <row r="226" spans="1:60" x14ac:dyDescent="0.25">
      <c r="A226" s="87"/>
      <c r="J226" s="87"/>
      <c r="K226" s="87"/>
      <c r="L226" s="87"/>
      <c r="M226" s="87"/>
      <c r="N226" s="87"/>
      <c r="O226" s="87"/>
      <c r="P226" s="87"/>
      <c r="Q226" s="87"/>
      <c r="R226" s="87"/>
      <c r="S226" s="87"/>
      <c r="T226" s="87"/>
      <c r="U226" s="87"/>
      <c r="V226" s="87"/>
      <c r="W226" s="87"/>
      <c r="X226" s="87"/>
      <c r="Y226" s="87"/>
      <c r="Z226" s="87"/>
      <c r="AA226" s="87"/>
      <c r="AB226" s="87"/>
      <c r="AC226" s="87"/>
      <c r="AD226" s="87"/>
      <c r="AE226" s="87"/>
      <c r="AF226" s="87"/>
      <c r="AG226" s="87"/>
      <c r="AH226" s="87"/>
      <c r="AI226" s="87"/>
      <c r="AJ226" s="87"/>
      <c r="AK226" s="87"/>
      <c r="AL226" s="87"/>
      <c r="AM226" s="87"/>
      <c r="AN226" s="87"/>
      <c r="AO226" s="87"/>
      <c r="AP226" s="87"/>
      <c r="AQ226" s="87"/>
      <c r="AR226" s="87"/>
      <c r="AS226" s="87"/>
      <c r="AT226" s="87"/>
      <c r="AU226" s="87"/>
      <c r="AV226" s="87"/>
      <c r="AW226" s="87"/>
      <c r="AX226" s="87"/>
      <c r="AY226" s="87"/>
      <c r="AZ226" s="87"/>
      <c r="BA226" s="87"/>
      <c r="BB226" s="87"/>
      <c r="BC226" s="87"/>
      <c r="BD226" s="87"/>
      <c r="BE226" s="87"/>
      <c r="BF226" s="87"/>
      <c r="BG226" s="87"/>
      <c r="BH226" s="87"/>
    </row>
    <row r="227" spans="1:60" x14ac:dyDescent="0.25">
      <c r="A227" s="87"/>
      <c r="J227" s="87"/>
      <c r="K227" s="87"/>
      <c r="L227" s="87"/>
      <c r="M227" s="87"/>
      <c r="N227" s="87"/>
      <c r="O227" s="87"/>
      <c r="P227" s="87"/>
      <c r="Q227" s="87"/>
      <c r="R227" s="87"/>
      <c r="S227" s="87"/>
      <c r="T227" s="87"/>
      <c r="U227" s="87"/>
      <c r="V227" s="87"/>
      <c r="W227" s="87"/>
      <c r="X227" s="87"/>
      <c r="Y227" s="87"/>
      <c r="Z227" s="87"/>
      <c r="AA227" s="87"/>
      <c r="AB227" s="87"/>
      <c r="AC227" s="87"/>
      <c r="AD227" s="87"/>
      <c r="AE227" s="87"/>
      <c r="AF227" s="87"/>
      <c r="AG227" s="87"/>
      <c r="AH227" s="87"/>
      <c r="AI227" s="87"/>
      <c r="AJ227" s="87"/>
      <c r="AK227" s="87"/>
      <c r="AL227" s="87"/>
      <c r="AM227" s="87"/>
      <c r="AN227" s="87"/>
      <c r="AO227" s="87"/>
      <c r="AP227" s="87"/>
      <c r="AQ227" s="87"/>
      <c r="AR227" s="87"/>
      <c r="AS227" s="87"/>
      <c r="AT227" s="87"/>
      <c r="AU227" s="87"/>
      <c r="AV227" s="87"/>
      <c r="AW227" s="87"/>
      <c r="AX227" s="87"/>
      <c r="AY227" s="87"/>
      <c r="AZ227" s="87"/>
      <c r="BA227" s="87"/>
      <c r="BB227" s="87"/>
      <c r="BC227" s="87"/>
      <c r="BD227" s="87"/>
      <c r="BE227" s="87"/>
      <c r="BF227" s="87"/>
      <c r="BG227" s="87"/>
      <c r="BH227" s="87"/>
    </row>
    <row r="228" spans="1:60" x14ac:dyDescent="0.25">
      <c r="A228" s="87"/>
      <c r="J228" s="87"/>
      <c r="K228" s="87"/>
      <c r="L228" s="87"/>
      <c r="M228" s="87"/>
      <c r="N228" s="87"/>
      <c r="O228" s="87"/>
      <c r="P228" s="87"/>
      <c r="Q228" s="87"/>
      <c r="R228" s="87"/>
      <c r="S228" s="87"/>
      <c r="T228" s="87"/>
      <c r="U228" s="87"/>
      <c r="V228" s="87"/>
      <c r="W228" s="87"/>
      <c r="X228" s="87"/>
      <c r="Y228" s="87"/>
      <c r="Z228" s="87"/>
      <c r="AA228" s="87"/>
      <c r="AB228" s="87"/>
      <c r="AC228" s="87"/>
      <c r="AD228" s="87"/>
      <c r="AE228" s="87"/>
      <c r="AF228" s="87"/>
      <c r="AG228" s="87"/>
      <c r="AH228" s="87"/>
      <c r="AI228" s="87"/>
      <c r="AJ228" s="87"/>
      <c r="AK228" s="87"/>
      <c r="AL228" s="87"/>
      <c r="AM228" s="87"/>
      <c r="AN228" s="87"/>
      <c r="AO228" s="87"/>
      <c r="AP228" s="87"/>
      <c r="AQ228" s="87"/>
      <c r="AR228" s="87"/>
      <c r="AS228" s="87"/>
      <c r="AT228" s="87"/>
      <c r="AU228" s="87"/>
      <c r="AV228" s="87"/>
      <c r="AW228" s="87"/>
      <c r="AX228" s="87"/>
      <c r="AY228" s="87"/>
      <c r="AZ228" s="87"/>
      <c r="BA228" s="87"/>
      <c r="BB228" s="87"/>
      <c r="BC228" s="87"/>
      <c r="BD228" s="87"/>
      <c r="BE228" s="87"/>
      <c r="BF228" s="87"/>
      <c r="BG228" s="87"/>
      <c r="BH228" s="87"/>
    </row>
    <row r="229" spans="1:60" x14ac:dyDescent="0.25">
      <c r="A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87"/>
      <c r="AY229" s="87"/>
      <c r="AZ229" s="87"/>
      <c r="BA229" s="87"/>
      <c r="BB229" s="87"/>
      <c r="BC229" s="87"/>
      <c r="BD229" s="87"/>
      <c r="BE229" s="87"/>
      <c r="BF229" s="87"/>
      <c r="BG229" s="87"/>
      <c r="BH229" s="87"/>
    </row>
    <row r="230" spans="1:60" x14ac:dyDescent="0.25">
      <c r="A230" s="87"/>
      <c r="J230" s="87"/>
      <c r="K230" s="87"/>
      <c r="L230" s="87"/>
      <c r="M230" s="87"/>
      <c r="N230" s="87"/>
      <c r="O230" s="87"/>
      <c r="P230" s="87"/>
      <c r="Q230" s="87"/>
      <c r="R230" s="87"/>
      <c r="S230" s="87"/>
      <c r="T230" s="87"/>
      <c r="U230" s="87"/>
      <c r="V230" s="87"/>
      <c r="W230" s="87"/>
      <c r="X230" s="87"/>
      <c r="Y230" s="87"/>
      <c r="Z230" s="87"/>
      <c r="AA230" s="87"/>
      <c r="AB230" s="87"/>
      <c r="AC230" s="87"/>
      <c r="AD230" s="87"/>
      <c r="AE230" s="87"/>
      <c r="AF230" s="87"/>
      <c r="AG230" s="87"/>
      <c r="AH230" s="87"/>
      <c r="AI230" s="87"/>
      <c r="AJ230" s="87"/>
      <c r="AK230" s="87"/>
      <c r="AL230" s="87"/>
      <c r="AM230" s="87"/>
      <c r="AN230" s="87"/>
      <c r="AO230" s="87"/>
      <c r="AP230" s="87"/>
      <c r="AQ230" s="87"/>
      <c r="AR230" s="87"/>
      <c r="AS230" s="87"/>
      <c r="AT230" s="87"/>
      <c r="AU230" s="87"/>
      <c r="AV230" s="87"/>
      <c r="AW230" s="87"/>
      <c r="AX230" s="87"/>
      <c r="AY230" s="87"/>
      <c r="AZ230" s="87"/>
      <c r="BA230" s="87"/>
      <c r="BB230" s="87"/>
      <c r="BC230" s="87"/>
      <c r="BD230" s="87"/>
      <c r="BE230" s="87"/>
      <c r="BF230" s="87"/>
      <c r="BG230" s="87"/>
      <c r="BH230" s="87"/>
    </row>
    <row r="231" spans="1:60" x14ac:dyDescent="0.25">
      <c r="A231" s="87"/>
      <c r="J231" s="87"/>
      <c r="K231" s="87"/>
      <c r="L231" s="87"/>
      <c r="M231" s="87"/>
      <c r="N231" s="87"/>
      <c r="O231" s="87"/>
      <c r="P231" s="87"/>
      <c r="Q231" s="87"/>
      <c r="R231" s="87"/>
      <c r="S231" s="87"/>
      <c r="T231" s="87"/>
      <c r="U231" s="87"/>
      <c r="V231" s="87"/>
      <c r="W231" s="87"/>
      <c r="X231" s="87"/>
      <c r="Y231" s="87"/>
      <c r="Z231" s="87"/>
      <c r="AA231" s="87"/>
      <c r="AB231" s="87"/>
      <c r="AC231" s="87"/>
      <c r="AD231" s="87"/>
      <c r="AE231" s="87"/>
      <c r="AF231" s="87"/>
      <c r="AG231" s="87"/>
      <c r="AH231" s="87"/>
      <c r="AI231" s="87"/>
      <c r="AJ231" s="87"/>
      <c r="AK231" s="87"/>
      <c r="AL231" s="87"/>
      <c r="AM231" s="87"/>
      <c r="AN231" s="87"/>
      <c r="AO231" s="87"/>
      <c r="AP231" s="87"/>
      <c r="AQ231" s="87"/>
      <c r="AR231" s="87"/>
      <c r="AS231" s="87"/>
      <c r="AT231" s="87"/>
      <c r="AU231" s="87"/>
      <c r="AV231" s="87"/>
      <c r="AW231" s="87"/>
      <c r="AX231" s="87"/>
      <c r="AY231" s="87"/>
      <c r="AZ231" s="87"/>
      <c r="BA231" s="87"/>
      <c r="BB231" s="87"/>
      <c r="BC231" s="87"/>
      <c r="BD231" s="87"/>
      <c r="BE231" s="87"/>
      <c r="BF231" s="87"/>
      <c r="BG231" s="87"/>
      <c r="BH231" s="87"/>
    </row>
    <row r="232" spans="1:60" x14ac:dyDescent="0.25">
      <c r="A232" s="87"/>
      <c r="J232" s="87"/>
      <c r="K232" s="87"/>
      <c r="L232" s="87"/>
      <c r="M232" s="87"/>
      <c r="N232" s="87"/>
      <c r="O232" s="87"/>
      <c r="P232" s="87"/>
      <c r="Q232" s="87"/>
      <c r="R232" s="87"/>
      <c r="S232" s="87"/>
      <c r="T232" s="87"/>
      <c r="U232" s="87"/>
      <c r="V232" s="87"/>
      <c r="W232" s="87"/>
      <c r="X232" s="87"/>
      <c r="Y232" s="87"/>
      <c r="Z232" s="87"/>
      <c r="AA232" s="87"/>
      <c r="AB232" s="87"/>
      <c r="AC232" s="87"/>
      <c r="AD232" s="87"/>
      <c r="AE232" s="87"/>
      <c r="AF232" s="87"/>
      <c r="AG232" s="87"/>
      <c r="AH232" s="87"/>
      <c r="AI232" s="87"/>
      <c r="AJ232" s="87"/>
      <c r="AK232" s="87"/>
      <c r="AL232" s="87"/>
      <c r="AM232" s="87"/>
      <c r="AN232" s="87"/>
      <c r="AO232" s="87"/>
      <c r="AP232" s="87"/>
      <c r="AQ232" s="87"/>
      <c r="AR232" s="87"/>
      <c r="AS232" s="87"/>
      <c r="AT232" s="87"/>
      <c r="AU232" s="87"/>
      <c r="AV232" s="87"/>
      <c r="AW232" s="87"/>
      <c r="AX232" s="87"/>
      <c r="AY232" s="87"/>
      <c r="AZ232" s="87"/>
      <c r="BA232" s="87"/>
      <c r="BB232" s="87"/>
      <c r="BC232" s="87"/>
      <c r="BD232" s="87"/>
      <c r="BE232" s="87"/>
      <c r="BF232" s="87"/>
      <c r="BG232" s="87"/>
      <c r="BH232" s="87"/>
    </row>
    <row r="233" spans="1:60" x14ac:dyDescent="0.25">
      <c r="A233" s="87"/>
      <c r="J233" s="87"/>
      <c r="K233" s="87"/>
      <c r="L233" s="87"/>
      <c r="M233" s="87"/>
      <c r="N233" s="87"/>
      <c r="O233" s="87"/>
      <c r="P233" s="87"/>
      <c r="Q233" s="87"/>
      <c r="R233" s="87"/>
      <c r="S233" s="87"/>
      <c r="T233" s="87"/>
      <c r="U233" s="87"/>
      <c r="V233" s="87"/>
      <c r="W233" s="87"/>
      <c r="X233" s="87"/>
      <c r="Y233" s="87"/>
      <c r="Z233" s="87"/>
      <c r="AA233" s="87"/>
      <c r="AB233" s="87"/>
      <c r="AC233" s="87"/>
      <c r="AD233" s="87"/>
      <c r="AE233" s="87"/>
      <c r="AF233" s="87"/>
      <c r="AG233" s="87"/>
      <c r="AH233" s="87"/>
      <c r="AI233" s="87"/>
      <c r="AJ233" s="87"/>
      <c r="AK233" s="87"/>
      <c r="AL233" s="87"/>
      <c r="AM233" s="87"/>
      <c r="AN233" s="87"/>
      <c r="AO233" s="87"/>
      <c r="AP233" s="87"/>
      <c r="AQ233" s="87"/>
      <c r="AR233" s="87"/>
      <c r="AS233" s="87"/>
      <c r="AT233" s="87"/>
      <c r="AU233" s="87"/>
      <c r="AV233" s="87"/>
      <c r="AW233" s="87"/>
      <c r="AX233" s="87"/>
      <c r="AY233" s="87"/>
      <c r="AZ233" s="87"/>
      <c r="BA233" s="87"/>
      <c r="BB233" s="87"/>
      <c r="BC233" s="87"/>
      <c r="BD233" s="87"/>
      <c r="BE233" s="87"/>
      <c r="BF233" s="87"/>
      <c r="BG233" s="87"/>
      <c r="BH233" s="87"/>
    </row>
    <row r="234" spans="1:60" x14ac:dyDescent="0.25">
      <c r="A234" s="87"/>
      <c r="J234" s="87"/>
      <c r="K234" s="87"/>
      <c r="L234" s="87"/>
      <c r="M234" s="87"/>
      <c r="N234" s="87"/>
      <c r="O234" s="87"/>
      <c r="P234" s="87"/>
      <c r="Q234" s="87"/>
      <c r="R234" s="87"/>
      <c r="S234" s="87"/>
      <c r="T234" s="87"/>
      <c r="U234" s="87"/>
      <c r="V234" s="87"/>
      <c r="W234" s="87"/>
      <c r="X234" s="87"/>
      <c r="Y234" s="87"/>
      <c r="Z234" s="87"/>
      <c r="AA234" s="87"/>
      <c r="AB234" s="87"/>
      <c r="AC234" s="87"/>
      <c r="AD234" s="87"/>
      <c r="AE234" s="87"/>
      <c r="AF234" s="87"/>
      <c r="AG234" s="87"/>
      <c r="AH234" s="87"/>
      <c r="AI234" s="87"/>
      <c r="AJ234" s="87"/>
      <c r="AK234" s="87"/>
      <c r="AL234" s="87"/>
      <c r="AM234" s="87"/>
      <c r="AN234" s="87"/>
      <c r="AO234" s="87"/>
      <c r="AP234" s="87"/>
      <c r="AQ234" s="87"/>
      <c r="AR234" s="87"/>
      <c r="AS234" s="87"/>
      <c r="AT234" s="87"/>
      <c r="AU234" s="87"/>
      <c r="AV234" s="87"/>
      <c r="AW234" s="87"/>
      <c r="AX234" s="87"/>
      <c r="AY234" s="87"/>
      <c r="AZ234" s="87"/>
      <c r="BA234" s="87"/>
      <c r="BB234" s="87"/>
      <c r="BC234" s="87"/>
      <c r="BD234" s="87"/>
      <c r="BE234" s="87"/>
      <c r="BF234" s="87"/>
      <c r="BG234" s="87"/>
      <c r="BH234" s="87"/>
    </row>
    <row r="235" spans="1:60" x14ac:dyDescent="0.25">
      <c r="A235" s="87"/>
      <c r="J235" s="87"/>
      <c r="K235" s="87"/>
      <c r="L235" s="87"/>
      <c r="M235" s="87"/>
      <c r="N235" s="87"/>
      <c r="O235" s="87"/>
      <c r="P235" s="87"/>
      <c r="Q235" s="87"/>
      <c r="R235" s="87"/>
      <c r="S235" s="87"/>
      <c r="T235" s="87"/>
      <c r="U235" s="87"/>
      <c r="V235" s="87"/>
      <c r="W235" s="87"/>
      <c r="X235" s="87"/>
      <c r="Y235" s="87"/>
      <c r="Z235" s="87"/>
      <c r="AA235" s="87"/>
      <c r="AB235" s="87"/>
      <c r="AC235" s="87"/>
      <c r="AD235" s="87"/>
      <c r="AE235" s="87"/>
      <c r="AF235" s="87"/>
      <c r="AG235" s="87"/>
      <c r="AH235" s="87"/>
      <c r="AI235" s="87"/>
      <c r="AJ235" s="87"/>
      <c r="AK235" s="87"/>
      <c r="AL235" s="87"/>
      <c r="AM235" s="87"/>
      <c r="AN235" s="87"/>
      <c r="AO235" s="87"/>
      <c r="AP235" s="87"/>
      <c r="AQ235" s="87"/>
      <c r="AR235" s="87"/>
      <c r="AS235" s="87"/>
      <c r="AT235" s="87"/>
      <c r="AU235" s="87"/>
      <c r="AV235" s="87"/>
      <c r="AW235" s="87"/>
      <c r="AX235" s="87"/>
      <c r="AY235" s="87"/>
      <c r="AZ235" s="87"/>
      <c r="BA235" s="87"/>
      <c r="BB235" s="87"/>
      <c r="BC235" s="87"/>
      <c r="BD235" s="87"/>
      <c r="BE235" s="87"/>
      <c r="BF235" s="87"/>
      <c r="BG235" s="87"/>
      <c r="BH235" s="87"/>
    </row>
    <row r="236" spans="1:60" x14ac:dyDescent="0.25">
      <c r="A236" s="87"/>
      <c r="J236" s="87"/>
      <c r="K236" s="87"/>
      <c r="L236" s="87"/>
      <c r="M236" s="87"/>
      <c r="N236" s="87"/>
      <c r="O236" s="87"/>
      <c r="P236" s="87"/>
      <c r="Q236" s="87"/>
      <c r="R236" s="87"/>
      <c r="S236" s="87"/>
      <c r="T236" s="87"/>
      <c r="U236" s="87"/>
      <c r="V236" s="87"/>
      <c r="W236" s="87"/>
      <c r="X236" s="87"/>
      <c r="Y236" s="87"/>
      <c r="Z236" s="87"/>
      <c r="AA236" s="87"/>
      <c r="AB236" s="87"/>
      <c r="AC236" s="87"/>
      <c r="AD236" s="87"/>
      <c r="AE236" s="87"/>
      <c r="AF236" s="87"/>
      <c r="AG236" s="87"/>
      <c r="AH236" s="87"/>
      <c r="AI236" s="87"/>
      <c r="AJ236" s="87"/>
      <c r="AK236" s="87"/>
      <c r="AL236" s="87"/>
      <c r="AM236" s="87"/>
      <c r="AN236" s="87"/>
      <c r="AO236" s="87"/>
      <c r="AP236" s="87"/>
      <c r="AQ236" s="87"/>
      <c r="AR236" s="87"/>
      <c r="AS236" s="87"/>
      <c r="AT236" s="87"/>
      <c r="AU236" s="87"/>
      <c r="AV236" s="87"/>
      <c r="AW236" s="87"/>
      <c r="AX236" s="87"/>
      <c r="AY236" s="87"/>
      <c r="AZ236" s="87"/>
      <c r="BA236" s="87"/>
      <c r="BB236" s="87"/>
      <c r="BC236" s="87"/>
      <c r="BD236" s="87"/>
      <c r="BE236" s="87"/>
      <c r="BF236" s="87"/>
      <c r="BG236" s="87"/>
      <c r="BH236" s="87"/>
    </row>
    <row r="237" spans="1:60" x14ac:dyDescent="0.25">
      <c r="A237" s="87"/>
      <c r="J237" s="87"/>
      <c r="K237" s="87"/>
      <c r="L237" s="87"/>
      <c r="M237" s="87"/>
      <c r="N237" s="87"/>
      <c r="O237" s="87"/>
      <c r="P237" s="87"/>
      <c r="Q237" s="87"/>
      <c r="R237" s="87"/>
      <c r="S237" s="87"/>
      <c r="T237" s="87"/>
      <c r="U237" s="87"/>
      <c r="V237" s="87"/>
      <c r="W237" s="87"/>
      <c r="X237" s="87"/>
      <c r="Y237" s="87"/>
      <c r="Z237" s="87"/>
      <c r="AA237" s="87"/>
      <c r="AB237" s="87"/>
      <c r="AC237" s="87"/>
      <c r="AD237" s="87"/>
      <c r="AE237" s="87"/>
      <c r="AF237" s="87"/>
      <c r="AG237" s="87"/>
      <c r="AH237" s="87"/>
      <c r="AI237" s="87"/>
      <c r="AJ237" s="87"/>
      <c r="AK237" s="87"/>
      <c r="AL237" s="87"/>
      <c r="AM237" s="87"/>
      <c r="AN237" s="87"/>
      <c r="AO237" s="87"/>
      <c r="AP237" s="87"/>
      <c r="AQ237" s="87"/>
      <c r="AR237" s="87"/>
      <c r="AS237" s="87"/>
      <c r="AT237" s="87"/>
      <c r="AU237" s="87"/>
      <c r="AV237" s="87"/>
      <c r="AW237" s="87"/>
      <c r="AX237" s="87"/>
      <c r="AY237" s="87"/>
      <c r="AZ237" s="87"/>
      <c r="BA237" s="87"/>
      <c r="BB237" s="87"/>
      <c r="BC237" s="87"/>
      <c r="BD237" s="87"/>
      <c r="BE237" s="87"/>
      <c r="BF237" s="87"/>
      <c r="BG237" s="87"/>
      <c r="BH237" s="87"/>
    </row>
    <row r="238" spans="1:60" x14ac:dyDescent="0.25">
      <c r="A238" s="87"/>
      <c r="J238" s="87"/>
      <c r="K238" s="87"/>
      <c r="L238" s="87"/>
      <c r="M238" s="87"/>
      <c r="N238" s="87"/>
      <c r="O238" s="87"/>
      <c r="P238" s="87"/>
      <c r="Q238" s="87"/>
      <c r="R238" s="87"/>
      <c r="S238" s="87"/>
      <c r="T238" s="87"/>
      <c r="U238" s="87"/>
      <c r="V238" s="87"/>
      <c r="W238" s="87"/>
      <c r="X238" s="87"/>
      <c r="Y238" s="87"/>
      <c r="Z238" s="87"/>
      <c r="AA238" s="87"/>
      <c r="AB238" s="87"/>
      <c r="AC238" s="87"/>
      <c r="AD238" s="87"/>
      <c r="AE238" s="87"/>
      <c r="AF238" s="87"/>
      <c r="AG238" s="87"/>
      <c r="AH238" s="87"/>
      <c r="AI238" s="87"/>
      <c r="AJ238" s="87"/>
      <c r="AK238" s="87"/>
      <c r="AL238" s="87"/>
      <c r="AM238" s="87"/>
      <c r="AN238" s="87"/>
      <c r="AO238" s="87"/>
      <c r="AP238" s="87"/>
      <c r="AQ238" s="87"/>
      <c r="AR238" s="87"/>
      <c r="AS238" s="87"/>
      <c r="AT238" s="87"/>
      <c r="AU238" s="87"/>
      <c r="AV238" s="87"/>
      <c r="AW238" s="87"/>
      <c r="AX238" s="87"/>
      <c r="AY238" s="87"/>
      <c r="AZ238" s="87"/>
      <c r="BA238" s="87"/>
      <c r="BB238" s="87"/>
      <c r="BC238" s="87"/>
      <c r="BD238" s="87"/>
      <c r="BE238" s="87"/>
      <c r="BF238" s="87"/>
      <c r="BG238" s="87"/>
      <c r="BH238" s="87"/>
    </row>
    <row r="239" spans="1:60" x14ac:dyDescent="0.25">
      <c r="A239" s="87"/>
      <c r="J239" s="87"/>
      <c r="K239" s="87"/>
      <c r="L239" s="87"/>
      <c r="M239" s="87"/>
      <c r="N239" s="87"/>
      <c r="O239" s="87"/>
      <c r="P239" s="87"/>
      <c r="Q239" s="87"/>
      <c r="R239" s="87"/>
      <c r="S239" s="87"/>
      <c r="T239" s="87"/>
      <c r="U239" s="87"/>
      <c r="V239" s="87"/>
      <c r="W239" s="87"/>
      <c r="X239" s="87"/>
      <c r="Y239" s="87"/>
      <c r="Z239" s="87"/>
      <c r="AA239" s="87"/>
      <c r="AB239" s="87"/>
      <c r="AC239" s="87"/>
      <c r="AD239" s="87"/>
      <c r="AE239" s="87"/>
      <c r="AF239" s="87"/>
      <c r="AG239" s="87"/>
      <c r="AH239" s="87"/>
      <c r="AI239" s="87"/>
      <c r="AJ239" s="87"/>
      <c r="AK239" s="87"/>
      <c r="AL239" s="87"/>
      <c r="AM239" s="87"/>
      <c r="AN239" s="87"/>
      <c r="AO239" s="87"/>
      <c r="AP239" s="87"/>
      <c r="AQ239" s="87"/>
      <c r="AR239" s="87"/>
      <c r="AS239" s="87"/>
      <c r="AT239" s="87"/>
      <c r="AU239" s="87"/>
      <c r="AV239" s="87"/>
      <c r="AW239" s="87"/>
      <c r="AX239" s="87"/>
      <c r="AY239" s="87"/>
      <c r="AZ239" s="87"/>
      <c r="BA239" s="87"/>
      <c r="BB239" s="87"/>
      <c r="BC239" s="87"/>
      <c r="BD239" s="87"/>
      <c r="BE239" s="87"/>
      <c r="BF239" s="87"/>
      <c r="BG239" s="87"/>
      <c r="BH239" s="87"/>
    </row>
    <row r="240" spans="1:60" x14ac:dyDescent="0.25">
      <c r="A240" s="87"/>
      <c r="J240" s="87"/>
      <c r="K240" s="87"/>
      <c r="L240" s="87"/>
      <c r="M240" s="87"/>
      <c r="N240" s="87"/>
      <c r="O240" s="87"/>
      <c r="P240" s="87"/>
      <c r="Q240" s="87"/>
      <c r="R240" s="87"/>
      <c r="S240" s="87"/>
      <c r="T240" s="87"/>
      <c r="U240" s="87"/>
      <c r="V240" s="87"/>
      <c r="W240" s="87"/>
      <c r="X240" s="87"/>
      <c r="Y240" s="87"/>
      <c r="Z240" s="87"/>
      <c r="AA240" s="87"/>
      <c r="AB240" s="87"/>
      <c r="AC240" s="87"/>
      <c r="AD240" s="87"/>
      <c r="AE240" s="87"/>
      <c r="AF240" s="87"/>
      <c r="AG240" s="87"/>
      <c r="AH240" s="87"/>
      <c r="AI240" s="87"/>
      <c r="AJ240" s="87"/>
      <c r="AK240" s="87"/>
      <c r="AL240" s="87"/>
      <c r="AM240" s="87"/>
      <c r="AN240" s="87"/>
      <c r="AO240" s="87"/>
      <c r="AP240" s="87"/>
      <c r="AQ240" s="87"/>
      <c r="AR240" s="87"/>
      <c r="AS240" s="87"/>
      <c r="AT240" s="87"/>
      <c r="AU240" s="87"/>
      <c r="AV240" s="87"/>
      <c r="AW240" s="87"/>
      <c r="AX240" s="87"/>
      <c r="AY240" s="87"/>
      <c r="AZ240" s="87"/>
      <c r="BA240" s="87"/>
      <c r="BB240" s="87"/>
      <c r="BC240" s="87"/>
      <c r="BD240" s="87"/>
      <c r="BE240" s="87"/>
      <c r="BF240" s="87"/>
      <c r="BG240" s="87"/>
      <c r="BH240" s="87"/>
    </row>
    <row r="241" spans="1:60" x14ac:dyDescent="0.25">
      <c r="A241" s="87"/>
      <c r="J241" s="87"/>
      <c r="K241" s="87"/>
      <c r="L241" s="87"/>
      <c r="M241" s="87"/>
      <c r="N241" s="87"/>
      <c r="O241" s="87"/>
      <c r="P241" s="87"/>
      <c r="Q241" s="87"/>
      <c r="R241" s="87"/>
      <c r="S241" s="87"/>
      <c r="T241" s="87"/>
      <c r="U241" s="87"/>
      <c r="V241" s="87"/>
      <c r="W241" s="87"/>
      <c r="X241" s="87"/>
      <c r="Y241" s="87"/>
      <c r="Z241" s="87"/>
      <c r="AA241" s="87"/>
      <c r="AB241" s="87"/>
      <c r="AC241" s="87"/>
      <c r="AD241" s="87"/>
      <c r="AE241" s="87"/>
      <c r="AF241" s="87"/>
      <c r="AG241" s="87"/>
      <c r="AH241" s="87"/>
      <c r="AI241" s="87"/>
      <c r="AJ241" s="87"/>
      <c r="AK241" s="87"/>
      <c r="AL241" s="87"/>
      <c r="AM241" s="87"/>
      <c r="AN241" s="87"/>
      <c r="AO241" s="87"/>
      <c r="AP241" s="87"/>
      <c r="AQ241" s="87"/>
      <c r="AR241" s="87"/>
      <c r="AS241" s="87"/>
      <c r="AT241" s="87"/>
      <c r="AU241" s="87"/>
      <c r="AV241" s="87"/>
      <c r="AW241" s="87"/>
      <c r="AX241" s="87"/>
      <c r="AY241" s="87"/>
      <c r="AZ241" s="87"/>
      <c r="BA241" s="87"/>
      <c r="BB241" s="87"/>
      <c r="BC241" s="87"/>
      <c r="BD241" s="87"/>
      <c r="BE241" s="87"/>
      <c r="BF241" s="87"/>
      <c r="BG241" s="87"/>
      <c r="BH241" s="87"/>
    </row>
    <row r="242" spans="1:60" x14ac:dyDescent="0.25">
      <c r="A242" s="87"/>
      <c r="J242" s="87"/>
      <c r="K242" s="87"/>
      <c r="L242" s="87"/>
      <c r="M242" s="87"/>
      <c r="N242" s="87"/>
      <c r="O242" s="87"/>
      <c r="P242" s="87"/>
      <c r="Q242" s="87"/>
      <c r="R242" s="87"/>
      <c r="S242" s="87"/>
      <c r="T242" s="87"/>
      <c r="U242" s="87"/>
      <c r="V242" s="87"/>
      <c r="W242" s="87"/>
      <c r="X242" s="87"/>
      <c r="Y242" s="87"/>
      <c r="Z242" s="87"/>
      <c r="AA242" s="87"/>
      <c r="AB242" s="87"/>
      <c r="AC242" s="87"/>
      <c r="AD242" s="87"/>
      <c r="AE242" s="87"/>
      <c r="AF242" s="87"/>
      <c r="AG242" s="87"/>
      <c r="AH242" s="87"/>
      <c r="AI242" s="87"/>
      <c r="AJ242" s="87"/>
      <c r="AK242" s="87"/>
      <c r="AL242" s="87"/>
      <c r="AM242" s="87"/>
      <c r="AN242" s="87"/>
      <c r="AO242" s="87"/>
      <c r="AP242" s="87"/>
      <c r="AQ242" s="87"/>
      <c r="AR242" s="87"/>
      <c r="AS242" s="87"/>
      <c r="AT242" s="87"/>
      <c r="AU242" s="87"/>
      <c r="AV242" s="87"/>
      <c r="AW242" s="87"/>
      <c r="AX242" s="87"/>
      <c r="AY242" s="87"/>
      <c r="AZ242" s="87"/>
      <c r="BA242" s="87"/>
      <c r="BB242" s="87"/>
      <c r="BC242" s="87"/>
      <c r="BD242" s="87"/>
      <c r="BE242" s="87"/>
      <c r="BF242" s="87"/>
      <c r="BG242" s="87"/>
      <c r="BH242" s="87"/>
    </row>
    <row r="243" spans="1:60" x14ac:dyDescent="0.25">
      <c r="A243" s="87"/>
      <c r="J243" s="87"/>
      <c r="K243" s="87"/>
      <c r="L243" s="87"/>
      <c r="M243" s="87"/>
      <c r="N243" s="87"/>
      <c r="O243" s="87"/>
      <c r="P243" s="87"/>
      <c r="Q243" s="87"/>
      <c r="R243" s="87"/>
      <c r="S243" s="87"/>
      <c r="T243" s="87"/>
      <c r="U243" s="87"/>
      <c r="V243" s="87"/>
      <c r="W243" s="87"/>
      <c r="X243" s="87"/>
      <c r="Y243" s="87"/>
      <c r="Z243" s="87"/>
      <c r="AA243" s="87"/>
      <c r="AB243" s="87"/>
      <c r="AC243" s="87"/>
      <c r="AD243" s="87"/>
      <c r="AE243" s="87"/>
      <c r="AF243" s="87"/>
      <c r="AG243" s="87"/>
      <c r="AH243" s="87"/>
      <c r="AI243" s="87"/>
      <c r="AJ243" s="87"/>
      <c r="AK243" s="87"/>
      <c r="AL243" s="87"/>
      <c r="AM243" s="87"/>
      <c r="AN243" s="87"/>
      <c r="AO243" s="87"/>
      <c r="AP243" s="87"/>
      <c r="AQ243" s="87"/>
      <c r="AR243" s="87"/>
      <c r="AS243" s="87"/>
      <c r="AT243" s="87"/>
      <c r="AU243" s="87"/>
      <c r="AV243" s="87"/>
      <c r="AW243" s="87"/>
      <c r="AX243" s="87"/>
      <c r="AY243" s="87"/>
      <c r="AZ243" s="87"/>
      <c r="BA243" s="87"/>
      <c r="BB243" s="87"/>
      <c r="BC243" s="87"/>
      <c r="BD243" s="87"/>
      <c r="BE243" s="87"/>
      <c r="BF243" s="87"/>
      <c r="BG243" s="87"/>
      <c r="BH243" s="87"/>
    </row>
    <row r="244" spans="1:60" x14ac:dyDescent="0.25">
      <c r="A244" s="87"/>
      <c r="J244" s="87"/>
      <c r="K244" s="87"/>
      <c r="L244" s="87"/>
      <c r="M244" s="87"/>
      <c r="N244" s="87"/>
      <c r="O244" s="87"/>
      <c r="P244" s="87"/>
      <c r="Q244" s="87"/>
      <c r="R244" s="87"/>
      <c r="S244" s="87"/>
      <c r="T244" s="87"/>
      <c r="U244" s="87"/>
      <c r="V244" s="87"/>
      <c r="W244" s="87"/>
      <c r="X244" s="87"/>
      <c r="Y244" s="87"/>
      <c r="Z244" s="87"/>
      <c r="AA244" s="87"/>
      <c r="AB244" s="87"/>
      <c r="AC244" s="87"/>
      <c r="AD244" s="87"/>
      <c r="AE244" s="87"/>
      <c r="AF244" s="87"/>
      <c r="AG244" s="87"/>
      <c r="AH244" s="87"/>
      <c r="AI244" s="87"/>
      <c r="AJ244" s="87"/>
      <c r="AK244" s="87"/>
      <c r="AL244" s="87"/>
      <c r="AM244" s="87"/>
      <c r="AN244" s="87"/>
      <c r="AO244" s="87"/>
      <c r="AP244" s="87"/>
      <c r="AQ244" s="87"/>
      <c r="AR244" s="87"/>
      <c r="AS244" s="87"/>
      <c r="AT244" s="87"/>
      <c r="AU244" s="87"/>
      <c r="AV244" s="87"/>
      <c r="AW244" s="87"/>
      <c r="AX244" s="87"/>
      <c r="AY244" s="87"/>
      <c r="AZ244" s="87"/>
      <c r="BA244" s="87"/>
      <c r="BB244" s="87"/>
      <c r="BC244" s="87"/>
      <c r="BD244" s="87"/>
      <c r="BE244" s="87"/>
      <c r="BF244" s="87"/>
      <c r="BG244" s="87"/>
      <c r="BH244" s="87"/>
    </row>
    <row r="245" spans="1:60" x14ac:dyDescent="0.25">
      <c r="A245" s="87"/>
    </row>
    <row r="246" spans="1:60" x14ac:dyDescent="0.25">
      <c r="A246" s="87"/>
    </row>
    <row r="247" spans="1:60" x14ac:dyDescent="0.25">
      <c r="A247" s="87"/>
    </row>
    <row r="248" spans="1:60" x14ac:dyDescent="0.25">
      <c r="A248" s="87"/>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tabColor rgb="FF00B0F0"/>
  </sheetPr>
  <dimension ref="A1:AK55"/>
  <sheetViews>
    <sheetView zoomScale="90" zoomScaleNormal="90" workbookViewId="0">
      <selection activeCell="B3" sqref="B3:D8"/>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7"/>
      <c r="B1" s="456" t="s">
        <v>130</v>
      </c>
      <c r="C1" s="456"/>
      <c r="D1" s="456"/>
      <c r="E1" s="87"/>
      <c r="F1" s="87"/>
      <c r="G1" s="87"/>
      <c r="H1" s="87"/>
      <c r="I1" s="87"/>
      <c r="J1" s="87"/>
      <c r="K1" s="87"/>
      <c r="L1" s="87"/>
      <c r="M1" s="87"/>
      <c r="N1" s="87"/>
      <c r="O1" s="87"/>
      <c r="P1" s="87"/>
      <c r="Q1" s="87"/>
      <c r="R1" s="87"/>
      <c r="S1" s="87"/>
      <c r="T1" s="87"/>
      <c r="U1" s="87"/>
      <c r="V1" s="87"/>
      <c r="W1" s="87"/>
      <c r="X1" s="87"/>
      <c r="Y1" s="87"/>
      <c r="Z1" s="87"/>
      <c r="AA1" s="87"/>
      <c r="AB1" s="87"/>
      <c r="AC1" s="87"/>
      <c r="AD1" s="87"/>
      <c r="AE1" s="87"/>
    </row>
    <row r="2" spans="1:37" x14ac:dyDescent="0.25">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row>
    <row r="3" spans="1:37" ht="25.5" x14ac:dyDescent="0.25">
      <c r="A3" s="87"/>
      <c r="B3" s="11"/>
      <c r="C3" s="12" t="s">
        <v>131</v>
      </c>
      <c r="D3" s="12" t="s">
        <v>114</v>
      </c>
      <c r="E3" s="87"/>
      <c r="F3" s="87"/>
      <c r="G3" s="87"/>
      <c r="H3" s="87"/>
      <c r="I3" s="87"/>
      <c r="J3" s="87"/>
      <c r="K3" s="87"/>
      <c r="L3" s="87"/>
      <c r="M3" s="87"/>
      <c r="N3" s="87"/>
      <c r="O3" s="87"/>
      <c r="P3" s="87"/>
      <c r="Q3" s="87"/>
      <c r="R3" s="87"/>
      <c r="S3" s="87"/>
      <c r="T3" s="87"/>
      <c r="U3" s="87"/>
      <c r="V3" s="87"/>
      <c r="W3" s="87"/>
      <c r="X3" s="87"/>
      <c r="Y3" s="87"/>
      <c r="Z3" s="87"/>
      <c r="AA3" s="87"/>
      <c r="AB3" s="87"/>
      <c r="AC3" s="87"/>
      <c r="AD3" s="87"/>
      <c r="AE3" s="87"/>
    </row>
    <row r="4" spans="1:37" ht="51" x14ac:dyDescent="0.25">
      <c r="A4" s="87"/>
      <c r="B4" s="13" t="s">
        <v>132</v>
      </c>
      <c r="C4" s="14" t="s">
        <v>133</v>
      </c>
      <c r="D4" s="15">
        <v>0.2</v>
      </c>
      <c r="E4" s="87"/>
      <c r="F4" s="87"/>
      <c r="G4" s="87"/>
      <c r="H4" s="87"/>
      <c r="I4" s="87"/>
      <c r="J4" s="87"/>
      <c r="K4" s="87"/>
      <c r="L4" s="87"/>
      <c r="M4" s="87"/>
      <c r="N4" s="87"/>
      <c r="O4" s="87"/>
      <c r="P4" s="87"/>
      <c r="Q4" s="87"/>
      <c r="R4" s="87"/>
      <c r="S4" s="87"/>
      <c r="T4" s="87"/>
      <c r="U4" s="87"/>
      <c r="V4" s="87"/>
      <c r="W4" s="87"/>
      <c r="X4" s="87"/>
      <c r="Y4" s="87"/>
      <c r="Z4" s="87"/>
      <c r="AA4" s="87"/>
      <c r="AB4" s="87"/>
      <c r="AC4" s="87"/>
      <c r="AD4" s="87"/>
      <c r="AE4" s="87"/>
    </row>
    <row r="5" spans="1:37" ht="51" x14ac:dyDescent="0.25">
      <c r="A5" s="87"/>
      <c r="B5" s="16" t="s">
        <v>134</v>
      </c>
      <c r="C5" s="17" t="s">
        <v>135</v>
      </c>
      <c r="D5" s="18">
        <v>0.4</v>
      </c>
      <c r="E5" s="87"/>
      <c r="F5" s="87"/>
      <c r="G5" s="87"/>
      <c r="H5" s="87"/>
      <c r="I5" s="87"/>
      <c r="J5" s="87"/>
      <c r="K5" s="87"/>
      <c r="L5" s="87"/>
      <c r="M5" s="87"/>
      <c r="N5" s="87"/>
      <c r="O5" s="87"/>
      <c r="P5" s="87"/>
      <c r="Q5" s="87"/>
      <c r="R5" s="87"/>
      <c r="S5" s="87"/>
      <c r="T5" s="87"/>
      <c r="U5" s="87"/>
      <c r="V5" s="87"/>
      <c r="W5" s="87"/>
      <c r="X5" s="87"/>
      <c r="Y5" s="87"/>
      <c r="Z5" s="87"/>
      <c r="AA5" s="87"/>
      <c r="AB5" s="87"/>
      <c r="AC5" s="87"/>
      <c r="AD5" s="87"/>
      <c r="AE5" s="87"/>
    </row>
    <row r="6" spans="1:37" ht="51" x14ac:dyDescent="0.25">
      <c r="A6" s="87"/>
      <c r="B6" s="19" t="s">
        <v>136</v>
      </c>
      <c r="C6" s="17" t="s">
        <v>137</v>
      </c>
      <c r="D6" s="18">
        <v>0.6</v>
      </c>
      <c r="E6" s="87"/>
      <c r="F6" s="87"/>
      <c r="G6" s="87"/>
      <c r="H6" s="87"/>
      <c r="I6" s="87"/>
      <c r="J6" s="87"/>
      <c r="K6" s="87"/>
      <c r="L6" s="87"/>
      <c r="M6" s="87"/>
      <c r="N6" s="87"/>
      <c r="O6" s="87"/>
      <c r="P6" s="87"/>
      <c r="Q6" s="87"/>
      <c r="R6" s="87"/>
      <c r="S6" s="87"/>
      <c r="T6" s="87"/>
      <c r="U6" s="87"/>
      <c r="V6" s="87"/>
      <c r="W6" s="87"/>
      <c r="X6" s="87"/>
      <c r="Y6" s="87"/>
      <c r="Z6" s="87"/>
      <c r="AA6" s="87"/>
      <c r="AB6" s="87"/>
      <c r="AC6" s="87"/>
      <c r="AD6" s="87"/>
      <c r="AE6" s="87"/>
    </row>
    <row r="7" spans="1:37" ht="76.5" x14ac:dyDescent="0.25">
      <c r="A7" s="87"/>
      <c r="B7" s="20" t="s">
        <v>138</v>
      </c>
      <c r="C7" s="17" t="s">
        <v>139</v>
      </c>
      <c r="D7" s="18">
        <v>0.8</v>
      </c>
      <c r="E7" s="87"/>
      <c r="F7" s="87"/>
      <c r="G7" s="87"/>
      <c r="H7" s="87"/>
      <c r="I7" s="87"/>
      <c r="J7" s="87"/>
      <c r="K7" s="87"/>
      <c r="L7" s="87"/>
      <c r="M7" s="87"/>
      <c r="N7" s="87"/>
      <c r="O7" s="87"/>
      <c r="P7" s="87"/>
      <c r="Q7" s="87"/>
      <c r="R7" s="87"/>
      <c r="S7" s="87"/>
      <c r="T7" s="87"/>
      <c r="U7" s="87"/>
      <c r="V7" s="87"/>
      <c r="W7" s="87"/>
      <c r="X7" s="87"/>
      <c r="Y7" s="87"/>
      <c r="Z7" s="87"/>
      <c r="AA7" s="87"/>
      <c r="AB7" s="87"/>
      <c r="AC7" s="87"/>
      <c r="AD7" s="87"/>
      <c r="AE7" s="87"/>
    </row>
    <row r="8" spans="1:37" ht="51" x14ac:dyDescent="0.25">
      <c r="A8" s="87"/>
      <c r="B8" s="21" t="s">
        <v>140</v>
      </c>
      <c r="C8" s="17" t="s">
        <v>141</v>
      </c>
      <c r="D8" s="18">
        <v>1</v>
      </c>
      <c r="E8" s="87"/>
      <c r="F8" s="87"/>
      <c r="G8" s="87"/>
      <c r="H8" s="87"/>
      <c r="I8" s="87"/>
      <c r="J8" s="87"/>
      <c r="K8" s="87"/>
      <c r="L8" s="87"/>
      <c r="M8" s="87"/>
      <c r="N8" s="87"/>
      <c r="O8" s="87"/>
      <c r="P8" s="87"/>
      <c r="Q8" s="87"/>
      <c r="R8" s="87"/>
      <c r="S8" s="87"/>
      <c r="T8" s="87"/>
      <c r="U8" s="87"/>
      <c r="V8" s="87"/>
      <c r="W8" s="87"/>
      <c r="X8" s="87"/>
      <c r="Y8" s="87"/>
      <c r="Z8" s="87"/>
      <c r="AA8" s="87"/>
      <c r="AB8" s="87"/>
      <c r="AC8" s="87"/>
      <c r="AD8" s="87"/>
      <c r="AE8" s="87"/>
    </row>
    <row r="9" spans="1:37" x14ac:dyDescent="0.25">
      <c r="A9" s="87"/>
      <c r="B9" s="110"/>
      <c r="C9" s="110"/>
      <c r="D9" s="110"/>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row>
    <row r="10" spans="1:37" ht="16.5" x14ac:dyDescent="0.25">
      <c r="A10" s="87"/>
      <c r="B10" s="111"/>
      <c r="C10" s="110"/>
      <c r="D10" s="110"/>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row>
    <row r="11" spans="1:37" x14ac:dyDescent="0.25">
      <c r="A11" s="87"/>
      <c r="B11" s="110"/>
      <c r="C11" s="110"/>
      <c r="D11" s="110"/>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row>
    <row r="12" spans="1:37" x14ac:dyDescent="0.25">
      <c r="A12" s="87"/>
      <c r="B12" s="110"/>
      <c r="C12" s="110"/>
      <c r="D12" s="110"/>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row>
    <row r="13" spans="1:37" x14ac:dyDescent="0.25">
      <c r="A13" s="87"/>
      <c r="B13" s="110"/>
      <c r="C13" s="110"/>
      <c r="D13" s="110"/>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row>
    <row r="14" spans="1:37" x14ac:dyDescent="0.25">
      <c r="A14" s="87"/>
      <c r="B14" s="110"/>
      <c r="C14" s="110"/>
      <c r="D14" s="110"/>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row>
    <row r="15" spans="1:37" x14ac:dyDescent="0.25">
      <c r="A15" s="87"/>
      <c r="B15" s="110"/>
      <c r="C15" s="110"/>
      <c r="D15" s="110"/>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row>
    <row r="16" spans="1:37" x14ac:dyDescent="0.25">
      <c r="A16" s="87"/>
      <c r="B16" s="110"/>
      <c r="C16" s="110"/>
      <c r="D16" s="110"/>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row>
    <row r="17" spans="1:37" x14ac:dyDescent="0.25">
      <c r="A17" s="87"/>
      <c r="B17" s="110"/>
      <c r="C17" s="110"/>
      <c r="D17" s="110"/>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row>
    <row r="18" spans="1:37" x14ac:dyDescent="0.25">
      <c r="A18" s="87"/>
      <c r="B18" s="110"/>
      <c r="C18" s="110"/>
      <c r="D18" s="110"/>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row>
    <row r="19" spans="1:37" x14ac:dyDescent="0.25">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row>
    <row r="20" spans="1:37" x14ac:dyDescent="0.25">
      <c r="A20" s="87"/>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row>
    <row r="21" spans="1:37" x14ac:dyDescent="0.25">
      <c r="A21" s="87"/>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row>
    <row r="22" spans="1:37" x14ac:dyDescent="0.25">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row>
    <row r="23" spans="1:37" x14ac:dyDescent="0.25">
      <c r="A23" s="87"/>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row>
    <row r="24" spans="1:37" x14ac:dyDescent="0.25">
      <c r="A24" s="87"/>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row>
    <row r="25" spans="1:37" x14ac:dyDescent="0.25">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row>
    <row r="26" spans="1:37" x14ac:dyDescent="0.25">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row>
    <row r="27" spans="1:37" x14ac:dyDescent="0.25">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row>
    <row r="28" spans="1:37" x14ac:dyDescent="0.25">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row>
    <row r="29" spans="1:37" x14ac:dyDescent="0.25">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row>
    <row r="30" spans="1:37" x14ac:dyDescent="0.25">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row>
    <row r="31" spans="1:37" x14ac:dyDescent="0.25">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row>
    <row r="32" spans="1:37" x14ac:dyDescent="0.25">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row>
    <row r="33" spans="1:31" x14ac:dyDescent="0.25">
      <c r="A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row>
    <row r="34" spans="1:31" x14ac:dyDescent="0.25">
      <c r="A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row>
    <row r="35" spans="1:31" x14ac:dyDescent="0.25">
      <c r="A35" s="87"/>
    </row>
    <row r="36" spans="1:31" x14ac:dyDescent="0.25">
      <c r="A36" s="87"/>
    </row>
    <row r="37" spans="1:31" x14ac:dyDescent="0.25">
      <c r="A37" s="87"/>
    </row>
    <row r="38" spans="1:31" x14ac:dyDescent="0.25">
      <c r="A38" s="87"/>
    </row>
    <row r="39" spans="1:31" x14ac:dyDescent="0.25">
      <c r="A39" s="87"/>
    </row>
    <row r="40" spans="1:31" x14ac:dyDescent="0.25">
      <c r="A40" s="87"/>
    </row>
    <row r="41" spans="1:31" x14ac:dyDescent="0.25">
      <c r="A41" s="87"/>
    </row>
    <row r="42" spans="1:31" x14ac:dyDescent="0.25">
      <c r="A42" s="87"/>
    </row>
    <row r="43" spans="1:31" x14ac:dyDescent="0.25">
      <c r="A43" s="87"/>
    </row>
    <row r="44" spans="1:31" x14ac:dyDescent="0.25">
      <c r="A44" s="87"/>
    </row>
    <row r="45" spans="1:31" x14ac:dyDescent="0.25">
      <c r="A45" s="87"/>
    </row>
    <row r="46" spans="1:31" x14ac:dyDescent="0.25">
      <c r="A46" s="87"/>
    </row>
    <row r="47" spans="1:31" x14ac:dyDescent="0.25">
      <c r="A47" s="87"/>
    </row>
    <row r="48" spans="1:31" x14ac:dyDescent="0.25">
      <c r="A48" s="87"/>
    </row>
    <row r="49" spans="1:1" x14ac:dyDescent="0.25">
      <c r="A49" s="87"/>
    </row>
    <row r="50" spans="1:1" x14ac:dyDescent="0.25">
      <c r="A50" s="87"/>
    </row>
    <row r="51" spans="1:1" x14ac:dyDescent="0.25">
      <c r="A51" s="87"/>
    </row>
    <row r="52" spans="1:1" x14ac:dyDescent="0.25">
      <c r="A52" s="87"/>
    </row>
    <row r="53" spans="1:1" x14ac:dyDescent="0.25">
      <c r="A53" s="87"/>
    </row>
    <row r="54" spans="1:1" x14ac:dyDescent="0.25">
      <c r="A54" s="87"/>
    </row>
    <row r="55" spans="1:1" x14ac:dyDescent="0.25">
      <c r="A55" s="87"/>
    </row>
  </sheetData>
  <mergeCells count="1">
    <mergeCell ref="B1:D1"/>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tabColor theme="6" tint="-0.249977111117893"/>
  </sheetPr>
  <dimension ref="A1:U232"/>
  <sheetViews>
    <sheetView zoomScale="60" zoomScaleNormal="60" workbookViewId="0">
      <selection activeCell="E8" sqref="E8"/>
    </sheetView>
  </sheetViews>
  <sheetFormatPr baseColWidth="10" defaultColWidth="11.42578125" defaultRowHeight="15" x14ac:dyDescent="0.25"/>
  <cols>
    <col min="2" max="2" width="26.85546875" customWidth="1"/>
    <col min="3" max="3" width="26.140625" customWidth="1"/>
    <col min="4" max="4" width="31.85546875" customWidth="1"/>
    <col min="5" max="5" width="144.85546875" bestFit="1" customWidth="1"/>
  </cols>
  <sheetData>
    <row r="1" spans="1:21" ht="33.75" x14ac:dyDescent="0.25">
      <c r="A1" s="87"/>
      <c r="B1" s="457" t="s">
        <v>142</v>
      </c>
      <c r="C1" s="457"/>
      <c r="D1" s="457"/>
      <c r="E1" s="87"/>
      <c r="F1" s="87"/>
      <c r="G1" s="87"/>
      <c r="H1" s="87"/>
      <c r="I1" s="87"/>
      <c r="J1" s="87"/>
      <c r="K1" s="87"/>
      <c r="L1" s="87"/>
      <c r="M1" s="87"/>
      <c r="N1" s="87"/>
      <c r="O1" s="87"/>
      <c r="P1" s="87"/>
      <c r="Q1" s="87"/>
      <c r="R1" s="87"/>
      <c r="S1" s="87"/>
      <c r="T1" s="87"/>
      <c r="U1" s="87"/>
    </row>
    <row r="2" spans="1:21" x14ac:dyDescent="0.25">
      <c r="A2" s="87"/>
      <c r="B2" s="87"/>
      <c r="C2" s="87"/>
      <c r="D2" s="87"/>
      <c r="E2" s="87"/>
      <c r="F2" s="87"/>
      <c r="G2" s="87"/>
      <c r="H2" s="87"/>
      <c r="I2" s="87"/>
      <c r="J2" s="87"/>
      <c r="K2" s="87"/>
      <c r="L2" s="87"/>
      <c r="M2" s="87"/>
      <c r="N2" s="87"/>
      <c r="O2" s="87"/>
      <c r="P2" s="87"/>
      <c r="Q2" s="87"/>
      <c r="R2" s="87"/>
      <c r="S2" s="87"/>
      <c r="T2" s="87"/>
      <c r="U2" s="87"/>
    </row>
    <row r="3" spans="1:21" ht="71.099999999999994" customHeight="1" x14ac:dyDescent="0.25">
      <c r="A3" s="87"/>
      <c r="B3" s="129"/>
      <c r="C3" s="130" t="s">
        <v>143</v>
      </c>
      <c r="D3" s="130" t="s">
        <v>144</v>
      </c>
      <c r="E3" s="87"/>
      <c r="F3" s="87"/>
      <c r="G3" s="87"/>
      <c r="H3" s="87"/>
      <c r="I3" s="87"/>
      <c r="J3" s="87"/>
      <c r="K3" s="87"/>
      <c r="L3" s="87"/>
      <c r="M3" s="87"/>
      <c r="N3" s="87"/>
      <c r="O3" s="87"/>
      <c r="P3" s="87"/>
      <c r="Q3" s="87"/>
      <c r="R3" s="87"/>
      <c r="S3" s="87"/>
      <c r="T3" s="87"/>
      <c r="U3" s="87"/>
    </row>
    <row r="4" spans="1:21" ht="66.599999999999994" customHeight="1" x14ac:dyDescent="0.25">
      <c r="A4" s="107" t="s">
        <v>145</v>
      </c>
      <c r="B4" s="131" t="s">
        <v>146</v>
      </c>
      <c r="C4" s="132" t="s">
        <v>147</v>
      </c>
      <c r="D4" s="133" t="s">
        <v>148</v>
      </c>
      <c r="E4" s="87"/>
      <c r="F4" s="87"/>
      <c r="G4" s="87"/>
      <c r="H4" s="87"/>
      <c r="I4" s="87"/>
      <c r="J4" s="87"/>
      <c r="K4" s="87"/>
      <c r="L4" s="87"/>
      <c r="M4" s="87"/>
      <c r="N4" s="87"/>
      <c r="O4" s="87"/>
      <c r="P4" s="87"/>
      <c r="Q4" s="87"/>
      <c r="R4" s="87"/>
      <c r="S4" s="87"/>
      <c r="T4" s="87"/>
      <c r="U4" s="87"/>
    </row>
    <row r="5" spans="1:21" ht="125.1" customHeight="1" x14ac:dyDescent="0.25">
      <c r="A5" s="107" t="s">
        <v>149</v>
      </c>
      <c r="B5" s="134" t="s">
        <v>150</v>
      </c>
      <c r="C5" s="135" t="s">
        <v>151</v>
      </c>
      <c r="D5" s="136" t="s">
        <v>152</v>
      </c>
      <c r="E5" s="87"/>
      <c r="F5" s="87"/>
      <c r="G5" s="87"/>
      <c r="H5" s="87"/>
      <c r="I5" s="87"/>
      <c r="J5" s="87"/>
      <c r="K5" s="87"/>
      <c r="L5" s="87"/>
      <c r="M5" s="87"/>
      <c r="N5" s="87"/>
      <c r="O5" s="87"/>
      <c r="P5" s="87"/>
      <c r="Q5" s="87"/>
      <c r="R5" s="87"/>
      <c r="S5" s="87"/>
      <c r="T5" s="87"/>
      <c r="U5" s="87"/>
    </row>
    <row r="6" spans="1:21" ht="101.1" customHeight="1" x14ac:dyDescent="0.25">
      <c r="A6" s="107" t="s">
        <v>120</v>
      </c>
      <c r="B6" s="137" t="s">
        <v>153</v>
      </c>
      <c r="C6" s="135" t="s">
        <v>154</v>
      </c>
      <c r="D6" s="136" t="s">
        <v>155</v>
      </c>
      <c r="E6" s="87"/>
      <c r="F6" s="87"/>
      <c r="G6" s="87"/>
      <c r="H6" s="87"/>
      <c r="I6" s="87"/>
      <c r="J6" s="87"/>
      <c r="K6" s="87"/>
      <c r="L6" s="87"/>
      <c r="M6" s="87"/>
      <c r="N6" s="87"/>
      <c r="O6" s="87"/>
      <c r="P6" s="87"/>
      <c r="Q6" s="87"/>
      <c r="R6" s="87"/>
      <c r="S6" s="87"/>
      <c r="T6" s="87"/>
      <c r="U6" s="87"/>
    </row>
    <row r="7" spans="1:21" ht="122.1" customHeight="1" x14ac:dyDescent="0.25">
      <c r="A7" s="107" t="s">
        <v>156</v>
      </c>
      <c r="B7" s="138" t="s">
        <v>157</v>
      </c>
      <c r="C7" s="135" t="s">
        <v>158</v>
      </c>
      <c r="D7" s="136" t="s">
        <v>159</v>
      </c>
      <c r="E7" s="87"/>
      <c r="F7" s="87"/>
      <c r="G7" s="87"/>
      <c r="H7" s="87"/>
      <c r="I7" s="87"/>
      <c r="J7" s="87"/>
      <c r="K7" s="87"/>
      <c r="L7" s="87"/>
      <c r="M7" s="87"/>
      <c r="N7" s="87"/>
      <c r="O7" s="87"/>
      <c r="P7" s="87"/>
      <c r="Q7" s="87"/>
      <c r="R7" s="87"/>
      <c r="S7" s="87"/>
      <c r="T7" s="87"/>
      <c r="U7" s="87"/>
    </row>
    <row r="8" spans="1:21" ht="93" customHeight="1" x14ac:dyDescent="0.25">
      <c r="A8" s="107" t="s">
        <v>160</v>
      </c>
      <c r="B8" s="139" t="s">
        <v>161</v>
      </c>
      <c r="C8" s="135" t="s">
        <v>162</v>
      </c>
      <c r="D8" s="136" t="s">
        <v>163</v>
      </c>
      <c r="E8" s="87"/>
      <c r="F8" s="87"/>
      <c r="G8" s="87"/>
      <c r="H8" s="87"/>
      <c r="I8" s="87"/>
      <c r="J8" s="87"/>
      <c r="K8" s="87"/>
      <c r="L8" s="87"/>
      <c r="M8" s="87"/>
      <c r="N8" s="87"/>
      <c r="O8" s="87"/>
      <c r="P8" s="87"/>
      <c r="Q8" s="87"/>
      <c r="R8" s="87"/>
      <c r="S8" s="87"/>
      <c r="T8" s="87"/>
      <c r="U8" s="87"/>
    </row>
    <row r="9" spans="1:21" ht="20.25" x14ac:dyDescent="0.25">
      <c r="A9" s="107"/>
      <c r="B9" s="107"/>
      <c r="C9" s="108"/>
      <c r="D9" s="108"/>
      <c r="E9" s="87"/>
      <c r="F9" s="87"/>
      <c r="G9" s="87"/>
      <c r="H9" s="87"/>
      <c r="I9" s="87"/>
      <c r="J9" s="87"/>
      <c r="K9" s="87"/>
      <c r="L9" s="87"/>
      <c r="M9" s="87"/>
      <c r="N9" s="87"/>
      <c r="O9" s="87"/>
      <c r="P9" s="87"/>
      <c r="Q9" s="87"/>
      <c r="R9" s="87"/>
      <c r="S9" s="87"/>
      <c r="T9" s="87"/>
      <c r="U9" s="87"/>
    </row>
    <row r="10" spans="1:21" ht="16.5" x14ac:dyDescent="0.25">
      <c r="A10" s="107"/>
      <c r="B10" s="109"/>
      <c r="C10" s="109"/>
      <c r="D10" s="109"/>
      <c r="E10" s="87"/>
      <c r="F10" s="87"/>
      <c r="G10" s="87"/>
      <c r="H10" s="87"/>
      <c r="I10" s="87"/>
      <c r="J10" s="87"/>
      <c r="K10" s="87"/>
      <c r="L10" s="87"/>
      <c r="M10" s="87"/>
      <c r="N10" s="87"/>
      <c r="O10" s="87"/>
      <c r="P10" s="87"/>
      <c r="Q10" s="87"/>
      <c r="R10" s="87"/>
      <c r="S10" s="87"/>
      <c r="T10" s="87"/>
      <c r="U10" s="87"/>
    </row>
    <row r="11" spans="1:21" x14ac:dyDescent="0.25">
      <c r="A11" s="107"/>
      <c r="B11" s="107" t="s">
        <v>164</v>
      </c>
      <c r="C11" s="107" t="s">
        <v>165</v>
      </c>
      <c r="D11" s="107" t="s">
        <v>107</v>
      </c>
      <c r="E11" s="87"/>
      <c r="F11" s="87"/>
      <c r="G11" s="87"/>
      <c r="H11" s="87"/>
      <c r="I11" s="87"/>
      <c r="J11" s="87"/>
      <c r="K11" s="87"/>
      <c r="L11" s="87"/>
      <c r="M11" s="87"/>
      <c r="N11" s="87"/>
      <c r="O11" s="87"/>
      <c r="P11" s="87"/>
      <c r="Q11" s="87"/>
      <c r="R11" s="87"/>
      <c r="S11" s="87"/>
      <c r="T11" s="87"/>
      <c r="U11" s="87"/>
    </row>
    <row r="12" spans="1:21" x14ac:dyDescent="0.25">
      <c r="A12" s="107"/>
      <c r="B12" s="107" t="s">
        <v>166</v>
      </c>
      <c r="C12" s="107" t="s">
        <v>110</v>
      </c>
      <c r="D12" s="107" t="s">
        <v>167</v>
      </c>
      <c r="E12" s="87"/>
      <c r="F12" s="87"/>
      <c r="G12" s="87"/>
      <c r="H12" s="87"/>
      <c r="I12" s="87"/>
      <c r="J12" s="87"/>
      <c r="K12" s="87"/>
      <c r="L12" s="87"/>
      <c r="M12" s="87"/>
      <c r="N12" s="87"/>
      <c r="O12" s="87"/>
      <c r="P12" s="87"/>
      <c r="Q12" s="87"/>
      <c r="R12" s="87"/>
      <c r="S12" s="87"/>
      <c r="T12" s="87"/>
      <c r="U12" s="87"/>
    </row>
    <row r="13" spans="1:21" x14ac:dyDescent="0.25">
      <c r="A13" s="107"/>
      <c r="B13" s="107"/>
      <c r="C13" s="107" t="s">
        <v>168</v>
      </c>
      <c r="D13" s="107" t="s">
        <v>91</v>
      </c>
      <c r="E13" s="87"/>
      <c r="F13" s="87"/>
      <c r="G13" s="87"/>
      <c r="H13" s="87"/>
      <c r="I13" s="87"/>
      <c r="J13" s="87"/>
      <c r="K13" s="87"/>
      <c r="L13" s="87"/>
      <c r="M13" s="87"/>
      <c r="N13" s="87"/>
      <c r="O13" s="87"/>
      <c r="P13" s="87"/>
      <c r="Q13" s="87"/>
      <c r="R13" s="87"/>
      <c r="S13" s="87"/>
      <c r="T13" s="87"/>
      <c r="U13" s="87"/>
    </row>
    <row r="14" spans="1:21" x14ac:dyDescent="0.25">
      <c r="A14" s="107"/>
      <c r="B14" s="107"/>
      <c r="C14" s="107" t="s">
        <v>169</v>
      </c>
      <c r="D14" s="107" t="s">
        <v>104</v>
      </c>
      <c r="E14" s="87"/>
      <c r="F14" s="87"/>
      <c r="G14" s="87"/>
      <c r="H14" s="87"/>
      <c r="I14" s="87"/>
      <c r="J14" s="87"/>
      <c r="K14" s="87"/>
      <c r="L14" s="87"/>
      <c r="M14" s="87"/>
      <c r="N14" s="87"/>
      <c r="O14" s="87"/>
      <c r="P14" s="87"/>
      <c r="Q14" s="87"/>
      <c r="R14" s="87"/>
      <c r="S14" s="87"/>
      <c r="T14" s="87"/>
      <c r="U14" s="87"/>
    </row>
    <row r="15" spans="1:21" x14ac:dyDescent="0.25">
      <c r="A15" s="107"/>
      <c r="B15" s="107"/>
      <c r="C15" s="107" t="s">
        <v>170</v>
      </c>
      <c r="D15" s="107" t="s">
        <v>101</v>
      </c>
      <c r="E15" s="87"/>
      <c r="F15" s="87"/>
      <c r="G15" s="87"/>
      <c r="H15" s="87"/>
      <c r="I15" s="87"/>
      <c r="J15" s="87"/>
      <c r="K15" s="87"/>
      <c r="L15" s="87"/>
      <c r="M15" s="87"/>
      <c r="N15" s="87"/>
      <c r="O15" s="87"/>
      <c r="P15" s="87"/>
      <c r="Q15" s="87"/>
      <c r="R15" s="87"/>
      <c r="S15" s="87"/>
      <c r="T15" s="87"/>
      <c r="U15" s="87"/>
    </row>
    <row r="16" spans="1:21" x14ac:dyDescent="0.25">
      <c r="A16" s="107"/>
      <c r="B16" s="107"/>
      <c r="C16" s="107"/>
      <c r="D16" s="107"/>
      <c r="E16" s="87"/>
      <c r="F16" s="87"/>
      <c r="G16" s="87"/>
      <c r="H16" s="87"/>
      <c r="I16" s="87"/>
      <c r="J16" s="87"/>
      <c r="K16" s="87"/>
      <c r="L16" s="87"/>
      <c r="M16" s="87"/>
      <c r="N16" s="87"/>
      <c r="O16" s="87"/>
    </row>
    <row r="17" spans="1:15" x14ac:dyDescent="0.25">
      <c r="A17" s="107"/>
      <c r="B17" s="107"/>
      <c r="C17" s="107"/>
      <c r="D17" s="107"/>
      <c r="E17" s="87"/>
      <c r="F17" s="87"/>
      <c r="G17" s="87"/>
      <c r="H17" s="87"/>
      <c r="I17" s="87"/>
      <c r="J17" s="87"/>
      <c r="K17" s="87"/>
      <c r="L17" s="87"/>
      <c r="M17" s="87"/>
      <c r="N17" s="87"/>
      <c r="O17" s="87"/>
    </row>
    <row r="18" spans="1:15" x14ac:dyDescent="0.25">
      <c r="A18" s="107"/>
      <c r="B18" s="110"/>
      <c r="C18" s="110"/>
      <c r="D18" s="110"/>
      <c r="E18" s="87"/>
      <c r="F18" s="87"/>
      <c r="G18" s="87"/>
      <c r="H18" s="87"/>
      <c r="I18" s="87"/>
      <c r="J18" s="87"/>
      <c r="K18" s="87"/>
      <c r="L18" s="87"/>
      <c r="M18" s="87"/>
      <c r="N18" s="87"/>
      <c r="O18" s="87"/>
    </row>
    <row r="19" spans="1:15" x14ac:dyDescent="0.25">
      <c r="A19" s="107"/>
      <c r="B19" s="110"/>
      <c r="C19" s="110"/>
      <c r="D19" s="110"/>
      <c r="E19" s="87"/>
      <c r="F19" s="87"/>
      <c r="G19" s="87"/>
      <c r="H19" s="87"/>
      <c r="I19" s="87"/>
      <c r="J19" s="87"/>
      <c r="K19" s="87"/>
      <c r="L19" s="87"/>
      <c r="M19" s="87"/>
      <c r="N19" s="87"/>
      <c r="O19" s="87"/>
    </row>
    <row r="20" spans="1:15" x14ac:dyDescent="0.25">
      <c r="A20" s="107"/>
      <c r="B20" s="110"/>
      <c r="C20" s="110"/>
      <c r="D20" s="110"/>
      <c r="E20" s="87"/>
      <c r="F20" s="87"/>
      <c r="G20" s="87"/>
      <c r="H20" s="87"/>
      <c r="I20" s="87"/>
      <c r="J20" s="87"/>
      <c r="K20" s="87"/>
      <c r="L20" s="87"/>
      <c r="M20" s="87"/>
      <c r="N20" s="87"/>
      <c r="O20" s="87"/>
    </row>
    <row r="21" spans="1:15" x14ac:dyDescent="0.25">
      <c r="A21" s="107"/>
      <c r="B21" s="110"/>
      <c r="C21" s="110"/>
      <c r="D21" s="110"/>
      <c r="E21" s="87"/>
      <c r="F21" s="87"/>
      <c r="G21" s="87"/>
      <c r="H21" s="87"/>
      <c r="I21" s="87"/>
      <c r="J21" s="87"/>
      <c r="K21" s="87"/>
      <c r="L21" s="87"/>
      <c r="M21" s="87"/>
      <c r="N21" s="87"/>
      <c r="O21" s="87"/>
    </row>
    <row r="22" spans="1:15" ht="20.25" x14ac:dyDescent="0.25">
      <c r="A22" s="107"/>
      <c r="B22" s="107"/>
      <c r="C22" s="108"/>
      <c r="D22" s="108"/>
      <c r="E22" s="87"/>
      <c r="F22" s="87"/>
      <c r="G22" s="87"/>
      <c r="H22" s="87"/>
      <c r="I22" s="87"/>
      <c r="J22" s="87"/>
      <c r="K22" s="87"/>
      <c r="L22" s="87"/>
      <c r="M22" s="87"/>
      <c r="N22" s="87"/>
      <c r="O22" s="87"/>
    </row>
    <row r="23" spans="1:15" ht="20.25" x14ac:dyDescent="0.25">
      <c r="A23" s="107"/>
      <c r="B23" s="107"/>
      <c r="C23" s="108"/>
      <c r="D23" s="108"/>
      <c r="E23" s="87"/>
      <c r="F23" s="87"/>
      <c r="G23" s="87"/>
      <c r="H23" s="87"/>
      <c r="I23" s="87"/>
      <c r="J23" s="87"/>
      <c r="K23" s="87"/>
      <c r="L23" s="87"/>
      <c r="M23" s="87"/>
      <c r="N23" s="87"/>
      <c r="O23" s="87"/>
    </row>
    <row r="24" spans="1:15" ht="20.25" x14ac:dyDescent="0.25">
      <c r="A24" s="107"/>
      <c r="B24" s="107"/>
      <c r="C24" s="108"/>
      <c r="D24" s="108"/>
      <c r="E24" s="87"/>
      <c r="F24" s="87"/>
      <c r="G24" s="87"/>
      <c r="H24" s="87"/>
      <c r="I24" s="87"/>
      <c r="J24" s="87"/>
      <c r="K24" s="87"/>
      <c r="L24" s="87"/>
      <c r="M24" s="87"/>
      <c r="N24" s="87"/>
      <c r="O24" s="87"/>
    </row>
    <row r="25" spans="1:15" ht="20.25" x14ac:dyDescent="0.25">
      <c r="A25" s="107"/>
      <c r="B25" s="107"/>
      <c r="C25" s="108"/>
      <c r="D25" s="108"/>
      <c r="E25" s="87"/>
      <c r="F25" s="87"/>
      <c r="G25" s="87"/>
      <c r="H25" s="87"/>
      <c r="I25" s="87"/>
      <c r="J25" s="87"/>
      <c r="K25" s="87"/>
      <c r="L25" s="87"/>
      <c r="M25" s="87"/>
      <c r="N25" s="87"/>
      <c r="O25" s="87"/>
    </row>
    <row r="26" spans="1:15" ht="20.25" x14ac:dyDescent="0.25">
      <c r="A26" s="107"/>
      <c r="B26" s="107"/>
      <c r="C26" s="108"/>
      <c r="D26" s="108"/>
      <c r="E26" s="87"/>
      <c r="F26" s="87"/>
      <c r="G26" s="87"/>
      <c r="H26" s="87"/>
      <c r="I26" s="87"/>
      <c r="J26" s="87"/>
      <c r="K26" s="87"/>
      <c r="L26" s="87"/>
      <c r="M26" s="87"/>
      <c r="N26" s="87"/>
      <c r="O26" s="87"/>
    </row>
    <row r="27" spans="1:15" ht="20.25" x14ac:dyDescent="0.25">
      <c r="A27" s="107"/>
      <c r="B27" s="107"/>
      <c r="C27" s="108"/>
      <c r="D27" s="108"/>
      <c r="E27" s="87"/>
      <c r="F27" s="87"/>
      <c r="G27" s="87"/>
      <c r="H27" s="87"/>
      <c r="I27" s="87"/>
      <c r="J27" s="87"/>
      <c r="K27" s="87"/>
      <c r="L27" s="87"/>
      <c r="M27" s="87"/>
      <c r="N27" s="87"/>
      <c r="O27" s="87"/>
    </row>
    <row r="28" spans="1:15" ht="20.25" x14ac:dyDescent="0.25">
      <c r="A28" s="107"/>
      <c r="B28" s="107"/>
      <c r="C28" s="108"/>
      <c r="D28" s="108"/>
      <c r="E28" s="87"/>
      <c r="F28" s="87"/>
      <c r="G28" s="87"/>
      <c r="H28" s="87"/>
      <c r="I28" s="87"/>
      <c r="J28" s="87"/>
      <c r="K28" s="87"/>
      <c r="L28" s="87"/>
      <c r="M28" s="87"/>
      <c r="N28" s="87"/>
      <c r="O28" s="87"/>
    </row>
    <row r="29" spans="1:15" ht="20.25" x14ac:dyDescent="0.25">
      <c r="A29" s="107"/>
      <c r="B29" s="107"/>
      <c r="C29" s="108"/>
      <c r="D29" s="108"/>
      <c r="E29" s="87"/>
      <c r="F29" s="87"/>
      <c r="G29" s="87"/>
      <c r="H29" s="87"/>
      <c r="I29" s="87"/>
      <c r="J29" s="87"/>
      <c r="K29" s="87"/>
      <c r="L29" s="87"/>
      <c r="M29" s="87"/>
      <c r="N29" s="87"/>
      <c r="O29" s="87"/>
    </row>
    <row r="30" spans="1:15" ht="20.25" x14ac:dyDescent="0.25">
      <c r="A30" s="107"/>
      <c r="B30" s="107"/>
      <c r="C30" s="108"/>
      <c r="D30" s="108"/>
      <c r="E30" s="87"/>
      <c r="F30" s="87"/>
      <c r="G30" s="87"/>
      <c r="H30" s="87"/>
      <c r="I30" s="87"/>
      <c r="J30" s="87"/>
      <c r="K30" s="87"/>
      <c r="L30" s="87"/>
      <c r="M30" s="87"/>
      <c r="N30" s="87"/>
      <c r="O30" s="87"/>
    </row>
    <row r="31" spans="1:15" ht="20.25" x14ac:dyDescent="0.25">
      <c r="A31" s="107"/>
      <c r="B31" s="107"/>
      <c r="C31" s="108"/>
      <c r="D31" s="108"/>
      <c r="E31" s="87"/>
      <c r="F31" s="87"/>
      <c r="G31" s="87"/>
      <c r="H31" s="87"/>
      <c r="I31" s="87"/>
      <c r="J31" s="87"/>
      <c r="K31" s="87"/>
      <c r="L31" s="87"/>
      <c r="M31" s="87"/>
      <c r="N31" s="87"/>
      <c r="O31" s="87"/>
    </row>
    <row r="32" spans="1:15" ht="20.25" x14ac:dyDescent="0.25">
      <c r="A32" s="107"/>
      <c r="B32" s="107"/>
      <c r="C32" s="108"/>
      <c r="D32" s="108"/>
      <c r="E32" s="87"/>
      <c r="F32" s="87"/>
      <c r="G32" s="87"/>
      <c r="H32" s="87"/>
      <c r="I32" s="87"/>
      <c r="J32" s="87"/>
      <c r="K32" s="87"/>
      <c r="L32" s="87"/>
      <c r="M32" s="87"/>
      <c r="N32" s="87"/>
      <c r="O32" s="87"/>
    </row>
    <row r="33" spans="1:15" ht="20.25" x14ac:dyDescent="0.25">
      <c r="A33" s="107"/>
      <c r="B33" s="107"/>
      <c r="C33" s="108"/>
      <c r="D33" s="108"/>
      <c r="E33" s="87"/>
      <c r="F33" s="87"/>
      <c r="G33" s="87"/>
      <c r="H33" s="87"/>
      <c r="I33" s="87"/>
      <c r="J33" s="87"/>
      <c r="K33" s="87"/>
      <c r="L33" s="87"/>
      <c r="M33" s="87"/>
      <c r="N33" s="87"/>
      <c r="O33" s="87"/>
    </row>
    <row r="34" spans="1:15" ht="20.25" x14ac:dyDescent="0.25">
      <c r="A34" s="107"/>
      <c r="B34" s="107"/>
      <c r="C34" s="108"/>
      <c r="D34" s="108"/>
      <c r="E34" s="87"/>
      <c r="F34" s="87"/>
      <c r="G34" s="87"/>
      <c r="H34" s="87"/>
      <c r="I34" s="87"/>
      <c r="J34" s="87"/>
      <c r="K34" s="87"/>
      <c r="L34" s="87"/>
      <c r="M34" s="87"/>
      <c r="N34" s="87"/>
      <c r="O34" s="87"/>
    </row>
    <row r="35" spans="1:15" ht="20.25" x14ac:dyDescent="0.25">
      <c r="A35" s="107"/>
      <c r="B35" s="107"/>
      <c r="C35" s="108"/>
      <c r="D35" s="108"/>
      <c r="E35" s="87"/>
      <c r="F35" s="87"/>
      <c r="G35" s="87"/>
      <c r="H35" s="87"/>
      <c r="I35" s="87"/>
      <c r="J35" s="87"/>
      <c r="K35" s="87"/>
      <c r="L35" s="87"/>
      <c r="M35" s="87"/>
      <c r="N35" s="87"/>
      <c r="O35" s="87"/>
    </row>
    <row r="36" spans="1:15" ht="20.25" x14ac:dyDescent="0.25">
      <c r="A36" s="107"/>
      <c r="B36" s="107"/>
      <c r="C36" s="108"/>
      <c r="D36" s="108"/>
      <c r="E36" s="87"/>
      <c r="F36" s="87"/>
      <c r="G36" s="87"/>
      <c r="H36" s="87"/>
      <c r="I36" s="87"/>
      <c r="J36" s="87"/>
      <c r="K36" s="87"/>
      <c r="L36" s="87"/>
      <c r="M36" s="87"/>
      <c r="N36" s="87"/>
      <c r="O36" s="87"/>
    </row>
    <row r="37" spans="1:15" ht="20.25" x14ac:dyDescent="0.25">
      <c r="A37" s="107"/>
      <c r="B37" s="107"/>
      <c r="C37" s="108"/>
      <c r="D37" s="108"/>
      <c r="E37" s="87"/>
      <c r="F37" s="87"/>
      <c r="G37" s="87"/>
      <c r="H37" s="87"/>
      <c r="I37" s="87"/>
      <c r="J37" s="87"/>
      <c r="K37" s="87"/>
      <c r="L37" s="87"/>
      <c r="M37" s="87"/>
      <c r="N37" s="87"/>
      <c r="O37" s="87"/>
    </row>
    <row r="38" spans="1:15" ht="20.25" x14ac:dyDescent="0.25">
      <c r="A38" s="107"/>
      <c r="B38" s="107"/>
      <c r="C38" s="108"/>
      <c r="D38" s="108"/>
      <c r="E38" s="87"/>
      <c r="F38" s="87"/>
      <c r="G38" s="87"/>
      <c r="H38" s="87"/>
      <c r="I38" s="87"/>
      <c r="J38" s="87"/>
      <c r="K38" s="87"/>
      <c r="L38" s="87"/>
      <c r="M38" s="87"/>
      <c r="N38" s="87"/>
      <c r="O38" s="87"/>
    </row>
    <row r="39" spans="1:15" ht="20.25" x14ac:dyDescent="0.25">
      <c r="A39" s="107"/>
      <c r="B39" s="107"/>
      <c r="C39" s="108"/>
      <c r="D39" s="108"/>
      <c r="E39" s="87"/>
      <c r="F39" s="87"/>
      <c r="G39" s="87"/>
      <c r="H39" s="87"/>
      <c r="I39" s="87"/>
      <c r="J39" s="87"/>
      <c r="K39" s="87"/>
      <c r="L39" s="87"/>
      <c r="M39" s="87"/>
      <c r="N39" s="87"/>
      <c r="O39" s="87"/>
    </row>
    <row r="40" spans="1:15" ht="20.25" x14ac:dyDescent="0.25">
      <c r="A40" s="107"/>
      <c r="B40" s="107"/>
      <c r="C40" s="108"/>
      <c r="D40" s="108"/>
      <c r="E40" s="87"/>
      <c r="F40" s="87"/>
      <c r="G40" s="87"/>
      <c r="H40" s="87"/>
      <c r="I40" s="87"/>
      <c r="J40" s="87"/>
      <c r="K40" s="87"/>
      <c r="L40" s="87"/>
      <c r="M40" s="87"/>
      <c r="N40" s="87"/>
      <c r="O40" s="87"/>
    </row>
    <row r="41" spans="1:15" ht="20.25" x14ac:dyDescent="0.25">
      <c r="A41" s="107"/>
      <c r="B41" s="107"/>
      <c r="C41" s="108"/>
      <c r="D41" s="108"/>
      <c r="E41" s="87"/>
      <c r="F41" s="87"/>
      <c r="G41" s="87"/>
      <c r="H41" s="87"/>
      <c r="I41" s="87"/>
      <c r="J41" s="87"/>
      <c r="K41" s="87"/>
      <c r="L41" s="87"/>
      <c r="M41" s="87"/>
      <c r="N41" s="87"/>
      <c r="O41" s="87"/>
    </row>
    <row r="42" spans="1:15" ht="20.25" x14ac:dyDescent="0.25">
      <c r="A42" s="107"/>
      <c r="B42" s="107"/>
      <c r="C42" s="108"/>
      <c r="D42" s="108"/>
      <c r="E42" s="87"/>
      <c r="F42" s="87"/>
      <c r="G42" s="87"/>
      <c r="H42" s="87"/>
      <c r="I42" s="87"/>
      <c r="J42" s="87"/>
      <c r="K42" s="87"/>
      <c r="L42" s="87"/>
      <c r="M42" s="87"/>
      <c r="N42" s="87"/>
      <c r="O42" s="87"/>
    </row>
    <row r="43" spans="1:15" ht="20.25" x14ac:dyDescent="0.25">
      <c r="A43" s="107"/>
      <c r="B43" s="107"/>
      <c r="C43" s="108"/>
      <c r="D43" s="108"/>
      <c r="E43" s="87"/>
      <c r="F43" s="87"/>
      <c r="G43" s="87"/>
      <c r="H43" s="87"/>
      <c r="I43" s="87"/>
      <c r="J43" s="87"/>
      <c r="K43" s="87"/>
      <c r="L43" s="87"/>
      <c r="M43" s="87"/>
      <c r="N43" s="87"/>
      <c r="O43" s="87"/>
    </row>
    <row r="44" spans="1:15" ht="20.25" x14ac:dyDescent="0.25">
      <c r="A44" s="107"/>
      <c r="B44" s="107"/>
      <c r="C44" s="108"/>
      <c r="D44" s="108"/>
      <c r="E44" s="87"/>
      <c r="F44" s="87"/>
      <c r="G44" s="87"/>
      <c r="H44" s="87"/>
      <c r="I44" s="87"/>
      <c r="J44" s="87"/>
      <c r="K44" s="87"/>
      <c r="L44" s="87"/>
      <c r="M44" s="87"/>
      <c r="N44" s="87"/>
      <c r="O44" s="87"/>
    </row>
    <row r="45" spans="1:15" ht="20.25" x14ac:dyDescent="0.25">
      <c r="A45" s="107"/>
      <c r="B45" s="107"/>
      <c r="C45" s="108"/>
      <c r="D45" s="108"/>
      <c r="E45" s="87"/>
      <c r="F45" s="87"/>
      <c r="G45" s="87"/>
      <c r="H45" s="87"/>
      <c r="I45" s="87"/>
      <c r="J45" s="87"/>
      <c r="K45" s="87"/>
      <c r="L45" s="87"/>
      <c r="M45" s="87"/>
      <c r="N45" s="87"/>
      <c r="O45" s="87"/>
    </row>
    <row r="46" spans="1:15" ht="20.25" x14ac:dyDescent="0.25">
      <c r="A46" s="107"/>
      <c r="B46" s="107"/>
      <c r="C46" s="108"/>
      <c r="D46" s="108"/>
      <c r="E46" s="87"/>
      <c r="F46" s="87"/>
      <c r="G46" s="87"/>
      <c r="H46" s="87"/>
      <c r="I46" s="87"/>
      <c r="J46" s="87"/>
      <c r="K46" s="87"/>
      <c r="L46" s="87"/>
      <c r="M46" s="87"/>
      <c r="N46" s="87"/>
      <c r="O46" s="87"/>
    </row>
    <row r="47" spans="1:15" ht="20.25" x14ac:dyDescent="0.25">
      <c r="A47" s="107"/>
      <c r="B47" s="107"/>
      <c r="C47" s="108"/>
      <c r="D47" s="108"/>
      <c r="E47" s="87"/>
      <c r="F47" s="87"/>
      <c r="G47" s="87"/>
      <c r="H47" s="87"/>
      <c r="I47" s="87"/>
      <c r="J47" s="87"/>
      <c r="K47" s="87"/>
      <c r="L47" s="87"/>
      <c r="M47" s="87"/>
      <c r="N47" s="87"/>
      <c r="O47" s="87"/>
    </row>
    <row r="48" spans="1:15" ht="20.25" x14ac:dyDescent="0.25">
      <c r="A48" s="107"/>
      <c r="B48" s="107"/>
      <c r="C48" s="108"/>
      <c r="D48" s="108"/>
      <c r="E48" s="87"/>
      <c r="F48" s="87"/>
      <c r="G48" s="87"/>
      <c r="H48" s="87"/>
      <c r="I48" s="87"/>
      <c r="J48" s="87"/>
      <c r="K48" s="87"/>
      <c r="L48" s="87"/>
      <c r="M48" s="87"/>
      <c r="N48" s="87"/>
      <c r="O48" s="87"/>
    </row>
    <row r="49" spans="1:15" ht="20.25" x14ac:dyDescent="0.25">
      <c r="A49" s="107"/>
      <c r="B49" s="107"/>
      <c r="C49" s="108"/>
      <c r="D49" s="108"/>
      <c r="E49" s="87"/>
      <c r="F49" s="87"/>
      <c r="G49" s="87"/>
      <c r="H49" s="87"/>
      <c r="I49" s="87"/>
      <c r="J49" s="87"/>
      <c r="K49" s="87"/>
      <c r="L49" s="87"/>
      <c r="M49" s="87"/>
      <c r="N49" s="87"/>
      <c r="O49" s="87"/>
    </row>
    <row r="50" spans="1:15" ht="20.25" x14ac:dyDescent="0.25">
      <c r="A50" s="107"/>
      <c r="B50" s="107"/>
      <c r="C50" s="108"/>
      <c r="D50" s="108"/>
      <c r="E50" s="87"/>
      <c r="F50" s="87"/>
      <c r="G50" s="87"/>
      <c r="H50" s="87"/>
      <c r="I50" s="87"/>
      <c r="J50" s="87"/>
      <c r="K50" s="87"/>
      <c r="L50" s="87"/>
      <c r="M50" s="87"/>
      <c r="N50" s="87"/>
      <c r="O50" s="87"/>
    </row>
    <row r="51" spans="1:15" ht="20.25" x14ac:dyDescent="0.25">
      <c r="A51" s="107"/>
      <c r="B51" s="107"/>
      <c r="C51" s="108"/>
      <c r="D51" s="108"/>
      <c r="E51" s="87"/>
      <c r="F51" s="87"/>
      <c r="G51" s="87"/>
      <c r="H51" s="87"/>
      <c r="I51" s="87"/>
      <c r="J51" s="87"/>
      <c r="K51" s="87"/>
      <c r="L51" s="87"/>
      <c r="M51" s="87"/>
      <c r="N51" s="87"/>
      <c r="O51" s="87"/>
    </row>
    <row r="52" spans="1:15" ht="20.25" x14ac:dyDescent="0.25">
      <c r="A52" s="107"/>
      <c r="B52" s="23"/>
      <c r="C52" s="36"/>
      <c r="D52" s="36"/>
    </row>
    <row r="53" spans="1:15" ht="20.25" x14ac:dyDescent="0.25">
      <c r="A53" s="107"/>
      <c r="B53" s="23"/>
      <c r="C53" s="36"/>
      <c r="D53" s="36"/>
    </row>
    <row r="54" spans="1:15" ht="20.25" x14ac:dyDescent="0.25">
      <c r="A54" s="107"/>
      <c r="B54" s="23"/>
      <c r="C54" s="36"/>
      <c r="D54" s="36"/>
    </row>
    <row r="55" spans="1:15" ht="20.25" x14ac:dyDescent="0.25">
      <c r="A55" s="107"/>
      <c r="B55" s="23"/>
      <c r="C55" s="36"/>
      <c r="D55" s="36"/>
    </row>
    <row r="56" spans="1:15" ht="20.25" x14ac:dyDescent="0.25">
      <c r="A56" s="107"/>
      <c r="B56" s="23"/>
      <c r="C56" s="36"/>
      <c r="D56" s="36"/>
    </row>
    <row r="57" spans="1:15" ht="20.25" x14ac:dyDescent="0.25">
      <c r="A57" s="107"/>
      <c r="B57" s="23"/>
      <c r="C57" s="36"/>
      <c r="D57" s="36"/>
    </row>
    <row r="58" spans="1:15" ht="20.25" x14ac:dyDescent="0.25">
      <c r="A58" s="107"/>
      <c r="B58" s="23"/>
      <c r="C58" s="36"/>
      <c r="D58" s="36"/>
    </row>
    <row r="59" spans="1:15" ht="20.25" x14ac:dyDescent="0.25">
      <c r="A59" s="107"/>
      <c r="B59" s="23"/>
      <c r="C59" s="36"/>
      <c r="D59" s="36"/>
    </row>
    <row r="60" spans="1:15" ht="20.25" x14ac:dyDescent="0.25">
      <c r="A60" s="107"/>
      <c r="B60" s="23"/>
      <c r="C60" s="36"/>
      <c r="D60" s="36"/>
    </row>
    <row r="61" spans="1:15" ht="20.25" x14ac:dyDescent="0.25">
      <c r="A61" s="107"/>
      <c r="B61" s="23"/>
      <c r="C61" s="36"/>
      <c r="D61" s="36"/>
    </row>
    <row r="62" spans="1:15" ht="20.25" x14ac:dyDescent="0.25">
      <c r="A62" s="107"/>
      <c r="B62" s="23"/>
      <c r="C62" s="36"/>
      <c r="D62" s="36"/>
    </row>
    <row r="63" spans="1:15" ht="20.25" x14ac:dyDescent="0.25">
      <c r="A63" s="107"/>
      <c r="B63" s="23"/>
      <c r="C63" s="36"/>
      <c r="D63" s="36"/>
    </row>
    <row r="64" spans="1:15" ht="20.25" x14ac:dyDescent="0.25">
      <c r="A64" s="107"/>
      <c r="B64" s="23"/>
      <c r="C64" s="36"/>
      <c r="D64" s="36"/>
    </row>
    <row r="65" spans="1:4" ht="20.25" x14ac:dyDescent="0.25">
      <c r="A65" s="107"/>
      <c r="B65" s="23"/>
      <c r="C65" s="36"/>
      <c r="D65" s="36"/>
    </row>
    <row r="66" spans="1:4" ht="20.25" x14ac:dyDescent="0.25">
      <c r="A66" s="107"/>
      <c r="B66" s="23"/>
      <c r="C66" s="36"/>
      <c r="D66" s="36"/>
    </row>
    <row r="67" spans="1:4" ht="20.25" x14ac:dyDescent="0.25">
      <c r="A67" s="107"/>
      <c r="B67" s="23"/>
      <c r="C67" s="36"/>
      <c r="D67" s="36"/>
    </row>
    <row r="68" spans="1:4" ht="20.25" x14ac:dyDescent="0.25">
      <c r="A68" s="107"/>
      <c r="B68" s="23"/>
      <c r="C68" s="36"/>
      <c r="D68" s="36"/>
    </row>
    <row r="69" spans="1:4" ht="20.25" x14ac:dyDescent="0.25">
      <c r="A69" s="107"/>
      <c r="B69" s="23"/>
      <c r="C69" s="36"/>
      <c r="D69" s="36"/>
    </row>
    <row r="70" spans="1:4" ht="20.25" x14ac:dyDescent="0.25">
      <c r="A70" s="107"/>
      <c r="B70" s="23"/>
      <c r="C70" s="36"/>
      <c r="D70" s="36"/>
    </row>
    <row r="71" spans="1:4" ht="20.25" x14ac:dyDescent="0.25">
      <c r="A71" s="107"/>
      <c r="B71" s="23"/>
      <c r="C71" s="36"/>
      <c r="D71" s="36"/>
    </row>
    <row r="72" spans="1:4" ht="20.25" x14ac:dyDescent="0.25">
      <c r="A72" s="107"/>
      <c r="B72" s="23"/>
      <c r="C72" s="36"/>
      <c r="D72" s="36"/>
    </row>
    <row r="73" spans="1:4" ht="20.25" x14ac:dyDescent="0.25">
      <c r="A73" s="107"/>
      <c r="B73" s="23"/>
      <c r="C73" s="36"/>
      <c r="D73" s="36"/>
    </row>
    <row r="74" spans="1:4" ht="20.25" x14ac:dyDescent="0.25">
      <c r="A74" s="107"/>
      <c r="B74" s="23"/>
      <c r="C74" s="36"/>
      <c r="D74" s="36"/>
    </row>
    <row r="75" spans="1:4" ht="20.25" x14ac:dyDescent="0.25">
      <c r="A75" s="107"/>
      <c r="B75" s="23"/>
      <c r="C75" s="36"/>
      <c r="D75" s="36"/>
    </row>
    <row r="76" spans="1:4" ht="20.25" x14ac:dyDescent="0.25">
      <c r="A76" s="107"/>
      <c r="B76" s="23"/>
      <c r="C76" s="36"/>
      <c r="D76" s="36"/>
    </row>
    <row r="77" spans="1:4" ht="20.25" x14ac:dyDescent="0.25">
      <c r="A77" s="107"/>
      <c r="B77" s="23"/>
      <c r="C77" s="36"/>
      <c r="D77" s="36"/>
    </row>
    <row r="78" spans="1:4" ht="20.25" x14ac:dyDescent="0.25">
      <c r="A78" s="107"/>
      <c r="B78" s="23"/>
      <c r="C78" s="36"/>
      <c r="D78" s="36"/>
    </row>
    <row r="79" spans="1:4" ht="20.25" x14ac:dyDescent="0.25">
      <c r="A79" s="107"/>
      <c r="B79" s="23"/>
      <c r="C79" s="36"/>
      <c r="D79" s="36"/>
    </row>
    <row r="80" spans="1:4" ht="20.25" x14ac:dyDescent="0.25">
      <c r="A80" s="107"/>
      <c r="B80" s="23"/>
      <c r="C80" s="36"/>
      <c r="D80" s="36"/>
    </row>
    <row r="81" spans="1:4" ht="20.25" x14ac:dyDescent="0.25">
      <c r="A81" s="107"/>
      <c r="B81" s="23"/>
      <c r="C81" s="36"/>
      <c r="D81" s="36"/>
    </row>
    <row r="82" spans="1:4" ht="20.25" x14ac:dyDescent="0.25">
      <c r="A82" s="107"/>
      <c r="B82" s="23"/>
      <c r="C82" s="36"/>
      <c r="D82" s="36"/>
    </row>
    <row r="83" spans="1:4" ht="20.25" x14ac:dyDescent="0.25">
      <c r="A83" s="107"/>
      <c r="B83" s="23"/>
      <c r="C83" s="36"/>
      <c r="D83" s="36"/>
    </row>
    <row r="84" spans="1:4" ht="20.25" x14ac:dyDescent="0.25">
      <c r="A84" s="107"/>
      <c r="B84" s="23"/>
      <c r="C84" s="36"/>
      <c r="D84" s="36"/>
    </row>
    <row r="85" spans="1:4" ht="20.25" x14ac:dyDescent="0.25">
      <c r="A85" s="107"/>
      <c r="B85" s="23"/>
      <c r="C85" s="36"/>
      <c r="D85" s="36"/>
    </row>
    <row r="86" spans="1:4" ht="20.25" x14ac:dyDescent="0.25">
      <c r="A86" s="107"/>
      <c r="B86" s="23"/>
      <c r="C86" s="36"/>
      <c r="D86" s="36"/>
    </row>
    <row r="87" spans="1:4" ht="20.25" x14ac:dyDescent="0.25">
      <c r="A87" s="107"/>
      <c r="B87" s="23"/>
      <c r="C87" s="36"/>
      <c r="D87" s="36"/>
    </row>
    <row r="88" spans="1:4" ht="20.25" x14ac:dyDescent="0.25">
      <c r="A88" s="107"/>
      <c r="B88" s="23"/>
      <c r="C88" s="36"/>
      <c r="D88" s="36"/>
    </row>
    <row r="89" spans="1:4" ht="20.25" x14ac:dyDescent="0.25">
      <c r="A89" s="107"/>
      <c r="B89" s="23"/>
      <c r="C89" s="36"/>
      <c r="D89" s="36"/>
    </row>
    <row r="90" spans="1:4" ht="20.25" x14ac:dyDescent="0.25">
      <c r="A90" s="107"/>
      <c r="B90" s="23"/>
      <c r="C90" s="36"/>
      <c r="D90" s="36"/>
    </row>
    <row r="91" spans="1:4" ht="20.25" x14ac:dyDescent="0.25">
      <c r="A91" s="107"/>
      <c r="B91" s="23"/>
      <c r="C91" s="36"/>
      <c r="D91" s="36"/>
    </row>
    <row r="92" spans="1:4" ht="20.25" x14ac:dyDescent="0.25">
      <c r="A92" s="107"/>
      <c r="B92" s="23"/>
      <c r="C92" s="36"/>
      <c r="D92" s="36"/>
    </row>
    <row r="93" spans="1:4" ht="20.25" x14ac:dyDescent="0.25">
      <c r="A93" s="107"/>
      <c r="B93" s="23"/>
      <c r="C93" s="36"/>
      <c r="D93" s="36"/>
    </row>
    <row r="94" spans="1:4" ht="20.25" x14ac:dyDescent="0.25">
      <c r="A94" s="107"/>
      <c r="B94" s="23"/>
      <c r="C94" s="36"/>
      <c r="D94" s="36"/>
    </row>
    <row r="95" spans="1:4" ht="20.25" x14ac:dyDescent="0.25">
      <c r="A95" s="107"/>
      <c r="B95" s="23"/>
      <c r="C95" s="36"/>
      <c r="D95" s="36"/>
    </row>
    <row r="96" spans="1:4" ht="20.25" x14ac:dyDescent="0.25">
      <c r="A96" s="107"/>
      <c r="B96" s="23"/>
      <c r="C96" s="36"/>
      <c r="D96" s="36"/>
    </row>
    <row r="97" spans="1:4" ht="20.25" x14ac:dyDescent="0.25">
      <c r="A97" s="107"/>
      <c r="B97" s="23"/>
      <c r="C97" s="36"/>
      <c r="D97" s="36"/>
    </row>
    <row r="98" spans="1:4" ht="20.25" x14ac:dyDescent="0.25">
      <c r="A98" s="107"/>
      <c r="B98" s="23"/>
      <c r="C98" s="36"/>
      <c r="D98" s="36"/>
    </row>
    <row r="99" spans="1:4" ht="20.25" x14ac:dyDescent="0.25">
      <c r="A99" s="107"/>
      <c r="B99" s="23"/>
      <c r="C99" s="36"/>
      <c r="D99" s="36"/>
    </row>
    <row r="100" spans="1:4" ht="20.25" x14ac:dyDescent="0.25">
      <c r="A100" s="107"/>
      <c r="B100" s="23"/>
      <c r="C100" s="36"/>
      <c r="D100" s="36"/>
    </row>
    <row r="101" spans="1:4" ht="20.25" x14ac:dyDescent="0.25">
      <c r="A101" s="107"/>
      <c r="B101" s="23"/>
      <c r="C101" s="36"/>
      <c r="D101" s="36"/>
    </row>
    <row r="102" spans="1:4" ht="20.25" x14ac:dyDescent="0.25">
      <c r="A102" s="107"/>
      <c r="B102" s="23"/>
      <c r="C102" s="36"/>
      <c r="D102" s="36"/>
    </row>
    <row r="103" spans="1:4" ht="20.25" x14ac:dyDescent="0.25">
      <c r="A103" s="107"/>
      <c r="B103" s="23"/>
      <c r="C103" s="36"/>
      <c r="D103" s="36"/>
    </row>
    <row r="104" spans="1:4" ht="20.25" x14ac:dyDescent="0.25">
      <c r="A104" s="107"/>
      <c r="B104" s="23"/>
      <c r="C104" s="36"/>
      <c r="D104" s="36"/>
    </row>
    <row r="105" spans="1:4" ht="20.25" x14ac:dyDescent="0.25">
      <c r="A105" s="107"/>
      <c r="B105" s="23"/>
      <c r="C105" s="36"/>
      <c r="D105" s="36"/>
    </row>
    <row r="106" spans="1:4" ht="20.25" x14ac:dyDescent="0.25">
      <c r="A106" s="107"/>
      <c r="B106" s="23"/>
      <c r="C106" s="36"/>
      <c r="D106" s="36"/>
    </row>
    <row r="107" spans="1:4" ht="20.25" x14ac:dyDescent="0.25">
      <c r="A107" s="107"/>
      <c r="B107" s="23"/>
      <c r="C107" s="36"/>
      <c r="D107" s="36"/>
    </row>
    <row r="108" spans="1:4" ht="20.25" x14ac:dyDescent="0.25">
      <c r="A108" s="107"/>
      <c r="B108" s="23"/>
      <c r="C108" s="36"/>
      <c r="D108" s="36"/>
    </row>
    <row r="109" spans="1:4" ht="20.25" x14ac:dyDescent="0.25">
      <c r="A109" s="107"/>
      <c r="B109" s="23"/>
      <c r="C109" s="36"/>
      <c r="D109" s="36"/>
    </row>
    <row r="110" spans="1:4" ht="20.25" x14ac:dyDescent="0.25">
      <c r="A110" s="107"/>
      <c r="B110" s="23"/>
      <c r="C110" s="36"/>
      <c r="D110" s="36"/>
    </row>
    <row r="111" spans="1:4" ht="20.25" x14ac:dyDescent="0.25">
      <c r="A111" s="107"/>
      <c r="B111" s="23"/>
      <c r="C111" s="36"/>
      <c r="D111" s="36"/>
    </row>
    <row r="112" spans="1:4" ht="20.25" x14ac:dyDescent="0.25">
      <c r="A112" s="107"/>
      <c r="B112" s="23"/>
      <c r="C112" s="36"/>
      <c r="D112" s="36"/>
    </row>
    <row r="113" spans="1:4" ht="20.25" x14ac:dyDescent="0.25">
      <c r="A113" s="107"/>
      <c r="B113" s="23"/>
      <c r="C113" s="36"/>
      <c r="D113" s="36"/>
    </row>
    <row r="114" spans="1:4" ht="20.25" x14ac:dyDescent="0.25">
      <c r="A114" s="107"/>
      <c r="B114" s="23"/>
      <c r="C114" s="36"/>
      <c r="D114" s="36"/>
    </row>
    <row r="115" spans="1:4" ht="20.25" x14ac:dyDescent="0.25">
      <c r="A115" s="107"/>
      <c r="B115" s="23"/>
      <c r="C115" s="36"/>
      <c r="D115" s="36"/>
    </row>
    <row r="116" spans="1:4" ht="20.25" x14ac:dyDescent="0.25">
      <c r="A116" s="107"/>
      <c r="B116" s="23"/>
      <c r="C116" s="36"/>
      <c r="D116" s="36"/>
    </row>
    <row r="117" spans="1:4" ht="20.25" x14ac:dyDescent="0.25">
      <c r="A117" s="107"/>
      <c r="B117" s="23"/>
      <c r="C117" s="36"/>
      <c r="D117" s="36"/>
    </row>
    <row r="118" spans="1:4" ht="20.25" x14ac:dyDescent="0.25">
      <c r="A118" s="107"/>
      <c r="B118" s="23"/>
      <c r="C118" s="36"/>
      <c r="D118" s="36"/>
    </row>
    <row r="119" spans="1:4" ht="20.25" x14ac:dyDescent="0.25">
      <c r="A119" s="107"/>
      <c r="B119" s="23"/>
      <c r="C119" s="36"/>
      <c r="D119" s="36"/>
    </row>
    <row r="120" spans="1:4" ht="20.25" x14ac:dyDescent="0.25">
      <c r="A120" s="107"/>
      <c r="B120" s="23"/>
      <c r="C120" s="36"/>
      <c r="D120" s="36"/>
    </row>
    <row r="121" spans="1:4" ht="20.25" x14ac:dyDescent="0.25">
      <c r="A121" s="107"/>
      <c r="B121" s="23"/>
      <c r="C121" s="36"/>
      <c r="D121" s="36"/>
    </row>
    <row r="122" spans="1:4" ht="20.25" x14ac:dyDescent="0.25">
      <c r="A122" s="107"/>
      <c r="B122" s="23"/>
      <c r="C122" s="36"/>
      <c r="D122" s="36"/>
    </row>
    <row r="123" spans="1:4" ht="20.25" x14ac:dyDescent="0.25">
      <c r="A123" s="107"/>
      <c r="B123" s="23"/>
      <c r="C123" s="36"/>
      <c r="D123" s="36"/>
    </row>
    <row r="124" spans="1:4" ht="20.25" x14ac:dyDescent="0.25">
      <c r="A124" s="107"/>
      <c r="B124" s="23"/>
      <c r="C124" s="36"/>
      <c r="D124" s="36"/>
    </row>
    <row r="125" spans="1:4" ht="20.25" x14ac:dyDescent="0.25">
      <c r="A125" s="107"/>
      <c r="B125" s="23"/>
      <c r="C125" s="36"/>
      <c r="D125" s="36"/>
    </row>
    <row r="126" spans="1:4" ht="20.25" x14ac:dyDescent="0.25">
      <c r="A126" s="107"/>
      <c r="B126" s="23"/>
      <c r="C126" s="36"/>
      <c r="D126" s="36"/>
    </row>
    <row r="127" spans="1:4" ht="20.25" x14ac:dyDescent="0.25">
      <c r="A127" s="107"/>
      <c r="B127" s="23"/>
      <c r="C127" s="36"/>
      <c r="D127" s="36"/>
    </row>
    <row r="128" spans="1:4" ht="20.25" x14ac:dyDescent="0.25">
      <c r="A128" s="107"/>
      <c r="B128" s="23"/>
      <c r="C128" s="36"/>
      <c r="D128" s="36"/>
    </row>
    <row r="129" spans="1:4" ht="20.25" x14ac:dyDescent="0.25">
      <c r="A129" s="107"/>
      <c r="B129" s="23"/>
      <c r="C129" s="36"/>
      <c r="D129" s="36"/>
    </row>
    <row r="130" spans="1:4" ht="20.25" x14ac:dyDescent="0.25">
      <c r="A130" s="107"/>
      <c r="B130" s="23"/>
      <c r="C130" s="36"/>
      <c r="D130" s="36"/>
    </row>
    <row r="131" spans="1:4" ht="20.25" x14ac:dyDescent="0.25">
      <c r="A131" s="107"/>
      <c r="B131" s="23"/>
      <c r="C131" s="36"/>
      <c r="D131" s="36"/>
    </row>
    <row r="132" spans="1:4" ht="20.25" x14ac:dyDescent="0.25">
      <c r="A132" s="107"/>
      <c r="B132" s="23"/>
      <c r="C132" s="36"/>
      <c r="D132" s="36"/>
    </row>
    <row r="133" spans="1:4" ht="20.25" x14ac:dyDescent="0.25">
      <c r="A133" s="107"/>
      <c r="B133" s="23"/>
      <c r="C133" s="36"/>
      <c r="D133" s="36"/>
    </row>
    <row r="134" spans="1:4" ht="20.25" x14ac:dyDescent="0.25">
      <c r="A134" s="107"/>
      <c r="B134" s="23"/>
      <c r="C134" s="36"/>
      <c r="D134" s="36"/>
    </row>
    <row r="135" spans="1:4" ht="20.25" x14ac:dyDescent="0.25">
      <c r="A135" s="107"/>
      <c r="B135" s="23"/>
      <c r="C135" s="36"/>
      <c r="D135" s="36"/>
    </row>
    <row r="136" spans="1:4" ht="20.25" x14ac:dyDescent="0.25">
      <c r="A136" s="107"/>
      <c r="B136" s="23"/>
      <c r="C136" s="36"/>
      <c r="D136" s="36"/>
    </row>
    <row r="137" spans="1:4" ht="20.25" x14ac:dyDescent="0.25">
      <c r="A137" s="107"/>
      <c r="B137" s="23"/>
      <c r="C137" s="36"/>
      <c r="D137" s="36"/>
    </row>
    <row r="138" spans="1:4" ht="20.25" x14ac:dyDescent="0.25">
      <c r="A138" s="107"/>
      <c r="B138" s="23"/>
      <c r="C138" s="36"/>
      <c r="D138" s="36"/>
    </row>
    <row r="139" spans="1:4" ht="20.25" x14ac:dyDescent="0.25">
      <c r="A139" s="107"/>
      <c r="B139" s="23"/>
      <c r="C139" s="36"/>
      <c r="D139" s="36"/>
    </row>
    <row r="140" spans="1:4" ht="20.25" x14ac:dyDescent="0.25">
      <c r="A140" s="107"/>
      <c r="B140" s="23"/>
      <c r="C140" s="36"/>
      <c r="D140" s="36"/>
    </row>
    <row r="141" spans="1:4" ht="20.25" x14ac:dyDescent="0.25">
      <c r="A141" s="107"/>
      <c r="B141" s="23"/>
      <c r="C141" s="36"/>
      <c r="D141" s="36"/>
    </row>
    <row r="142" spans="1:4" ht="20.25" x14ac:dyDescent="0.25">
      <c r="A142" s="107"/>
      <c r="B142" s="23"/>
      <c r="C142" s="36"/>
      <c r="D142" s="36"/>
    </row>
    <row r="143" spans="1:4" ht="20.25" x14ac:dyDescent="0.25">
      <c r="A143" s="107"/>
      <c r="B143" s="23"/>
      <c r="C143" s="36"/>
      <c r="D143" s="36"/>
    </row>
    <row r="144" spans="1:4" ht="20.25" x14ac:dyDescent="0.25">
      <c r="A144" s="107"/>
      <c r="B144" s="23"/>
      <c r="C144" s="36"/>
      <c r="D144" s="36"/>
    </row>
    <row r="145" spans="1:4" ht="20.25" x14ac:dyDescent="0.25">
      <c r="A145" s="107"/>
      <c r="B145" s="23"/>
      <c r="C145" s="36"/>
      <c r="D145" s="36"/>
    </row>
    <row r="146" spans="1:4" ht="20.25" x14ac:dyDescent="0.25">
      <c r="A146" s="107"/>
      <c r="B146" s="23"/>
      <c r="C146" s="36"/>
      <c r="D146" s="36"/>
    </row>
    <row r="147" spans="1:4" ht="20.25" x14ac:dyDescent="0.25">
      <c r="A147" s="107"/>
      <c r="B147" s="23"/>
      <c r="C147" s="36"/>
      <c r="D147" s="36"/>
    </row>
    <row r="148" spans="1:4" ht="20.25" x14ac:dyDescent="0.25">
      <c r="A148" s="107"/>
      <c r="B148" s="23"/>
      <c r="C148" s="36"/>
      <c r="D148" s="36"/>
    </row>
    <row r="149" spans="1:4" ht="20.25" x14ac:dyDescent="0.25">
      <c r="A149" s="107"/>
      <c r="B149" s="23"/>
      <c r="C149" s="36"/>
      <c r="D149" s="36"/>
    </row>
    <row r="150" spans="1:4" ht="20.25" x14ac:dyDescent="0.25">
      <c r="A150" s="107"/>
      <c r="B150" s="23"/>
      <c r="C150" s="36"/>
      <c r="D150" s="36"/>
    </row>
    <row r="151" spans="1:4" ht="20.25" x14ac:dyDescent="0.25">
      <c r="A151" s="107"/>
      <c r="B151" s="23"/>
      <c r="C151" s="36"/>
      <c r="D151" s="36"/>
    </row>
    <row r="152" spans="1:4" ht="20.25" x14ac:dyDescent="0.25">
      <c r="A152" s="107"/>
      <c r="B152" s="23"/>
      <c r="C152" s="36"/>
      <c r="D152" s="36"/>
    </row>
    <row r="153" spans="1:4" ht="20.25" x14ac:dyDescent="0.25">
      <c r="A153" s="107"/>
      <c r="B153" s="23"/>
      <c r="C153" s="36"/>
      <c r="D153" s="36"/>
    </row>
    <row r="154" spans="1:4" ht="20.25" x14ac:dyDescent="0.25">
      <c r="A154" s="107"/>
      <c r="B154" s="23"/>
      <c r="C154" s="36"/>
      <c r="D154" s="36"/>
    </row>
    <row r="155" spans="1:4" ht="20.25" x14ac:dyDescent="0.25">
      <c r="A155" s="107"/>
      <c r="B155" s="23"/>
      <c r="C155" s="36"/>
      <c r="D155" s="36"/>
    </row>
    <row r="156" spans="1:4" ht="20.25" x14ac:dyDescent="0.25">
      <c r="A156" s="107"/>
      <c r="B156" s="23"/>
      <c r="C156" s="36"/>
      <c r="D156" s="36"/>
    </row>
    <row r="157" spans="1:4" ht="20.25" x14ac:dyDescent="0.25">
      <c r="A157" s="107"/>
      <c r="B157" s="23"/>
      <c r="C157" s="36"/>
      <c r="D157" s="36"/>
    </row>
    <row r="158" spans="1:4" ht="20.25" x14ac:dyDescent="0.25">
      <c r="A158" s="107"/>
      <c r="B158" s="23"/>
      <c r="C158" s="36"/>
      <c r="D158" s="36"/>
    </row>
    <row r="159" spans="1:4" ht="20.25" x14ac:dyDescent="0.25">
      <c r="A159" s="107"/>
      <c r="B159" s="23"/>
      <c r="C159" s="36"/>
      <c r="D159" s="36"/>
    </row>
    <row r="160" spans="1:4" ht="20.25" x14ac:dyDescent="0.25">
      <c r="A160" s="107"/>
      <c r="B160" s="23"/>
      <c r="C160" s="36"/>
      <c r="D160" s="36"/>
    </row>
    <row r="161" spans="1:4" ht="20.25" x14ac:dyDescent="0.25">
      <c r="A161" s="107"/>
      <c r="B161" s="23"/>
      <c r="C161" s="36"/>
      <c r="D161" s="36"/>
    </row>
    <row r="162" spans="1:4" ht="20.25" x14ac:dyDescent="0.25">
      <c r="A162" s="107"/>
      <c r="B162" s="23"/>
      <c r="C162" s="36"/>
      <c r="D162" s="36"/>
    </row>
    <row r="163" spans="1:4" ht="20.25" x14ac:dyDescent="0.25">
      <c r="A163" s="107"/>
      <c r="B163" s="23"/>
      <c r="C163" s="36"/>
      <c r="D163" s="36"/>
    </row>
    <row r="164" spans="1:4" ht="20.25" x14ac:dyDescent="0.25">
      <c r="A164" s="107"/>
      <c r="B164" s="23"/>
      <c r="C164" s="36"/>
      <c r="D164" s="36"/>
    </row>
    <row r="165" spans="1:4" ht="20.25" x14ac:dyDescent="0.25">
      <c r="A165" s="107"/>
      <c r="B165" s="23"/>
      <c r="C165" s="36"/>
      <c r="D165" s="36"/>
    </row>
    <row r="166" spans="1:4" ht="20.25" x14ac:dyDescent="0.25">
      <c r="A166" s="107"/>
      <c r="B166" s="23"/>
      <c r="C166" s="36"/>
      <c r="D166" s="36"/>
    </row>
    <row r="167" spans="1:4" ht="20.25" x14ac:dyDescent="0.25">
      <c r="A167" s="107"/>
      <c r="B167" s="23"/>
      <c r="C167" s="36"/>
      <c r="D167" s="36"/>
    </row>
    <row r="168" spans="1:4" ht="20.25" x14ac:dyDescent="0.25">
      <c r="A168" s="107"/>
      <c r="B168" s="23"/>
      <c r="C168" s="36"/>
      <c r="D168" s="36"/>
    </row>
    <row r="169" spans="1:4" ht="20.25" x14ac:dyDescent="0.25">
      <c r="A169" s="107"/>
      <c r="B169" s="23"/>
      <c r="C169" s="36"/>
      <c r="D169" s="36"/>
    </row>
    <row r="170" spans="1:4" ht="20.25" x14ac:dyDescent="0.25">
      <c r="A170" s="107"/>
      <c r="B170" s="23"/>
      <c r="C170" s="36"/>
      <c r="D170" s="36"/>
    </row>
    <row r="171" spans="1:4" ht="20.25" x14ac:dyDescent="0.25">
      <c r="A171" s="107"/>
      <c r="B171" s="23"/>
      <c r="C171" s="36"/>
      <c r="D171" s="36"/>
    </row>
    <row r="172" spans="1:4" ht="20.25" x14ac:dyDescent="0.25">
      <c r="A172" s="107"/>
      <c r="B172" s="23"/>
      <c r="C172" s="36"/>
      <c r="D172" s="36"/>
    </row>
    <row r="173" spans="1:4" ht="20.25" x14ac:dyDescent="0.25">
      <c r="A173" s="107"/>
      <c r="B173" s="23"/>
      <c r="C173" s="36"/>
      <c r="D173" s="36"/>
    </row>
    <row r="174" spans="1:4" ht="20.25" x14ac:dyDescent="0.25">
      <c r="A174" s="107"/>
      <c r="B174" s="23"/>
      <c r="C174" s="36"/>
      <c r="D174" s="36"/>
    </row>
    <row r="175" spans="1:4" ht="20.25" x14ac:dyDescent="0.25">
      <c r="A175" s="107"/>
      <c r="B175" s="23"/>
      <c r="C175" s="36"/>
      <c r="D175" s="36"/>
    </row>
    <row r="176" spans="1:4" ht="20.25" x14ac:dyDescent="0.25">
      <c r="A176" s="107"/>
      <c r="B176" s="23"/>
      <c r="C176" s="36"/>
      <c r="D176" s="36"/>
    </row>
    <row r="177" spans="1:4" ht="20.25" x14ac:dyDescent="0.25">
      <c r="A177" s="107"/>
      <c r="B177" s="23"/>
      <c r="C177" s="36"/>
      <c r="D177" s="36"/>
    </row>
    <row r="178" spans="1:4" ht="20.25" x14ac:dyDescent="0.25">
      <c r="A178" s="107"/>
      <c r="B178" s="23"/>
      <c r="C178" s="36"/>
      <c r="D178" s="36"/>
    </row>
    <row r="179" spans="1:4" ht="20.25" x14ac:dyDescent="0.25">
      <c r="A179" s="107"/>
      <c r="B179" s="23"/>
      <c r="C179" s="36"/>
      <c r="D179" s="36"/>
    </row>
    <row r="180" spans="1:4" ht="20.25" x14ac:dyDescent="0.25">
      <c r="A180" s="107"/>
      <c r="B180" s="23"/>
      <c r="C180" s="36"/>
      <c r="D180" s="36"/>
    </row>
    <row r="181" spans="1:4" ht="20.25" x14ac:dyDescent="0.25">
      <c r="A181" s="107"/>
      <c r="B181" s="23"/>
      <c r="C181" s="36"/>
      <c r="D181" s="36"/>
    </row>
    <row r="182" spans="1:4" ht="20.25" x14ac:dyDescent="0.25">
      <c r="A182" s="107"/>
      <c r="B182" s="23"/>
      <c r="C182" s="36"/>
      <c r="D182" s="36"/>
    </row>
    <row r="183" spans="1:4" ht="20.25" x14ac:dyDescent="0.25">
      <c r="A183" s="107"/>
      <c r="B183" s="23"/>
      <c r="C183" s="36"/>
      <c r="D183" s="36"/>
    </row>
    <row r="184" spans="1:4" ht="20.25" x14ac:dyDescent="0.25">
      <c r="A184" s="107"/>
      <c r="B184" s="23"/>
      <c r="C184" s="36"/>
      <c r="D184" s="36"/>
    </row>
    <row r="185" spans="1:4" ht="20.25" x14ac:dyDescent="0.25">
      <c r="A185" s="107"/>
      <c r="B185" s="23"/>
      <c r="C185" s="36"/>
      <c r="D185" s="36"/>
    </row>
    <row r="186" spans="1:4" ht="20.25" x14ac:dyDescent="0.25">
      <c r="A186" s="107"/>
      <c r="B186" s="23"/>
      <c r="C186" s="36"/>
      <c r="D186" s="36"/>
    </row>
    <row r="187" spans="1:4" ht="20.25" x14ac:dyDescent="0.25">
      <c r="A187" s="107"/>
      <c r="B187" s="23"/>
      <c r="C187" s="36"/>
      <c r="D187" s="36"/>
    </row>
    <row r="188" spans="1:4" ht="20.25" x14ac:dyDescent="0.25">
      <c r="A188" s="107"/>
      <c r="B188" s="23"/>
      <c r="C188" s="36"/>
      <c r="D188" s="36"/>
    </row>
    <row r="189" spans="1:4" ht="20.25" x14ac:dyDescent="0.25">
      <c r="A189" s="107"/>
      <c r="B189" s="23"/>
      <c r="C189" s="36"/>
      <c r="D189" s="36"/>
    </row>
    <row r="190" spans="1:4" ht="20.25" x14ac:dyDescent="0.25">
      <c r="A190" s="107"/>
      <c r="B190" s="23"/>
      <c r="C190" s="36"/>
      <c r="D190" s="36"/>
    </row>
    <row r="191" spans="1:4" ht="20.25" x14ac:dyDescent="0.25">
      <c r="A191" s="107"/>
      <c r="B191" s="23"/>
      <c r="C191" s="36"/>
      <c r="D191" s="36"/>
    </row>
    <row r="192" spans="1:4" ht="20.25" x14ac:dyDescent="0.25">
      <c r="A192" s="107"/>
      <c r="B192" s="23"/>
      <c r="C192" s="36"/>
      <c r="D192" s="36"/>
    </row>
    <row r="193" spans="1:4" ht="20.25" x14ac:dyDescent="0.25">
      <c r="A193" s="107"/>
      <c r="B193" s="23"/>
      <c r="C193" s="36"/>
      <c r="D193" s="36"/>
    </row>
    <row r="194" spans="1:4" ht="20.25" x14ac:dyDescent="0.25">
      <c r="A194" s="107"/>
      <c r="B194" s="23"/>
      <c r="C194" s="36"/>
      <c r="D194" s="36"/>
    </row>
    <row r="195" spans="1:4" ht="20.25" x14ac:dyDescent="0.25">
      <c r="A195" s="107"/>
      <c r="B195" s="23"/>
      <c r="C195" s="36"/>
      <c r="D195" s="36"/>
    </row>
    <row r="196" spans="1:4" ht="20.25" x14ac:dyDescent="0.25">
      <c r="A196" s="107"/>
      <c r="B196" s="23"/>
      <c r="C196" s="36"/>
      <c r="D196" s="36"/>
    </row>
    <row r="197" spans="1:4" ht="20.25" x14ac:dyDescent="0.25">
      <c r="A197" s="107"/>
      <c r="B197" s="23"/>
      <c r="C197" s="36"/>
      <c r="D197" s="36"/>
    </row>
    <row r="198" spans="1:4" ht="20.25" x14ac:dyDescent="0.25">
      <c r="A198" s="107"/>
      <c r="B198" s="23"/>
      <c r="C198" s="36"/>
      <c r="D198" s="36"/>
    </row>
    <row r="199" spans="1:4" ht="20.25" x14ac:dyDescent="0.25">
      <c r="A199" s="107"/>
      <c r="B199" s="23"/>
      <c r="C199" s="36"/>
      <c r="D199" s="36"/>
    </row>
    <row r="200" spans="1:4" ht="20.25" x14ac:dyDescent="0.25">
      <c r="A200" s="107"/>
      <c r="B200" s="23"/>
      <c r="C200" s="36"/>
      <c r="D200" s="36"/>
    </row>
    <row r="201" spans="1:4" ht="20.25" x14ac:dyDescent="0.25">
      <c r="A201" s="107"/>
      <c r="B201" s="23"/>
      <c r="C201" s="36"/>
      <c r="D201" s="36"/>
    </row>
    <row r="202" spans="1:4" ht="20.25" x14ac:dyDescent="0.25">
      <c r="A202" s="107"/>
      <c r="B202" s="23"/>
      <c r="C202" s="36"/>
      <c r="D202" s="36"/>
    </row>
    <row r="203" spans="1:4" ht="20.25" x14ac:dyDescent="0.25">
      <c r="A203" s="107"/>
      <c r="B203" s="23"/>
      <c r="C203" s="36"/>
      <c r="D203" s="36"/>
    </row>
    <row r="204" spans="1:4" ht="20.25" x14ac:dyDescent="0.25">
      <c r="A204" s="107"/>
      <c r="B204" s="23"/>
      <c r="C204" s="36"/>
      <c r="D204" s="36"/>
    </row>
    <row r="205" spans="1:4" ht="20.25" x14ac:dyDescent="0.25">
      <c r="A205" s="107"/>
      <c r="B205" s="23"/>
      <c r="C205" s="36"/>
      <c r="D205" s="36"/>
    </row>
    <row r="206" spans="1:4" ht="20.25" x14ac:dyDescent="0.25">
      <c r="A206" s="107"/>
      <c r="B206" s="23"/>
      <c r="C206" s="36"/>
      <c r="D206" s="36"/>
    </row>
    <row r="207" spans="1:4" ht="20.25" x14ac:dyDescent="0.25">
      <c r="A207" s="107"/>
      <c r="B207" s="23"/>
      <c r="C207" s="36"/>
      <c r="D207" s="36"/>
    </row>
    <row r="208" spans="1:4" x14ac:dyDescent="0.25">
      <c r="A208" s="87"/>
      <c r="B208" s="23"/>
      <c r="C208" s="23"/>
      <c r="D208" s="23"/>
    </row>
    <row r="209" spans="1:8" ht="20.25" x14ac:dyDescent="0.25">
      <c r="A209" s="87"/>
      <c r="B209" s="32" t="s">
        <v>171</v>
      </c>
      <c r="C209" s="32" t="s">
        <v>172</v>
      </c>
      <c r="D209" s="35" t="s">
        <v>171</v>
      </c>
      <c r="E209" s="35" t="s">
        <v>172</v>
      </c>
    </row>
    <row r="210" spans="1:8" ht="21" x14ac:dyDescent="0.35">
      <c r="A210" s="87"/>
      <c r="B210" s="33" t="s">
        <v>173</v>
      </c>
      <c r="C210" s="33" t="s">
        <v>174</v>
      </c>
      <c r="D210" t="s">
        <v>173</v>
      </c>
      <c r="F210" t="str">
        <f>IF(NOT(ISBLANK(D210)),D210,IF(NOT(ISBLANK(E210)),"     "&amp;E210,FALSE))</f>
        <v>Afectación Económica o presupuestal</v>
      </c>
      <c r="G210" t="s">
        <v>173</v>
      </c>
      <c r="H210" t="str">
        <f ca="1">IF(NOT(ISERROR(MATCH(G210,_xlfn.ANCHORARRAY(B221),0))),F223&amp;"Por favor no seleccionar los criterios de impacto",G210)</f>
        <v>Afectación Económica o presupuestal</v>
      </c>
    </row>
    <row r="211" spans="1:8" ht="21" x14ac:dyDescent="0.35">
      <c r="A211" s="87"/>
      <c r="B211" s="33" t="s">
        <v>173</v>
      </c>
      <c r="C211" s="33" t="s">
        <v>151</v>
      </c>
      <c r="E211" t="s">
        <v>174</v>
      </c>
      <c r="F211" t="str">
        <f t="shared" ref="F211:F221" si="0">IF(NOT(ISBLANK(D211)),D211,IF(NOT(ISBLANK(E211)),"     "&amp;E211,FALSE))</f>
        <v xml:space="preserve">     Afectación menor a 10 SMLMV .</v>
      </c>
    </row>
    <row r="212" spans="1:8" ht="21" x14ac:dyDescent="0.35">
      <c r="A212" s="87"/>
      <c r="B212" s="33" t="s">
        <v>173</v>
      </c>
      <c r="C212" s="33" t="s">
        <v>154</v>
      </c>
      <c r="E212" t="s">
        <v>151</v>
      </c>
      <c r="F212" t="str">
        <f t="shared" si="0"/>
        <v xml:space="preserve">     Entre 10 y 50 SMLMV </v>
      </c>
    </row>
    <row r="213" spans="1:8" ht="21" x14ac:dyDescent="0.35">
      <c r="A213" s="87"/>
      <c r="B213" s="33" t="s">
        <v>173</v>
      </c>
      <c r="C213" s="33" t="s">
        <v>158</v>
      </c>
      <c r="E213" t="s">
        <v>154</v>
      </c>
      <c r="F213" t="str">
        <f t="shared" si="0"/>
        <v xml:space="preserve">     Entre 50 y 100 SMLMV </v>
      </c>
    </row>
    <row r="214" spans="1:8" ht="21" x14ac:dyDescent="0.35">
      <c r="A214" s="87"/>
      <c r="B214" s="33" t="s">
        <v>173</v>
      </c>
      <c r="C214" s="33" t="s">
        <v>162</v>
      </c>
      <c r="E214" t="s">
        <v>158</v>
      </c>
      <c r="F214" t="str">
        <f t="shared" si="0"/>
        <v xml:space="preserve">     Entre 100 y 500 SMLMV </v>
      </c>
    </row>
    <row r="215" spans="1:8" ht="21" x14ac:dyDescent="0.35">
      <c r="A215" s="87"/>
      <c r="B215" s="33" t="s">
        <v>144</v>
      </c>
      <c r="C215" s="33" t="s">
        <v>148</v>
      </c>
      <c r="E215" t="s">
        <v>162</v>
      </c>
      <c r="F215" t="str">
        <f t="shared" si="0"/>
        <v xml:space="preserve">     Mayor a 500 SMLMV </v>
      </c>
    </row>
    <row r="216" spans="1:8" ht="21" x14ac:dyDescent="0.35">
      <c r="A216" s="87"/>
      <c r="B216" s="33" t="s">
        <v>144</v>
      </c>
      <c r="C216" s="33" t="s">
        <v>152</v>
      </c>
      <c r="D216" t="s">
        <v>144</v>
      </c>
      <c r="F216" t="str">
        <f t="shared" si="0"/>
        <v>Pérdida Reputacional</v>
      </c>
    </row>
    <row r="217" spans="1:8" ht="21" x14ac:dyDescent="0.35">
      <c r="A217" s="87"/>
      <c r="B217" s="33" t="s">
        <v>144</v>
      </c>
      <c r="C217" s="33" t="s">
        <v>155</v>
      </c>
      <c r="E217" t="s">
        <v>148</v>
      </c>
      <c r="F217" t="str">
        <f t="shared" si="0"/>
        <v xml:space="preserve">     El riesgo afecta la imagen de alguna área de la organización</v>
      </c>
    </row>
    <row r="218" spans="1:8" ht="21" x14ac:dyDescent="0.35">
      <c r="A218" s="87"/>
      <c r="B218" s="33" t="s">
        <v>144</v>
      </c>
      <c r="C218" s="33" t="s">
        <v>159</v>
      </c>
      <c r="E218" t="s">
        <v>152</v>
      </c>
      <c r="F218" t="str">
        <f t="shared" si="0"/>
        <v xml:space="preserve">     El riesgo afecta la imagen de la entidad internamente, de conocimiento general, nivel interno, de junta dircetiva y accionistas y/o de provedores</v>
      </c>
    </row>
    <row r="219" spans="1:8" ht="21" x14ac:dyDescent="0.35">
      <c r="A219" s="87"/>
      <c r="B219" s="33" t="s">
        <v>144</v>
      </c>
      <c r="C219" s="33" t="s">
        <v>163</v>
      </c>
      <c r="E219" t="s">
        <v>155</v>
      </c>
      <c r="F219" t="str">
        <f t="shared" si="0"/>
        <v xml:space="preserve">     El riesgo afecta la imagen de la entidad con algunos usuarios de relevancia frente al logro de los objetivos</v>
      </c>
    </row>
    <row r="220" spans="1:8" x14ac:dyDescent="0.25">
      <c r="A220" s="87"/>
      <c r="B220" s="34"/>
      <c r="C220" s="34"/>
      <c r="E220" t="s">
        <v>159</v>
      </c>
      <c r="F220" t="str">
        <f t="shared" si="0"/>
        <v xml:space="preserve">     El riesgo afecta la imagen de de la entidad con efecto publicitario sostenido a nivel de sector administrativo, nivel departamental o municipal</v>
      </c>
    </row>
    <row r="221" spans="1:8" x14ac:dyDescent="0.25">
      <c r="A221" s="87"/>
      <c r="B221" s="34" t="e">
        <f t="array" aca="1" ref="B221:B223" ca="1">_xlfn.UNIQUE(Tabla1[[#All],[Criterios]])</f>
        <v>#NAME?</v>
      </c>
      <c r="C221" s="34"/>
      <c r="E221" t="s">
        <v>163</v>
      </c>
      <c r="F221" t="str">
        <f t="shared" si="0"/>
        <v xml:space="preserve">     El riesgo afecta la imagen de la entidad a nivel nacional, con efecto publicitarios sostenible a nivel país</v>
      </c>
    </row>
    <row r="222" spans="1:8" x14ac:dyDescent="0.25">
      <c r="A222" s="87"/>
      <c r="B222" s="34" t="e">
        <f ca="1"/>
        <v>#NAME?</v>
      </c>
      <c r="C222" s="34"/>
    </row>
    <row r="223" spans="1:8" x14ac:dyDescent="0.25">
      <c r="B223" s="34" t="e">
        <f ca="1"/>
        <v>#NAME?</v>
      </c>
      <c r="C223" s="34"/>
      <c r="F223" s="37" t="s">
        <v>175</v>
      </c>
    </row>
    <row r="224" spans="1:8" x14ac:dyDescent="0.25">
      <c r="B224" s="22"/>
      <c r="C224" s="22"/>
      <c r="F224" s="37" t="s">
        <v>176</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1300-000000000000}">
      <formula1>$F$210:$F$221</formula1>
    </dataValidation>
  </dataValidations>
  <pageMargins left="0.7" right="0.7" top="0.75" bottom="0.75" header="0.3" footer="0.3"/>
  <pageSetup orientation="portrait"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tabColor theme="7" tint="-0.249977111117893"/>
  </sheetPr>
  <dimension ref="B1:F16"/>
  <sheetViews>
    <sheetView topLeftCell="A13" workbookViewId="0">
      <selection activeCell="E25" sqref="E25"/>
    </sheetView>
  </sheetViews>
  <sheetFormatPr baseColWidth="10" defaultColWidth="14.140625" defaultRowHeight="12.75" x14ac:dyDescent="0.2"/>
  <cols>
    <col min="1" max="1" width="14.140625" style="92"/>
    <col min="2" max="2" width="13.140625" style="92" customWidth="1"/>
    <col min="3" max="3" width="15.5703125" style="92" customWidth="1"/>
    <col min="4" max="4" width="14.140625" style="92"/>
    <col min="5" max="5" width="39.140625" style="92" customWidth="1"/>
    <col min="6" max="6" width="12.140625" style="92" customWidth="1"/>
    <col min="7" max="16384" width="14.140625" style="92"/>
  </cols>
  <sheetData>
    <row r="1" spans="2:6" ht="24" customHeight="1" thickBot="1" x14ac:dyDescent="0.25">
      <c r="B1" s="458" t="s">
        <v>177</v>
      </c>
      <c r="C1" s="459"/>
      <c r="D1" s="459"/>
      <c r="E1" s="459"/>
      <c r="F1" s="460"/>
    </row>
    <row r="2" spans="2:6" ht="16.5" thickBot="1" x14ac:dyDescent="0.3">
      <c r="B2" s="93"/>
      <c r="C2" s="93"/>
      <c r="D2" s="93"/>
      <c r="E2" s="93"/>
      <c r="F2" s="93"/>
    </row>
    <row r="3" spans="2:6" ht="16.5" thickBot="1" x14ac:dyDescent="0.25">
      <c r="B3" s="462" t="s">
        <v>178</v>
      </c>
      <c r="C3" s="463"/>
      <c r="D3" s="463"/>
      <c r="E3" s="105" t="s">
        <v>179</v>
      </c>
      <c r="F3" s="106" t="s">
        <v>180</v>
      </c>
    </row>
    <row r="4" spans="2:6" ht="31.5" x14ac:dyDescent="0.2">
      <c r="B4" s="464" t="s">
        <v>181</v>
      </c>
      <c r="C4" s="466" t="s">
        <v>83</v>
      </c>
      <c r="D4" s="94" t="s">
        <v>92</v>
      </c>
      <c r="E4" s="95" t="s">
        <v>182</v>
      </c>
      <c r="F4" s="96">
        <v>0.25</v>
      </c>
    </row>
    <row r="5" spans="2:6" ht="47.25" x14ac:dyDescent="0.2">
      <c r="B5" s="465"/>
      <c r="C5" s="467"/>
      <c r="D5" s="97" t="s">
        <v>98</v>
      </c>
      <c r="E5" s="98" t="s">
        <v>183</v>
      </c>
      <c r="F5" s="99">
        <v>0.15</v>
      </c>
    </row>
    <row r="6" spans="2:6" ht="47.25" x14ac:dyDescent="0.2">
      <c r="B6" s="465"/>
      <c r="C6" s="467"/>
      <c r="D6" s="97" t="s">
        <v>99</v>
      </c>
      <c r="E6" s="98" t="s">
        <v>184</v>
      </c>
      <c r="F6" s="99">
        <v>0.1</v>
      </c>
    </row>
    <row r="7" spans="2:6" ht="78.75" x14ac:dyDescent="0.2">
      <c r="B7" s="465"/>
      <c r="C7" s="467" t="s">
        <v>84</v>
      </c>
      <c r="D7" s="97" t="s">
        <v>106</v>
      </c>
      <c r="E7" s="98" t="s">
        <v>185</v>
      </c>
      <c r="F7" s="99">
        <v>0.25</v>
      </c>
    </row>
    <row r="8" spans="2:6" ht="31.5" x14ac:dyDescent="0.2">
      <c r="B8" s="465"/>
      <c r="C8" s="467"/>
      <c r="D8" s="97" t="s">
        <v>93</v>
      </c>
      <c r="E8" s="98" t="s">
        <v>186</v>
      </c>
      <c r="F8" s="99">
        <v>0.15</v>
      </c>
    </row>
    <row r="9" spans="2:6" ht="63" x14ac:dyDescent="0.2">
      <c r="B9" s="465" t="s">
        <v>187</v>
      </c>
      <c r="C9" s="467" t="s">
        <v>86</v>
      </c>
      <c r="D9" s="97" t="s">
        <v>94</v>
      </c>
      <c r="E9" s="98" t="s">
        <v>188</v>
      </c>
      <c r="F9" s="100" t="s">
        <v>189</v>
      </c>
    </row>
    <row r="10" spans="2:6" ht="63" x14ac:dyDescent="0.2">
      <c r="B10" s="465"/>
      <c r="C10" s="467"/>
      <c r="D10" s="97" t="s">
        <v>108</v>
      </c>
      <c r="E10" s="98" t="s">
        <v>190</v>
      </c>
      <c r="F10" s="100" t="s">
        <v>189</v>
      </c>
    </row>
    <row r="11" spans="2:6" ht="47.25" x14ac:dyDescent="0.2">
      <c r="B11" s="465"/>
      <c r="C11" s="467" t="s">
        <v>87</v>
      </c>
      <c r="D11" s="97" t="s">
        <v>95</v>
      </c>
      <c r="E11" s="98" t="s">
        <v>191</v>
      </c>
      <c r="F11" s="100" t="s">
        <v>189</v>
      </c>
    </row>
    <row r="12" spans="2:6" ht="47.25" x14ac:dyDescent="0.2">
      <c r="B12" s="465"/>
      <c r="C12" s="467"/>
      <c r="D12" s="97" t="s">
        <v>100</v>
      </c>
      <c r="E12" s="98" t="s">
        <v>192</v>
      </c>
      <c r="F12" s="100" t="s">
        <v>189</v>
      </c>
    </row>
    <row r="13" spans="2:6" ht="31.5" x14ac:dyDescent="0.2">
      <c r="B13" s="465"/>
      <c r="C13" s="467" t="s">
        <v>88</v>
      </c>
      <c r="D13" s="97" t="s">
        <v>96</v>
      </c>
      <c r="E13" s="98" t="s">
        <v>193</v>
      </c>
      <c r="F13" s="100" t="s">
        <v>189</v>
      </c>
    </row>
    <row r="14" spans="2:6" ht="33.6" customHeight="1" thickBot="1" x14ac:dyDescent="0.25">
      <c r="B14" s="468"/>
      <c r="C14" s="469"/>
      <c r="D14" s="101" t="s">
        <v>194</v>
      </c>
      <c r="E14" s="102" t="s">
        <v>195</v>
      </c>
      <c r="F14" s="103" t="s">
        <v>189</v>
      </c>
    </row>
    <row r="15" spans="2:6" ht="49.5" customHeight="1" x14ac:dyDescent="0.2">
      <c r="B15" s="461" t="s">
        <v>196</v>
      </c>
      <c r="C15" s="461"/>
      <c r="D15" s="461"/>
      <c r="E15" s="461"/>
      <c r="F15" s="461"/>
    </row>
    <row r="16" spans="2:6" ht="27" customHeight="1" x14ac:dyDescent="0.25">
      <c r="B16" s="10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B2:E19"/>
  <sheetViews>
    <sheetView topLeftCell="A4" workbookViewId="0">
      <selection activeCell="B13" sqref="B13:B19"/>
    </sheetView>
  </sheetViews>
  <sheetFormatPr baseColWidth="10" defaultColWidth="11.42578125" defaultRowHeight="15" x14ac:dyDescent="0.25"/>
  <sheetData>
    <row r="2" spans="2:5" x14ac:dyDescent="0.25">
      <c r="B2" t="s">
        <v>197</v>
      </c>
      <c r="E2" t="s">
        <v>198</v>
      </c>
    </row>
    <row r="3" spans="2:5" x14ac:dyDescent="0.25">
      <c r="B3" t="s">
        <v>105</v>
      </c>
      <c r="E3" t="s">
        <v>89</v>
      </c>
    </row>
    <row r="4" spans="2:5" x14ac:dyDescent="0.25">
      <c r="B4" t="s">
        <v>199</v>
      </c>
      <c r="E4" t="s">
        <v>102</v>
      </c>
    </row>
    <row r="5" spans="2:5" x14ac:dyDescent="0.25">
      <c r="B5" t="s">
        <v>97</v>
      </c>
    </row>
    <row r="8" spans="2:5" x14ac:dyDescent="0.25">
      <c r="B8" t="s">
        <v>200</v>
      </c>
    </row>
    <row r="9" spans="2:5" x14ac:dyDescent="0.25">
      <c r="B9" t="s">
        <v>201</v>
      </c>
    </row>
    <row r="10" spans="2:5" x14ac:dyDescent="0.25">
      <c r="B10" t="s">
        <v>202</v>
      </c>
    </row>
    <row r="13" spans="2:5" x14ac:dyDescent="0.25">
      <c r="B13" t="s">
        <v>203</v>
      </c>
    </row>
    <row r="14" spans="2:5" x14ac:dyDescent="0.25">
      <c r="B14" t="s">
        <v>90</v>
      </c>
    </row>
    <row r="15" spans="2:5" x14ac:dyDescent="0.25">
      <c r="B15" t="s">
        <v>204</v>
      </c>
    </row>
    <row r="16" spans="2:5" x14ac:dyDescent="0.25">
      <c r="B16" t="s">
        <v>205</v>
      </c>
    </row>
    <row r="17" spans="2:2" x14ac:dyDescent="0.25">
      <c r="B17" t="s">
        <v>206</v>
      </c>
    </row>
    <row r="18" spans="2:2" x14ac:dyDescent="0.25">
      <c r="B18" t="s">
        <v>207</v>
      </c>
    </row>
    <row r="19" spans="2:2" x14ac:dyDescent="0.25">
      <c r="B19" t="s">
        <v>103</v>
      </c>
    </row>
  </sheetData>
  <sortState ref="B2:B5">
    <sortCondition ref="B2:B5"/>
  </sortState>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92</v>
      </c>
    </row>
    <row r="4" spans="1:1" x14ac:dyDescent="0.2">
      <c r="A4" s="10" t="s">
        <v>98</v>
      </c>
    </row>
    <row r="5" spans="1:1" x14ac:dyDescent="0.2">
      <c r="A5" s="10" t="s">
        <v>99</v>
      </c>
    </row>
    <row r="6" spans="1:1" x14ac:dyDescent="0.2">
      <c r="A6" s="10" t="s">
        <v>106</v>
      </c>
    </row>
    <row r="7" spans="1:1" x14ac:dyDescent="0.2">
      <c r="A7" s="10" t="s">
        <v>93</v>
      </c>
    </row>
    <row r="8" spans="1:1" x14ac:dyDescent="0.2">
      <c r="A8" s="10" t="s">
        <v>94</v>
      </c>
    </row>
    <row r="9" spans="1:1" x14ac:dyDescent="0.2">
      <c r="A9" s="10" t="s">
        <v>108</v>
      </c>
    </row>
    <row r="10" spans="1:1" x14ac:dyDescent="0.2">
      <c r="A10" s="10" t="s">
        <v>95</v>
      </c>
    </row>
    <row r="11" spans="1:1" x14ac:dyDescent="0.2">
      <c r="A11" s="10" t="s">
        <v>100</v>
      </c>
    </row>
    <row r="12" spans="1:1" x14ac:dyDescent="0.2">
      <c r="A12" s="10" t="s">
        <v>208</v>
      </c>
    </row>
    <row r="13" spans="1:1" x14ac:dyDescent="0.2">
      <c r="A13" s="10" t="s">
        <v>209</v>
      </c>
    </row>
    <row r="14" spans="1:1" x14ac:dyDescent="0.2">
      <c r="A14" s="10" t="s">
        <v>210</v>
      </c>
    </row>
    <row r="16" spans="1:1" x14ac:dyDescent="0.2">
      <c r="A16" s="10" t="s">
        <v>211</v>
      </c>
    </row>
    <row r="17" spans="1:1" x14ac:dyDescent="0.2">
      <c r="A17" s="10" t="s">
        <v>197</v>
      </c>
    </row>
    <row r="18" spans="1:1" x14ac:dyDescent="0.2">
      <c r="A18" s="10" t="s">
        <v>105</v>
      </c>
    </row>
    <row r="20" spans="1:1" x14ac:dyDescent="0.2">
      <c r="A20" s="10" t="s">
        <v>201</v>
      </c>
    </row>
    <row r="21" spans="1:1" x14ac:dyDescent="0.2">
      <c r="A21" s="10" t="s">
        <v>202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32835B8874DD044B68DCF7A4AFC2ED9" ma:contentTypeVersion="9" ma:contentTypeDescription="Create a new document." ma:contentTypeScope="" ma:versionID="69cd78f49907409d381082decf765743">
  <xsd:schema xmlns:xsd="http://www.w3.org/2001/XMLSchema" xmlns:xs="http://www.w3.org/2001/XMLSchema" xmlns:p="http://schemas.microsoft.com/office/2006/metadata/properties" xmlns:ns3="fabc01ff-56fb-48a0-9569-326dbe949d88" targetNamespace="http://schemas.microsoft.com/office/2006/metadata/properties" ma:root="true" ma:fieldsID="00456343936289ab9236d515c3049459" ns3:_="">
    <xsd:import namespace="fabc01ff-56fb-48a0-9569-326dbe949d8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c01ff-56fb-48a0-9569-326dbe949d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466431-8290-47CB-9B8C-002EB9CC8F09}">
  <ds:schemaRefs>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2006/metadata/properties"/>
    <ds:schemaRef ds:uri="fabc01ff-56fb-48a0-9569-326dbe949d88"/>
    <ds:schemaRef ds:uri="http://schemas.microsoft.com/office/infopath/2007/PartnerControls"/>
    <ds:schemaRef ds:uri="http://purl.org/dc/terms/"/>
    <ds:schemaRef ds:uri="http://www.w3.org/XML/1998/namespace"/>
  </ds:schemaRefs>
</ds:datastoreItem>
</file>

<file path=customXml/itemProps2.xml><?xml version="1.0" encoding="utf-8"?>
<ds:datastoreItem xmlns:ds="http://schemas.openxmlformats.org/officeDocument/2006/customXml" ds:itemID="{48CF8577-941C-44F2-A247-A79B37601050}">
  <ds:schemaRefs>
    <ds:schemaRef ds:uri="http://schemas.microsoft.com/sharepoint/v3/contenttype/forms"/>
  </ds:schemaRefs>
</ds:datastoreItem>
</file>

<file path=customXml/itemProps3.xml><?xml version="1.0" encoding="utf-8"?>
<ds:datastoreItem xmlns:ds="http://schemas.openxmlformats.org/officeDocument/2006/customXml" ds:itemID="{FDFB253E-67CB-4F7A-86DD-A0B555F6BC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c01ff-56fb-48a0-9569-326dbe949d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Direccionamiento Estrategico</vt:lpstr>
      <vt:lpstr>Comunicaciones </vt:lpstr>
      <vt:lpstr>Asistencia tecnica</vt:lpstr>
      <vt:lpstr>Centro Cultural</vt:lpstr>
      <vt:lpstr>Unidades Productivas</vt:lpstr>
      <vt:lpstr>Producción Radial y Audiovisual</vt:lpstr>
      <vt:lpstr>Gestion Documental</vt:lpstr>
      <vt:lpstr>Servicio al Ciudadano</vt:lpstr>
      <vt:lpstr>Informatica y Tecnologia</vt:lpstr>
      <vt:lpstr>Gestion Contractual</vt:lpstr>
      <vt:lpstr>Gestion Juridica</vt:lpstr>
      <vt:lpstr>Gestion Humana</vt:lpstr>
      <vt:lpstr>Financiero</vt:lpstr>
      <vt:lpstr>Administrativo </vt:lpstr>
      <vt:lpstr>Evaluación y mejoramiento</vt:lpstr>
      <vt:lpstr>Intructivo</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Angie Paola Jara Rubiano</cp:lastModifiedBy>
  <cp:revision/>
  <dcterms:created xsi:type="dcterms:W3CDTF">2020-03-24T23:12:47Z</dcterms:created>
  <dcterms:modified xsi:type="dcterms:W3CDTF">2023-05-11T14:52:06Z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0x010100C32835B8874DD044B68DCF7A4AFC2ED9</vt:lpwstr>
  </property>
</Properties>
</file>