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7F73C552-BA99-4FD8-92B4-FF000BDA2725}" xr6:coauthVersionLast="36" xr6:coauthVersionMax="36" xr10:uidLastSave="{00000000-0000-0000-0000-000000000000}"/>
  <bookViews>
    <workbookView xWindow="0" yWindow="0" windowWidth="24000" windowHeight="8325" xr2:uid="{00000000-000D-0000-FFFF-FFFF00000000}"/>
  </bookViews>
  <sheets>
    <sheet name="AUSTERIDAD  CUARTO TRIMESTRE "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2" l="1"/>
  <c r="N16" i="2"/>
  <c r="N13" i="2"/>
  <c r="N11" i="2"/>
  <c r="N10" i="2"/>
  <c r="N6" i="2"/>
  <c r="P14" i="2" l="1"/>
  <c r="N14" i="2"/>
  <c r="L14" i="2"/>
  <c r="K14" i="2"/>
  <c r="P6" i="2" l="1"/>
  <c r="Q7" i="2"/>
  <c r="Q8" i="2"/>
  <c r="Q9" i="2"/>
  <c r="Q10" i="2"/>
  <c r="Q11" i="2"/>
  <c r="Q13" i="2"/>
  <c r="Q14" i="2"/>
  <c r="Q16" i="2"/>
  <c r="Q17" i="2"/>
  <c r="Q6" i="2"/>
  <c r="O7" i="2"/>
  <c r="O8" i="2"/>
  <c r="O9" i="2"/>
  <c r="O10" i="2"/>
  <c r="O11" i="2"/>
  <c r="O13" i="2"/>
  <c r="O14" i="2"/>
  <c r="O16" i="2"/>
  <c r="O17" i="2"/>
  <c r="O6" i="2"/>
  <c r="M8" i="2" l="1"/>
  <c r="M17" i="2"/>
  <c r="M16" i="2"/>
  <c r="M13" i="2"/>
  <c r="M11" i="2"/>
  <c r="M10" i="2"/>
  <c r="K10" i="2"/>
  <c r="M7" i="2"/>
  <c r="M6" i="2"/>
  <c r="K17" i="2" l="1"/>
  <c r="K16" i="2"/>
  <c r="K13" i="2"/>
  <c r="K11" i="2"/>
  <c r="K8" i="2" l="1"/>
  <c r="K7" i="2" l="1"/>
  <c r="K6" i="2"/>
</calcChain>
</file>

<file path=xl/sharedStrings.xml><?xml version="1.0" encoding="utf-8"?>
<sst xmlns="http://schemas.openxmlformats.org/spreadsheetml/2006/main" count="131" uniqueCount="94">
  <si>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</si>
  <si>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</si>
  <si>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</si>
  <si>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</si>
  <si>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</si>
  <si>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 xml:space="preserve">  Decreto 444 de 2023</t>
  </si>
  <si>
    <t>ACTIVIDAD</t>
  </si>
  <si>
    <t xml:space="preserve">RESPONSABLE ACTIVIDAD </t>
  </si>
  <si>
    <t>FECHA INICIO</t>
  </si>
  <si>
    <t>FECHA FINAL</t>
  </si>
  <si>
    <t>AÑO BASE 2022</t>
  </si>
  <si>
    <t>META</t>
  </si>
  <si>
    <t xml:space="preserve">PRIMER TRIMESTRE </t>
  </si>
  <si>
    <t xml:space="preserve">SEGUNDO TRIMESTRE </t>
  </si>
  <si>
    <t>TERCER TRIMESTRE</t>
  </si>
  <si>
    <t>CUARTO TRIMESTRE</t>
  </si>
  <si>
    <t>OBSERVACIONES</t>
  </si>
  <si>
    <t>VALOR EJECUTADO ACUMULADO</t>
  </si>
  <si>
    <t xml:space="preserve">% EJECUTADO RESPECTO AÑO BASE (Para el cálculo de ejecucion % se toma el valor del trimestre, se divide entre el valor del gasto del año base 2022) </t>
  </si>
  <si>
    <t>% EJECUTADO RESPECTO AÑO BASE</t>
  </si>
  <si>
    <t>Debida justificación de todos los contratos que se celebren  relacionados con prestación de servicios  profesionales y de Apoyo.</t>
  </si>
  <si>
    <t>Oficina Asesora Juridica- Procesos que presentan los Estudios previos</t>
  </si>
  <si>
    <t>Enero 02 de 2023</t>
  </si>
  <si>
    <t>Dic. 30 de 2023</t>
  </si>
  <si>
    <t>Reducir el valor anual de Gatos de contratacion en el 5%</t>
  </si>
  <si>
    <t xml:space="preserve">AUSTERIDAD EN GASTOS DE FUNCIONAMIENTO </t>
  </si>
  <si>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</si>
  <si>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</si>
  <si>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</si>
  <si>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 xml:space="preserve">AUSTERIDAD EN GASTOS DE FUNCIONAMIENTO HORAS EXTRAS Y VACACIONES </t>
  </si>
  <si>
    <t xml:space="preserve">Limitar el pago de horas extras a las extrictamente necesarias </t>
  </si>
  <si>
    <t>Generar el pago de horas extras  extrictamente necesarias</t>
  </si>
  <si>
    <t>Las actividades manteniniento a inmuebles debe estar debidamente justificados  en el marco del Decrerto 444 de 2023</t>
  </si>
  <si>
    <t xml:space="preserve">Secretaria General -  Administrativa y Financiera- </t>
  </si>
  <si>
    <t>Areglos locativos netamente necesarios según lo autorizado en Decreto 444 de 2023</t>
  </si>
  <si>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</si>
  <si>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</si>
  <si>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</si>
  <si>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t>Los tiquetes aéreos para viajes en comisiones de trabajo deben ser expedidos  en clase económica y/o promocional.</t>
  </si>
  <si>
    <t xml:space="preserve">Solicitar expedición de tiquetes por tarifas promocionales y tarifa económica, ajustando agendas a horarios de vuelos </t>
  </si>
  <si>
    <t xml:space="preserve">EVENTOS </t>
  </si>
  <si>
    <t>En los eventos presenciales racionalizar  la provisión de refrigerios a lo extrictamente necesario</t>
  </si>
  <si>
    <t xml:space="preserve">Dependencias responsables de eventos </t>
  </si>
  <si>
    <t>NO se realizaron</t>
  </si>
  <si>
    <t xml:space="preserve">En los  eventos presenciales que lleguen a realziarse no se ofrecen refrigerios </t>
  </si>
  <si>
    <t>El vehículo de la entidad se asigna para la movilización del Director General se racionalizará su uso y movilización. Se reporta gasto consumo combustible.  Establecer el control de suministro de combustible.</t>
  </si>
  <si>
    <t>Dirección General</t>
  </si>
  <si>
    <t>Revisar por parte del proceso de Gestión Humana lo ordenado en la directiva presidencial  en relación con el cargo de conductor. Control de gasto de combustible.</t>
  </si>
  <si>
    <t xml:space="preserve">PAPELERIA Y TELEFONIA </t>
  </si>
  <si>
    <t>Campañas de reducción de uso de papel y reutilización.</t>
  </si>
  <si>
    <t xml:space="preserve">Secretaria General -  Administrativa y Financiera- Proceso de Gestión Documental- Comunicaciones </t>
  </si>
  <si>
    <t>Reducir consumo de papel en las oficinas.</t>
  </si>
  <si>
    <t>Sensibilización mediante comunicaciones internas alusivas a la clasificación de residuos en la fuente.</t>
  </si>
  <si>
    <t xml:space="preserve">Secretaria General -  Administrativa y Financiera- Comunicaciones </t>
  </si>
  <si>
    <t xml:space="preserve">Reportes de entrega de material reciciclado </t>
  </si>
  <si>
    <t xml:space="preserve">Registro de entrega de material clasificado para reciclaje  a empresa PUERTA DE ORO con quien se tiene  contrato  para la  disposición final </t>
  </si>
  <si>
    <t xml:space="preserve">REPORTES </t>
  </si>
  <si>
    <t>N.A</t>
  </si>
  <si>
    <t>REPORTE</t>
  </si>
  <si>
    <t>Sensibilización mediante comunicaciones alusivas al uso racional de agua  en medios internos de comunicación</t>
  </si>
  <si>
    <t xml:space="preserve">Secretaria General -  Administrativa y Financiera- Comunicaciones  </t>
  </si>
  <si>
    <t>Fomentar una cultura de ahorro de agua a través de difusion de  comunicaciones de sensibilización.</t>
  </si>
  <si>
    <t>Reducir el 2% del costo del servicio de energía respecto al año anterior</t>
  </si>
  <si>
    <t>En relación con el año anterior se ha ejecutado un 174%, es decir un 74% de más, este aumento se debe a que se liquidaron las prestaciones sociales a que tienen derecho las personas retiradas por la vinculación de los funcionarios que ganaron el concurso de meritos e ingresaron a la entidad con derechos de carrera.</t>
  </si>
  <si>
    <t xml:space="preserve">Existe un aumento en relación con el gasto por concepto de pago de horas extras  del año anterior en el 3105%, se incrementó debido a las necesidades de servicio del conductor asignado a la camioneta del INCI que  es usada para la movilización del Director mientras está en funcionamiento. </t>
  </si>
  <si>
    <t>Para el último trimestre de 2023 se ejecutó contrato por mantenimiento de la infraestructurafísica del INCI, donde se realizaron actividades de reparacion de superficies exteriores y su pintura, limpieza y adecuacion del aviso, entre otros que se encontraban en deterioro.</t>
  </si>
  <si>
    <t>En relación con el año anterior se ejecutó un 79% en relacion con el año base 2022 . Indicador favorable.</t>
  </si>
  <si>
    <t>En relación con el año anterior se ejecutó un 78% en relacion con el año base 2022 . Indicador favorable.</t>
  </si>
  <si>
    <t>Por concepto de gasto de combustible se ejecutó el 69%  en comparación con el año anterior obedeciendo a que la camioneta dejó de funcionar por periodos considerables ante daños que no fueron posibles de reparar, indicador favorable.</t>
  </si>
  <si>
    <t>Se realizaron campañas de clasificación de residuos y se realizó la entrega de los residuos a la ASOCIACION DE RECICLADORES  PUERTA DE ORO, con el fin de que esos elementos pudieran ser transformados y reutilizados.</t>
  </si>
  <si>
    <t>El consumo de agua en relación con el gasto del año base 2022 fue de 90%, indicador favorable.</t>
  </si>
  <si>
    <t>Se ejecutó el 110%, es decir un incremento del 10% comparado con el año 2022, para este año el valor de los servicios tuvieron un incremento en la tarifa bastante notorio, lo que afectó el gasto.</t>
  </si>
  <si>
    <t>Se realizan campañas de uso razonable de papel, para  las impresiones de documentos,  se gastaron un total de 188 resmas de papel tamaño carta y oficio.</t>
  </si>
  <si>
    <t>En relación con el año anterior se ha ejecutado un 114%, es decir un 14% de más, a razón de que se incremento el IBC y algunos contratos se llevaron a los 12 meses completos, anteriormente eran por 11 o 11,5. La ejecución del gasto reporta lo pagado con corte 31 de diciembre 2023, que comprende los pagos por cuentas de cobro hasta el  mes de dciembre 2023.</t>
  </si>
  <si>
    <t xml:space="preserve">PLAN DE AUSTERIDAD Y GESTION AMBIENTAL 2023 ( Decreto 444-2023) - Informe cuarto trimestre </t>
  </si>
  <si>
    <t>COMISIONES Y VIÁTICOS</t>
  </si>
  <si>
    <t>AUSTERIDAD EN GASTOS DE FUNCIONAMIENTO E INVERSIÓN</t>
  </si>
  <si>
    <t>CONTRATOS DE PRESTACIÓN DE SERVICIOS DE APOYO A LA GESTIÓN</t>
  </si>
  <si>
    <t>VEHÍCULOS</t>
  </si>
  <si>
    <t>SOSTENIBILIDAD AMBIENTAL</t>
  </si>
  <si>
    <r>
      <rPr>
        <b/>
        <sz val="12"/>
        <rFont val="Arial Narrow"/>
        <family val="2"/>
      </rPr>
      <t xml:space="preserve">CONTRATACION DE PERSONAL. </t>
    </r>
    <r>
      <rPr>
        <sz val="12"/>
        <rFont val="Arial Narrow"/>
        <family val="2"/>
      </rPr>
      <t>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t>
    </r>
  </si>
  <si>
    <r>
      <rPr>
        <b/>
        <sz val="12"/>
        <color theme="1"/>
        <rFont val="Arial Narrow"/>
        <family val="2"/>
      </rPr>
      <t>HORAS EXTRAS Y VACACIONES</t>
    </r>
    <r>
      <rPr>
        <sz val="12"/>
        <color theme="1"/>
        <rFont val="Arial Narrow"/>
        <family val="2"/>
      </rPr>
      <t xml:space="preserve">. Se deben adelantar acciones que permitan racionalizar el reconocimiento y pago de horas extras y ajustarlas a las extrictamente necesarias. </t>
    </r>
  </si>
  <si>
    <r>
      <rPr>
        <b/>
        <sz val="12"/>
        <color theme="1"/>
        <rFont val="Arial Narrow"/>
        <family val="2"/>
      </rPr>
      <t xml:space="preserve">VACACIONES. </t>
    </r>
    <r>
      <rPr>
        <sz val="12"/>
        <color theme="1"/>
        <rFont val="Arial Narrow"/>
        <family val="2"/>
      </rPr>
      <t>Se debe contar con un plan anual de vacaciones y sólo seran interrumpidas por necesidad del servicio.</t>
    </r>
  </si>
  <si>
    <r>
      <rPr>
        <b/>
        <sz val="12"/>
        <color theme="1"/>
        <rFont val="Arial Narrow"/>
        <family val="2"/>
      </rPr>
      <t>ARRENDAMIENTO Y MANTENIMIENTO DE BIENES INMUEBLES.</t>
    </r>
    <r>
      <rPr>
        <sz val="12"/>
        <color theme="1"/>
        <rFont val="Arial Narrow"/>
        <family val="2"/>
      </rPr>
      <t xml:space="preserve"> El mantenimiento de bienes inmuebles sólo procederá cuando se realicen de manera preventiva a fin de no generar un impacto presupuestal de largo impacto.</t>
    </r>
  </si>
  <si>
    <r>
      <rPr>
        <b/>
        <sz val="12"/>
        <color theme="1"/>
        <rFont val="Arial Narrow"/>
        <family val="2"/>
      </rPr>
      <t xml:space="preserve">PRELACION DE ENCUENTROS VIRTUALES -RECONOCIMIENTO DE VIATICOS.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</si>
  <si>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r>
      <rPr>
        <b/>
        <sz val="12"/>
        <color theme="1"/>
        <rFont val="Arial Narrow"/>
        <family val="2"/>
      </rPr>
      <t>SUMINISTRO DE TIQUETES.</t>
    </r>
    <r>
      <rPr>
        <sz val="12"/>
        <color theme="1"/>
        <rFont val="Arial Narrow"/>
        <family val="2"/>
      </rPr>
      <t xml:space="preserve"> Los viaje aereos  de todos los servidores  deben realizarse en clase económica  </t>
    </r>
  </si>
  <si>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</si>
  <si>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r>
      <rPr>
        <b/>
        <sz val="12"/>
        <color theme="1"/>
        <rFont val="Arial Narrow"/>
        <family val="2"/>
      </rPr>
      <t>VEHICULO.</t>
    </r>
    <r>
      <rPr>
        <sz val="12"/>
        <color theme="1"/>
        <rFont val="Arial Narrow"/>
        <family val="2"/>
      </rPr>
      <t xml:space="preserve">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</si>
  <si>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r>
      <rPr>
        <b/>
        <sz val="12"/>
        <rFont val="Arial Narrow"/>
        <family val="2"/>
      </rPr>
      <t xml:space="preserve">PAPELERIA Y TELEFONIA. </t>
    </r>
    <r>
      <rPr>
        <sz val="12"/>
        <rFont val="Arial Narrow"/>
        <family val="2"/>
      </rPr>
      <t xml:space="preserve">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</si>
  <si>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r>
      <rPr>
        <b/>
        <sz val="12"/>
        <color theme="1"/>
        <rFont val="Arial Narrow"/>
        <family val="2"/>
      </rPr>
      <t>SOSTENIBILIDAD AMBIENTAL</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</si>
  <si>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Consumo de agua  y revisión del funcionamiento correcto de los ahorradores instalados.</t>
  </si>
  <si>
    <t>Fomentar una cultura de ahorro de  energía en la entidad.</t>
  </si>
  <si>
    <t>Sensibilización mediante comunicaciones alusivas al uso racional de energía apagando luces no necesarias y en horas que no se requieren, asi como el correcto funcionamiento de los sensores de movimiento en las áreas que lo necesitan.</t>
  </si>
  <si>
    <t>Lo eventos presenciales que se realizan en la entidad no son atendidos con refrigerios.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</si>
</sst>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00_-;\-&quot;$&quot;\ * #,##0.00_-;_-&quot;$&quot;\ * &quot;-&quot;??_-;_-@_-"/>
    <numFmt numFmtId="165" formatCode="#,##0_ ;\-#,##0\ "/>
    <numFmt numFmtId="166" formatCode="_-* #,##0_-;\-* #,##0_-;_-* &quot;-&quot;??_-;_-@_-"/>
  </numFmts>
  <fonts count="10"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5">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cellStyleXfs>
  <cellXfs count="100">
    <xf numFmtId="0" fontId="0" fillId="0" borderId="0" xfId="0"/>
    <xf numFmtId="0" fontId="1" fillId="0" borderId="0" xfId="0" applyFont="1"/>
    <xf numFmtId="0" fontId="1" fillId="2" borderId="0" xfId="0" applyFont="1" applyFill="1"/>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43" fontId="1" fillId="0" borderId="0" xfId="3" applyFont="1"/>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1" fillId="2" borderId="0" xfId="0" applyFont="1" applyFill="1" applyAlignment="1">
      <alignment horizontal="left" vertical="center"/>
    </xf>
    <xf numFmtId="0" fontId="4" fillId="0" borderId="11"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43" fontId="1" fillId="2" borderId="1" xfId="3" applyFont="1" applyFill="1" applyBorder="1" applyAlignment="1">
      <alignment horizontal="center" vertical="center" wrapText="1"/>
    </xf>
    <xf numFmtId="43" fontId="1" fillId="2" borderId="6" xfId="3" applyFont="1" applyFill="1" applyBorder="1" applyAlignment="1">
      <alignment horizontal="center" vertical="center" wrapText="1"/>
    </xf>
    <xf numFmtId="41" fontId="4" fillId="2" borderId="5" xfId="1" applyFont="1" applyFill="1" applyBorder="1" applyAlignment="1">
      <alignment horizontal="center" vertical="center" wrapText="1"/>
    </xf>
    <xf numFmtId="10" fontId="4" fillId="2" borderId="6" xfId="2" applyNumberFormat="1" applyFont="1" applyFill="1" applyBorder="1" applyAlignment="1">
      <alignment horizontal="center" vertical="center" wrapText="1"/>
    </xf>
    <xf numFmtId="41" fontId="1" fillId="2" borderId="5" xfId="1" applyFont="1" applyFill="1" applyBorder="1" applyAlignment="1">
      <alignment horizontal="center" vertical="center" wrapText="1"/>
    </xf>
    <xf numFmtId="9" fontId="1" fillId="2" borderId="6" xfId="2" applyFont="1" applyFill="1" applyBorder="1" applyAlignment="1">
      <alignment horizontal="center" vertical="center" wrapText="1"/>
    </xf>
    <xf numFmtId="166" fontId="1" fillId="2" borderId="5" xfId="3"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1" fillId="2" borderId="6" xfId="0" applyFont="1" applyFill="1" applyBorder="1" applyAlignment="1">
      <alignment horizontal="center" vertical="center" wrapText="1"/>
    </xf>
    <xf numFmtId="166" fontId="1" fillId="2" borderId="23" xfId="3"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4" fillId="2" borderId="1" xfId="3"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1" fontId="4" fillId="2" borderId="5" xfId="1" applyFont="1" applyFill="1" applyBorder="1" applyAlignment="1">
      <alignment vertical="center" wrapText="1"/>
    </xf>
    <xf numFmtId="0" fontId="4" fillId="2" borderId="5" xfId="0" applyFont="1" applyFill="1" applyBorder="1" applyAlignment="1">
      <alignment horizontal="right" vertical="center" wrapText="1"/>
    </xf>
    <xf numFmtId="166" fontId="4" fillId="2" borderId="5" xfId="3"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24" xfId="0" applyFont="1" applyFill="1" applyBorder="1" applyAlignment="1">
      <alignment horizontal="center" vertical="center" wrapText="1"/>
    </xf>
    <xf numFmtId="43" fontId="1" fillId="2" borderId="24" xfId="3" applyFont="1" applyFill="1" applyBorder="1" applyAlignment="1">
      <alignment horizontal="center" vertical="center" wrapText="1"/>
    </xf>
    <xf numFmtId="0" fontId="1" fillId="2" borderId="25" xfId="0" applyFont="1" applyFill="1" applyBorder="1" applyAlignment="1">
      <alignment horizontal="center" vertical="center" wrapText="1"/>
    </xf>
    <xf numFmtId="41" fontId="4" fillId="2" borderId="23" xfId="1" applyFont="1" applyFill="1" applyBorder="1" applyAlignment="1">
      <alignment horizontal="center" vertical="center" wrapText="1"/>
    </xf>
    <xf numFmtId="9" fontId="4" fillId="2" borderId="25" xfId="2" applyFont="1" applyFill="1" applyBorder="1" applyAlignment="1">
      <alignment horizontal="center" vertical="center" wrapText="1"/>
    </xf>
    <xf numFmtId="41" fontId="1" fillId="2" borderId="23" xfId="1" applyFont="1" applyFill="1" applyBorder="1" applyAlignment="1">
      <alignment horizontal="center" vertical="center" wrapText="1"/>
    </xf>
    <xf numFmtId="9" fontId="1" fillId="2" borderId="25" xfId="2" applyFont="1" applyFill="1" applyBorder="1" applyAlignment="1">
      <alignment horizontal="center" vertical="center" wrapText="1"/>
    </xf>
    <xf numFmtId="0" fontId="1" fillId="2" borderId="29"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43" fontId="4" fillId="0" borderId="1" xfId="3" applyFont="1" applyFill="1" applyBorder="1" applyAlignment="1">
      <alignment horizontal="center" vertical="center" wrapText="1"/>
    </xf>
    <xf numFmtId="0" fontId="4" fillId="0" borderId="6" xfId="0" applyFont="1" applyFill="1" applyBorder="1" applyAlignment="1">
      <alignment horizontal="center" vertical="center" wrapText="1"/>
    </xf>
    <xf numFmtId="41" fontId="4" fillId="0" borderId="5" xfId="1" applyFont="1" applyFill="1" applyBorder="1" applyAlignment="1">
      <alignment horizontal="center" vertical="center" wrapText="1"/>
    </xf>
    <xf numFmtId="10" fontId="4" fillId="0" borderId="6" xfId="2" applyNumberFormat="1" applyFont="1" applyFill="1" applyBorder="1" applyAlignment="1">
      <alignment horizontal="center" vertical="center" wrapText="1"/>
    </xf>
    <xf numFmtId="166" fontId="4" fillId="0" borderId="5" xfId="3" applyNumberFormat="1" applyFont="1" applyFill="1" applyBorder="1" applyAlignment="1">
      <alignment horizontal="center" vertical="center" wrapText="1"/>
    </xf>
    <xf numFmtId="9" fontId="4" fillId="0" borderId="6" xfId="2" applyFont="1" applyFill="1" applyBorder="1" applyAlignment="1">
      <alignment horizontal="center" vertical="center" wrapText="1"/>
    </xf>
    <xf numFmtId="0" fontId="4" fillId="0" borderId="0" xfId="0" applyFont="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7"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center"/>
    </xf>
    <xf numFmtId="0" fontId="1" fillId="0" borderId="21" xfId="0" applyFont="1" applyBorder="1" applyAlignment="1">
      <alignment horizontal="center"/>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 fillId="0" borderId="0" xfId="0" applyFont="1" applyBorder="1" applyAlignment="1">
      <alignment horizontal="center"/>
    </xf>
    <xf numFmtId="0" fontId="1" fillId="0" borderId="9" xfId="0" applyFont="1" applyBorder="1" applyAlignment="1">
      <alignment horizontal="center"/>
    </xf>
    <xf numFmtId="0" fontId="1" fillId="0" borderId="22" xfId="0" applyFont="1" applyBorder="1" applyAlignment="1">
      <alignment horizontal="center"/>
    </xf>
    <xf numFmtId="0" fontId="4" fillId="0" borderId="27"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1" fillId="2" borderId="23" xfId="0" applyFont="1" applyFill="1" applyBorder="1" applyAlignment="1">
      <alignment horizontal="center" vertical="center" wrapText="1"/>
    </xf>
  </cellXfs>
  <cellStyles count="5">
    <cellStyle name="Millares" xfId="3" builtinId="3"/>
    <cellStyle name="Millares [0]" xfId="1" builtinId="6"/>
    <cellStyle name="Moneda 6" xfId="4" xr:uid="{00000000-0005-0000-0000-000002000000}"/>
    <cellStyle name="Normal" xfId="0" builtinId="0"/>
    <cellStyle name="Porcentaje" xfId="2" builtinId="5"/>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598713</xdr:colOff>
      <xdr:row>0</xdr:row>
      <xdr:rowOff>103755</xdr:rowOff>
    </xdr:from>
    <xdr:to>
      <xdr:col>2</xdr:col>
      <xdr:colOff>1556125</xdr:colOff>
      <xdr:row>2</xdr:row>
      <xdr:rowOff>134681</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857249" y="103755"/>
          <a:ext cx="2277305" cy="65685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1"/>
  <sheetViews>
    <sheetView tabSelected="1" zoomScale="70" zoomScaleNormal="70" workbookViewId="0">
      <selection sqref="A1:C3"/>
    </sheetView>
  </sheetViews>
  <sheetFormatPr baseColWidth="10" defaultColWidth="0" defaultRowHeight="15.75" zeroHeight="1" x14ac:dyDescent="0.25"/>
  <cols>
    <col min="1" max="1" width="3.85546875" style="1" customWidth="1"/>
    <col min="2" max="2" width="19.7109375" style="1" customWidth="1"/>
    <col min="3" max="3" width="41.140625" style="1" customWidth="1"/>
    <col min="4" max="4" width="23.5703125" style="1" customWidth="1"/>
    <col min="5" max="5" width="19.85546875" style="1" customWidth="1"/>
    <col min="6" max="6" width="12.7109375" style="1" customWidth="1"/>
    <col min="7" max="7" width="11.7109375" style="1" customWidth="1"/>
    <col min="8" max="8" width="18.42578125" style="1" customWidth="1"/>
    <col min="9" max="9" width="30" style="1" customWidth="1"/>
    <col min="10" max="11" width="17.7109375" style="1" customWidth="1"/>
    <col min="12" max="13" width="17.28515625" style="1" customWidth="1"/>
    <col min="14" max="15" width="16.5703125" style="1" customWidth="1"/>
    <col min="16" max="16" width="15.42578125" style="1" customWidth="1"/>
    <col min="17" max="17" width="15.42578125" style="2" customWidth="1"/>
    <col min="18" max="18" width="39.85546875" style="13" customWidth="1"/>
    <col min="19" max="77" width="0" style="2" hidden="1" customWidth="1"/>
    <col min="78" max="82" width="0" style="1" hidden="1" customWidth="1"/>
    <col min="83" max="16384" width="5" style="1" hidden="1"/>
  </cols>
  <sheetData>
    <row r="1" spans="1:82" ht="24.75" customHeight="1" x14ac:dyDescent="0.25">
      <c r="A1" s="72"/>
      <c r="B1" s="96"/>
      <c r="C1" s="73"/>
      <c r="D1" s="78" t="s">
        <v>74</v>
      </c>
      <c r="E1" s="79"/>
      <c r="F1" s="79"/>
      <c r="G1" s="79"/>
      <c r="H1" s="79"/>
      <c r="I1" s="79"/>
      <c r="J1" s="79"/>
      <c r="K1" s="79"/>
      <c r="L1" s="79"/>
      <c r="M1" s="79"/>
      <c r="N1" s="79"/>
      <c r="O1" s="79"/>
      <c r="P1" s="79"/>
      <c r="Q1" s="80"/>
      <c r="R1" s="10" t="s">
        <v>0</v>
      </c>
    </row>
    <row r="2" spans="1:82" ht="24.75" customHeight="1" x14ac:dyDescent="0.25">
      <c r="A2" s="74"/>
      <c r="B2" s="94"/>
      <c r="C2" s="75"/>
      <c r="D2" s="81"/>
      <c r="E2" s="82"/>
      <c r="F2" s="82"/>
      <c r="G2" s="82"/>
      <c r="H2" s="82"/>
      <c r="I2" s="82"/>
      <c r="J2" s="82"/>
      <c r="K2" s="82"/>
      <c r="L2" s="82"/>
      <c r="M2" s="82"/>
      <c r="N2" s="82"/>
      <c r="O2" s="82"/>
      <c r="P2" s="82"/>
      <c r="Q2" s="83"/>
      <c r="R2" s="11" t="s">
        <v>1</v>
      </c>
    </row>
    <row r="3" spans="1:82" ht="24.75" customHeight="1" thickBot="1" x14ac:dyDescent="0.3">
      <c r="A3" s="76"/>
      <c r="B3" s="95"/>
      <c r="C3" s="77"/>
      <c r="D3" s="84"/>
      <c r="E3" s="85"/>
      <c r="F3" s="85"/>
      <c r="G3" s="85"/>
      <c r="H3" s="85"/>
      <c r="I3" s="85"/>
      <c r="J3" s="85"/>
      <c r="K3" s="85"/>
      <c r="L3" s="85"/>
      <c r="M3" s="85"/>
      <c r="N3" s="85"/>
      <c r="O3" s="85"/>
      <c r="P3" s="85"/>
      <c r="Q3" s="86"/>
      <c r="R3" s="12" t="s">
        <v>2</v>
      </c>
    </row>
    <row r="4" spans="1:82" s="4" customFormat="1" ht="35.25" customHeight="1" x14ac:dyDescent="0.25">
      <c r="A4" s="89" t="s">
        <v>3</v>
      </c>
      <c r="B4" s="71" t="s">
        <v>4</v>
      </c>
      <c r="C4" s="92" t="s">
        <v>5</v>
      </c>
      <c r="D4" s="71" t="s">
        <v>6</v>
      </c>
      <c r="E4" s="67" t="s">
        <v>7</v>
      </c>
      <c r="F4" s="67" t="s">
        <v>8</v>
      </c>
      <c r="G4" s="67" t="s">
        <v>9</v>
      </c>
      <c r="H4" s="67" t="s">
        <v>10</v>
      </c>
      <c r="I4" s="69" t="s">
        <v>11</v>
      </c>
      <c r="J4" s="71" t="s">
        <v>12</v>
      </c>
      <c r="K4" s="69"/>
      <c r="L4" s="71" t="s">
        <v>13</v>
      </c>
      <c r="M4" s="69"/>
      <c r="N4" s="71" t="s">
        <v>14</v>
      </c>
      <c r="O4" s="69"/>
      <c r="P4" s="71" t="s">
        <v>15</v>
      </c>
      <c r="Q4" s="69"/>
      <c r="R4" s="65" t="s">
        <v>16</v>
      </c>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row>
    <row r="5" spans="1:82" s="4" customFormat="1" ht="105.75" customHeight="1" x14ac:dyDescent="0.25">
      <c r="A5" s="90"/>
      <c r="B5" s="91"/>
      <c r="C5" s="93"/>
      <c r="D5" s="91"/>
      <c r="E5" s="68"/>
      <c r="F5" s="68"/>
      <c r="G5" s="68"/>
      <c r="H5" s="68"/>
      <c r="I5" s="70"/>
      <c r="J5" s="6" t="s">
        <v>17</v>
      </c>
      <c r="K5" s="7" t="s">
        <v>18</v>
      </c>
      <c r="L5" s="6" t="s">
        <v>17</v>
      </c>
      <c r="M5" s="7" t="s">
        <v>19</v>
      </c>
      <c r="N5" s="9" t="s">
        <v>17</v>
      </c>
      <c r="O5" s="8" t="s">
        <v>19</v>
      </c>
      <c r="P5" s="9" t="s">
        <v>17</v>
      </c>
      <c r="Q5" s="8" t="s">
        <v>19</v>
      </c>
      <c r="R5" s="66"/>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row>
    <row r="6" spans="1:82" s="64" customFormat="1" ht="204.75" customHeight="1" x14ac:dyDescent="0.25">
      <c r="A6" s="54">
        <v>1</v>
      </c>
      <c r="B6" s="55" t="s">
        <v>77</v>
      </c>
      <c r="C6" s="97" t="s">
        <v>80</v>
      </c>
      <c r="D6" s="56" t="s">
        <v>20</v>
      </c>
      <c r="E6" s="57" t="s">
        <v>21</v>
      </c>
      <c r="F6" s="57" t="s">
        <v>22</v>
      </c>
      <c r="G6" s="57" t="s">
        <v>23</v>
      </c>
      <c r="H6" s="58">
        <v>1144848957</v>
      </c>
      <c r="I6" s="59" t="s">
        <v>24</v>
      </c>
      <c r="J6" s="60">
        <v>72929001</v>
      </c>
      <c r="K6" s="61">
        <f>(J6/H6)</f>
        <v>6.3701853903160785E-2</v>
      </c>
      <c r="L6" s="62">
        <v>401035758</v>
      </c>
      <c r="M6" s="63">
        <f>L6/H6</f>
        <v>0.35029577967288134</v>
      </c>
      <c r="N6" s="40">
        <f>+L6+102143536+118651741+136906175</f>
        <v>758737210</v>
      </c>
      <c r="O6" s="29">
        <f>N6/H6</f>
        <v>0.66274001068946253</v>
      </c>
      <c r="P6" s="62">
        <f>909208806+396806399</f>
        <v>1306015205</v>
      </c>
      <c r="Q6" s="63">
        <f>+P6/H6</f>
        <v>1.1407751188613784</v>
      </c>
      <c r="R6" s="14" t="s">
        <v>73</v>
      </c>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row>
    <row r="7" spans="1:82" s="28" customFormat="1" ht="138.75" customHeight="1" x14ac:dyDescent="0.25">
      <c r="A7" s="15">
        <v>2</v>
      </c>
      <c r="B7" s="16" t="s">
        <v>25</v>
      </c>
      <c r="C7" s="17" t="s">
        <v>82</v>
      </c>
      <c r="D7" s="18" t="s">
        <v>26</v>
      </c>
      <c r="E7" s="19" t="s">
        <v>27</v>
      </c>
      <c r="F7" s="19" t="s">
        <v>22</v>
      </c>
      <c r="G7" s="19" t="s">
        <v>23</v>
      </c>
      <c r="H7" s="20">
        <v>55029972</v>
      </c>
      <c r="I7" s="21" t="s">
        <v>28</v>
      </c>
      <c r="J7" s="22">
        <v>37835969</v>
      </c>
      <c r="K7" s="23">
        <f>(J7/H7)</f>
        <v>0.68755203073699545</v>
      </c>
      <c r="L7" s="24">
        <v>87048291</v>
      </c>
      <c r="M7" s="25">
        <f>L7/H7</f>
        <v>1.5818341866501404</v>
      </c>
      <c r="N7" s="26">
        <v>91345291</v>
      </c>
      <c r="O7" s="25">
        <f t="shared" ref="O7:O17" si="0">N7/H7</f>
        <v>1.6599189074637364</v>
      </c>
      <c r="P7" s="26">
        <v>95854263</v>
      </c>
      <c r="Q7" s="25">
        <f t="shared" ref="Q7:Q17" si="1">+P7/H7</f>
        <v>1.7418555655452632</v>
      </c>
      <c r="R7" s="27" t="s">
        <v>63</v>
      </c>
    </row>
    <row r="8" spans="1:82" s="28" customFormat="1" ht="155.25" customHeight="1" x14ac:dyDescent="0.25">
      <c r="A8" s="15">
        <v>3</v>
      </c>
      <c r="B8" s="16" t="s">
        <v>29</v>
      </c>
      <c r="C8" s="17" t="s">
        <v>81</v>
      </c>
      <c r="D8" s="18" t="s">
        <v>30</v>
      </c>
      <c r="E8" s="19" t="s">
        <v>27</v>
      </c>
      <c r="F8" s="19" t="s">
        <v>22</v>
      </c>
      <c r="G8" s="19" t="s">
        <v>23</v>
      </c>
      <c r="H8" s="20">
        <v>46942</v>
      </c>
      <c r="I8" s="21" t="s">
        <v>31</v>
      </c>
      <c r="J8" s="22">
        <v>176031</v>
      </c>
      <c r="K8" s="23">
        <f>(J8/H8)</f>
        <v>3.7499680456733842</v>
      </c>
      <c r="L8" s="24">
        <v>975209</v>
      </c>
      <c r="M8" s="25">
        <f>L8/H8</f>
        <v>20.774764603127263</v>
      </c>
      <c r="N8" s="26">
        <v>1457752</v>
      </c>
      <c r="O8" s="25">
        <f t="shared" si="0"/>
        <v>31.054322355246899</v>
      </c>
      <c r="P8" s="26">
        <v>1457752</v>
      </c>
      <c r="Q8" s="25">
        <f t="shared" si="1"/>
        <v>31.054322355246899</v>
      </c>
      <c r="R8" s="27" t="s">
        <v>64</v>
      </c>
    </row>
    <row r="9" spans="1:82" s="28" customFormat="1" ht="118.5" customHeight="1" x14ac:dyDescent="0.25">
      <c r="A9" s="15">
        <v>4</v>
      </c>
      <c r="B9" s="16" t="s">
        <v>76</v>
      </c>
      <c r="C9" s="17" t="s">
        <v>83</v>
      </c>
      <c r="D9" s="18" t="s">
        <v>32</v>
      </c>
      <c r="E9" s="19" t="s">
        <v>33</v>
      </c>
      <c r="F9" s="19" t="s">
        <v>22</v>
      </c>
      <c r="G9" s="19" t="s">
        <v>23</v>
      </c>
      <c r="H9" s="20">
        <v>5400098</v>
      </c>
      <c r="I9" s="21" t="s">
        <v>34</v>
      </c>
      <c r="J9" s="22">
        <v>0</v>
      </c>
      <c r="K9" s="29">
        <v>0</v>
      </c>
      <c r="L9" s="24">
        <v>0</v>
      </c>
      <c r="M9" s="25">
        <v>0</v>
      </c>
      <c r="N9" s="26">
        <v>0</v>
      </c>
      <c r="O9" s="25">
        <f t="shared" si="0"/>
        <v>0</v>
      </c>
      <c r="P9" s="26">
        <v>31182743</v>
      </c>
      <c r="Q9" s="25">
        <f t="shared" si="1"/>
        <v>5.7744772409685901</v>
      </c>
      <c r="R9" s="27" t="s">
        <v>65</v>
      </c>
    </row>
    <row r="10" spans="1:82" s="28" customFormat="1" ht="108" customHeight="1" x14ac:dyDescent="0.25">
      <c r="A10" s="15">
        <v>5</v>
      </c>
      <c r="B10" s="87" t="s">
        <v>75</v>
      </c>
      <c r="C10" s="17" t="s">
        <v>84</v>
      </c>
      <c r="D10" s="18" t="s">
        <v>35</v>
      </c>
      <c r="E10" s="19" t="s">
        <v>36</v>
      </c>
      <c r="F10" s="19" t="s">
        <v>22</v>
      </c>
      <c r="G10" s="19" t="s">
        <v>23</v>
      </c>
      <c r="H10" s="20">
        <v>69990860</v>
      </c>
      <c r="I10" s="21" t="s">
        <v>37</v>
      </c>
      <c r="J10" s="22">
        <v>169432</v>
      </c>
      <c r="K10" s="23">
        <f>(J10/H10)</f>
        <v>2.4207732266755973E-3</v>
      </c>
      <c r="L10" s="24">
        <v>21723205</v>
      </c>
      <c r="M10" s="25">
        <f>L10/H10</f>
        <v>0.31037202571878669</v>
      </c>
      <c r="N10" s="26">
        <f>+L10+3655907+4590558+2314400</f>
        <v>32284070</v>
      </c>
      <c r="O10" s="25">
        <f t="shared" si="0"/>
        <v>0.46126122753742416</v>
      </c>
      <c r="P10" s="26">
        <v>54993556</v>
      </c>
      <c r="Q10" s="25">
        <f t="shared" si="1"/>
        <v>0.78572482178387293</v>
      </c>
      <c r="R10" s="27" t="s">
        <v>66</v>
      </c>
    </row>
    <row r="11" spans="1:82" s="28" customFormat="1" ht="75.75" customHeight="1" x14ac:dyDescent="0.25">
      <c r="A11" s="15">
        <v>6</v>
      </c>
      <c r="B11" s="88"/>
      <c r="C11" s="17" t="s">
        <v>85</v>
      </c>
      <c r="D11" s="18" t="s">
        <v>38</v>
      </c>
      <c r="E11" s="19" t="s">
        <v>33</v>
      </c>
      <c r="F11" s="19" t="s">
        <v>22</v>
      </c>
      <c r="G11" s="19" t="s">
        <v>23</v>
      </c>
      <c r="H11" s="20">
        <v>46589519</v>
      </c>
      <c r="I11" s="30" t="s">
        <v>39</v>
      </c>
      <c r="J11" s="22">
        <v>0</v>
      </c>
      <c r="K11" s="29">
        <f>(J11/H11)</f>
        <v>0</v>
      </c>
      <c r="L11" s="24">
        <v>9621913</v>
      </c>
      <c r="M11" s="25">
        <f>L11/H11</f>
        <v>0.20652527020079345</v>
      </c>
      <c r="N11" s="26">
        <f>+L11+3800935+3367236+2273990</f>
        <v>19064074</v>
      </c>
      <c r="O11" s="25">
        <f t="shared" si="0"/>
        <v>0.40919233358043466</v>
      </c>
      <c r="P11" s="26">
        <v>36481594</v>
      </c>
      <c r="Q11" s="25">
        <f t="shared" si="1"/>
        <v>0.7830429414821819</v>
      </c>
      <c r="R11" s="27" t="s">
        <v>67</v>
      </c>
    </row>
    <row r="12" spans="1:82" s="28" customFormat="1" ht="64.5" customHeight="1" x14ac:dyDescent="0.25">
      <c r="A12" s="15">
        <v>7</v>
      </c>
      <c r="B12" s="16" t="s">
        <v>40</v>
      </c>
      <c r="C12" s="17" t="s">
        <v>86</v>
      </c>
      <c r="D12" s="18" t="s">
        <v>41</v>
      </c>
      <c r="E12" s="19" t="s">
        <v>42</v>
      </c>
      <c r="F12" s="19" t="s">
        <v>22</v>
      </c>
      <c r="G12" s="19" t="s">
        <v>23</v>
      </c>
      <c r="H12" s="20" t="s">
        <v>43</v>
      </c>
      <c r="I12" s="21" t="s">
        <v>44</v>
      </c>
      <c r="J12" s="22">
        <v>0</v>
      </c>
      <c r="K12" s="29">
        <v>0</v>
      </c>
      <c r="L12" s="24">
        <v>0</v>
      </c>
      <c r="M12" s="25">
        <v>0</v>
      </c>
      <c r="N12" s="26">
        <v>0</v>
      </c>
      <c r="O12" s="25">
        <v>0</v>
      </c>
      <c r="P12" s="26">
        <v>0</v>
      </c>
      <c r="Q12" s="25">
        <v>0</v>
      </c>
      <c r="R12" s="27" t="s">
        <v>93</v>
      </c>
    </row>
    <row r="13" spans="1:82" s="28" customFormat="1" ht="109.5" customHeight="1" thickBot="1" x14ac:dyDescent="0.3">
      <c r="A13" s="15">
        <v>8</v>
      </c>
      <c r="B13" s="16" t="s">
        <v>78</v>
      </c>
      <c r="C13" s="17" t="s">
        <v>87</v>
      </c>
      <c r="D13" s="18" t="s">
        <v>45</v>
      </c>
      <c r="E13" s="19" t="s">
        <v>46</v>
      </c>
      <c r="F13" s="19" t="s">
        <v>22</v>
      </c>
      <c r="G13" s="19" t="s">
        <v>23</v>
      </c>
      <c r="H13" s="20">
        <v>2474537</v>
      </c>
      <c r="I13" s="30" t="s">
        <v>47</v>
      </c>
      <c r="J13" s="22">
        <v>391117</v>
      </c>
      <c r="K13" s="29">
        <f>J13/H13</f>
        <v>0.1580566384741873</v>
      </c>
      <c r="L13" s="24">
        <v>1059149</v>
      </c>
      <c r="M13" s="25">
        <f>+L13/H13</f>
        <v>0.42801905972713278</v>
      </c>
      <c r="N13" s="31">
        <f>+L13+233222+105490+129400</f>
        <v>1527261</v>
      </c>
      <c r="O13" s="25">
        <f t="shared" si="0"/>
        <v>0.61719060979892404</v>
      </c>
      <c r="P13" s="26">
        <v>1701565</v>
      </c>
      <c r="Q13" s="25">
        <f t="shared" si="1"/>
        <v>0.68762964546499006</v>
      </c>
      <c r="R13" s="27" t="s">
        <v>68</v>
      </c>
    </row>
    <row r="14" spans="1:82" s="42" customFormat="1" ht="144" customHeight="1" x14ac:dyDescent="0.25">
      <c r="A14" s="32">
        <v>9</v>
      </c>
      <c r="B14" s="33" t="s">
        <v>48</v>
      </c>
      <c r="C14" s="34" t="s">
        <v>88</v>
      </c>
      <c r="D14" s="98" t="s">
        <v>49</v>
      </c>
      <c r="E14" s="35" t="s">
        <v>50</v>
      </c>
      <c r="F14" s="35" t="s">
        <v>22</v>
      </c>
      <c r="G14" s="35" t="s">
        <v>23</v>
      </c>
      <c r="H14" s="36">
        <v>271</v>
      </c>
      <c r="I14" s="37" t="s">
        <v>51</v>
      </c>
      <c r="J14" s="38">
        <v>45</v>
      </c>
      <c r="K14" s="29">
        <f>J14/H14</f>
        <v>0.16605166051660517</v>
      </c>
      <c r="L14" s="39">
        <f>45+35</f>
        <v>80</v>
      </c>
      <c r="M14" s="29">
        <v>0</v>
      </c>
      <c r="N14" s="40">
        <f>+L14+63</f>
        <v>143</v>
      </c>
      <c r="O14" s="29">
        <f t="shared" si="0"/>
        <v>0.52767527675276749</v>
      </c>
      <c r="P14" s="39">
        <f>+N14+45</f>
        <v>188</v>
      </c>
      <c r="Q14" s="29">
        <f t="shared" si="1"/>
        <v>0.69372693726937273</v>
      </c>
      <c r="R14" s="41" t="s">
        <v>72</v>
      </c>
    </row>
    <row r="15" spans="1:82" s="28" customFormat="1" ht="95.25" customHeight="1" x14ac:dyDescent="0.25">
      <c r="A15" s="15">
        <v>10</v>
      </c>
      <c r="B15" s="43" t="s">
        <v>79</v>
      </c>
      <c r="C15" s="17" t="s">
        <v>89</v>
      </c>
      <c r="D15" s="98" t="s">
        <v>52</v>
      </c>
      <c r="E15" s="19" t="s">
        <v>53</v>
      </c>
      <c r="F15" s="19" t="s">
        <v>22</v>
      </c>
      <c r="G15" s="19" t="s">
        <v>23</v>
      </c>
      <c r="H15" s="20" t="s">
        <v>54</v>
      </c>
      <c r="I15" s="30" t="s">
        <v>55</v>
      </c>
      <c r="J15" s="22" t="s">
        <v>56</v>
      </c>
      <c r="K15" s="29" t="s">
        <v>57</v>
      </c>
      <c r="L15" s="24" t="s">
        <v>58</v>
      </c>
      <c r="M15" s="25" t="s">
        <v>57</v>
      </c>
      <c r="N15" s="26" t="s">
        <v>58</v>
      </c>
      <c r="O15" s="25" t="s">
        <v>57</v>
      </c>
      <c r="P15" s="24" t="s">
        <v>58</v>
      </c>
      <c r="Q15" s="25" t="s">
        <v>57</v>
      </c>
      <c r="R15" s="27" t="s">
        <v>69</v>
      </c>
    </row>
    <row r="16" spans="1:82" s="28" customFormat="1" ht="69.75" customHeight="1" thickBot="1" x14ac:dyDescent="0.3">
      <c r="A16" s="15">
        <v>11</v>
      </c>
      <c r="B16" s="43" t="s">
        <v>79</v>
      </c>
      <c r="C16" s="17" t="s">
        <v>90</v>
      </c>
      <c r="D16" s="18" t="s">
        <v>59</v>
      </c>
      <c r="E16" s="19" t="s">
        <v>60</v>
      </c>
      <c r="F16" s="19" t="s">
        <v>22</v>
      </c>
      <c r="G16" s="19" t="s">
        <v>23</v>
      </c>
      <c r="H16" s="20">
        <v>5029259</v>
      </c>
      <c r="I16" s="30" t="s">
        <v>61</v>
      </c>
      <c r="J16" s="22">
        <v>512400</v>
      </c>
      <c r="K16" s="29">
        <f>J16/H16</f>
        <v>0.10188379640022516</v>
      </c>
      <c r="L16" s="24">
        <v>1798030</v>
      </c>
      <c r="M16" s="25">
        <f>L16/H16</f>
        <v>0.35751390015904927</v>
      </c>
      <c r="N16" s="31">
        <f>+L16+212090+45680+197430+33230+40060+490950</f>
        <v>2817470</v>
      </c>
      <c r="O16" s="25">
        <f t="shared" si="0"/>
        <v>0.56021572959356436</v>
      </c>
      <c r="P16" s="26">
        <v>4506430</v>
      </c>
      <c r="Q16" s="25">
        <f t="shared" si="1"/>
        <v>0.89604253827452518</v>
      </c>
      <c r="R16" s="27" t="s">
        <v>70</v>
      </c>
    </row>
    <row r="17" spans="1:18" s="28" customFormat="1" ht="84.75" customHeight="1" thickBot="1" x14ac:dyDescent="0.3">
      <c r="A17" s="15">
        <v>12</v>
      </c>
      <c r="B17" s="44" t="s">
        <v>79</v>
      </c>
      <c r="C17" s="45" t="s">
        <v>91</v>
      </c>
      <c r="D17" s="99" t="s">
        <v>92</v>
      </c>
      <c r="E17" s="46" t="s">
        <v>53</v>
      </c>
      <c r="F17" s="46" t="s">
        <v>22</v>
      </c>
      <c r="G17" s="46" t="s">
        <v>23</v>
      </c>
      <c r="H17" s="47">
        <v>45694410</v>
      </c>
      <c r="I17" s="48" t="s">
        <v>62</v>
      </c>
      <c r="J17" s="49">
        <v>7712670</v>
      </c>
      <c r="K17" s="50">
        <f>J17/H17</f>
        <v>0.16878804212594056</v>
      </c>
      <c r="L17" s="51">
        <v>20794790</v>
      </c>
      <c r="M17" s="52">
        <f>L17/H17</f>
        <v>0.45508389319393772</v>
      </c>
      <c r="N17" s="31">
        <f>+L17+4541880+4244370+5172220</f>
        <v>34753260</v>
      </c>
      <c r="O17" s="52">
        <f t="shared" si="0"/>
        <v>0.76055823896183361</v>
      </c>
      <c r="P17" s="31">
        <v>50234710</v>
      </c>
      <c r="Q17" s="52">
        <f t="shared" si="1"/>
        <v>1.0993622633490618</v>
      </c>
      <c r="R17" s="53" t="s">
        <v>71</v>
      </c>
    </row>
    <row r="35" spans="13:13" hidden="1" x14ac:dyDescent="0.25">
      <c r="M35" s="5"/>
    </row>
    <row r="36" spans="13:13" hidden="1" x14ac:dyDescent="0.25">
      <c r="M36" s="5"/>
    </row>
    <row r="37" spans="13:13" hidden="1" x14ac:dyDescent="0.25">
      <c r="M37" s="5"/>
    </row>
    <row r="38" spans="13:13" hidden="1" x14ac:dyDescent="0.25">
      <c r="M38" s="5"/>
    </row>
    <row r="39" spans="13:13" hidden="1" x14ac:dyDescent="0.25">
      <c r="M39" s="5"/>
    </row>
    <row r="40" spans="13:13" hidden="1" x14ac:dyDescent="0.25">
      <c r="M40" s="5"/>
    </row>
    <row r="41" spans="13:13" hidden="1" x14ac:dyDescent="0.25"/>
  </sheetData>
  <mergeCells count="17">
    <mergeCell ref="E4:E5"/>
    <mergeCell ref="F4:F5"/>
    <mergeCell ref="B10:B11"/>
    <mergeCell ref="A4:A5"/>
    <mergeCell ref="B4:B5"/>
    <mergeCell ref="C4:C5"/>
    <mergeCell ref="D4:D5"/>
    <mergeCell ref="D1:Q3"/>
    <mergeCell ref="A1:C3"/>
    <mergeCell ref="R4:R5"/>
    <mergeCell ref="G4:G5"/>
    <mergeCell ref="I4:I5"/>
    <mergeCell ref="J4:K4"/>
    <mergeCell ref="L4:M4"/>
    <mergeCell ref="N4:O4"/>
    <mergeCell ref="H4:H5"/>
    <mergeCell ref="P4:Q4"/>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CUARTO TRIMESTRE </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Bryan Ricardo Suarez Rojas</cp:lastModifiedBy>
  <cp:revision/>
  <dcterms:created xsi:type="dcterms:W3CDTF">2019-05-15T13:17:41Z</dcterms:created>
  <dcterms:modified xsi:type="dcterms:W3CDTF">2024-01-24T19:32:28Z</dcterms:modified>
  <cp:category/>
  <cp:contentStatus/>
</cp:coreProperties>
</file>