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19\"/>
    </mc:Choice>
  </mc:AlternateContent>
  <bookViews>
    <workbookView xWindow="0" yWindow="0" windowWidth="20490" windowHeight="6855"/>
  </bookViews>
  <sheets>
    <sheet name="Final" sheetId="3" r:id="rId1"/>
    <sheet name="Proyectos " sheetId="7" r:id="rId2"/>
    <sheet name="Proyectos Final" sheetId="6" state="hidden" r:id="rId3"/>
    <sheet name="Plan Estretagico" sheetId="5"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Final!$AA$1:$AQ$154</definedName>
    <definedName name="_xlnm.Print_Area" localSheetId="0">Final!$A$1:$AQ$154</definedName>
    <definedName name="_xlnm.Print_Area" localSheetId="1">'Proyectos '!$A$1:$N$17</definedName>
    <definedName name="k">#REF!</definedName>
    <definedName name="META">#REF!</definedName>
    <definedName name="PROCESO" localSheetId="0">#REF!</definedName>
  </definedNames>
  <calcPr calcId="152511"/>
</workbook>
</file>

<file path=xl/calcChain.xml><?xml version="1.0" encoding="utf-8"?>
<calcChain xmlns="http://schemas.openxmlformats.org/spreadsheetml/2006/main">
  <c r="AE28" i="3" l="1"/>
  <c r="AE35" i="3" l="1"/>
  <c r="AC35" i="3"/>
  <c r="AA87" i="3"/>
  <c r="AE94" i="3"/>
  <c r="AE70" i="3"/>
  <c r="AC92" i="3"/>
  <c r="AE92" i="3"/>
  <c r="AE36" i="3" l="1"/>
  <c r="AD36" i="3"/>
  <c r="AA36" i="3"/>
  <c r="J2" i="7"/>
  <c r="I2" i="7"/>
  <c r="H2" i="7"/>
  <c r="E4" i="6"/>
  <c r="D4" i="6"/>
  <c r="C4" i="6"/>
  <c r="C3" i="6"/>
  <c r="E3" i="6"/>
  <c r="D3" i="6"/>
  <c r="C2" i="6"/>
  <c r="E2" i="6"/>
  <c r="D2" i="6"/>
  <c r="O27" i="7" l="1"/>
  <c r="N27" i="7"/>
  <c r="M27" i="7"/>
  <c r="L27" i="7"/>
  <c r="K27" i="7"/>
  <c r="J27" i="7"/>
  <c r="I27" i="7"/>
  <c r="H27" i="7"/>
  <c r="G27" i="7"/>
  <c r="A28" i="7" l="1"/>
  <c r="A27" i="7"/>
  <c r="AP142" i="3" l="1"/>
  <c r="AN142" i="3"/>
  <c r="AL142" i="3"/>
  <c r="AJ142" i="3"/>
  <c r="AH142" i="3"/>
  <c r="AF142" i="3"/>
  <c r="AD142" i="3"/>
  <c r="AB142" i="3"/>
  <c r="Z142" i="3"/>
  <c r="X142" i="3"/>
  <c r="V142" i="3"/>
  <c r="T142" i="3"/>
  <c r="AQ142" i="3"/>
  <c r="AO142" i="3"/>
  <c r="AM142" i="3"/>
  <c r="AK142" i="3"/>
  <c r="AI142" i="3"/>
  <c r="AG142" i="3"/>
  <c r="AE142" i="3"/>
  <c r="AC142" i="3"/>
  <c r="AA142" i="3"/>
  <c r="Y142" i="3"/>
  <c r="W142" i="3"/>
  <c r="AQ122" i="3"/>
  <c r="AO122" i="3"/>
  <c r="AM122" i="3"/>
  <c r="AK122" i="3"/>
  <c r="AI122" i="3"/>
  <c r="AG122" i="3"/>
  <c r="AE122" i="3"/>
  <c r="AC122" i="3"/>
  <c r="AA122" i="3"/>
  <c r="Y122" i="3"/>
  <c r="W122" i="3"/>
  <c r="W123" i="3"/>
  <c r="U142" i="3"/>
  <c r="U122" i="3"/>
  <c r="AP122" i="3"/>
  <c r="AN122" i="3"/>
  <c r="AL122" i="3"/>
  <c r="AJ122" i="3"/>
  <c r="AH122" i="3"/>
  <c r="AF122" i="3"/>
  <c r="AD122" i="3"/>
  <c r="AB122" i="3"/>
  <c r="Z122" i="3"/>
  <c r="X122" i="3"/>
  <c r="V122" i="3"/>
  <c r="T122" i="3"/>
  <c r="T68" i="3"/>
  <c r="T67" i="3"/>
  <c r="T66" i="3"/>
  <c r="T62" i="3"/>
  <c r="AP66" i="3"/>
  <c r="AN66" i="3"/>
  <c r="AL66" i="3"/>
  <c r="AJ66" i="3"/>
  <c r="AH66" i="3"/>
  <c r="AF66" i="3"/>
  <c r="AD66" i="3"/>
  <c r="AB66" i="3"/>
  <c r="Z66" i="3"/>
  <c r="X66" i="3"/>
  <c r="V66" i="3"/>
  <c r="AP63" i="3"/>
  <c r="AN63" i="3"/>
  <c r="AL63" i="3"/>
  <c r="AJ63" i="3"/>
  <c r="AH63" i="3"/>
  <c r="AF63" i="3"/>
  <c r="AD63" i="3"/>
  <c r="AB63" i="3"/>
  <c r="Z63" i="3"/>
  <c r="X63" i="3"/>
  <c r="V63" i="3"/>
  <c r="T63" i="3"/>
  <c r="T61" i="3"/>
  <c r="S122" i="3" l="1"/>
  <c r="S142" i="3"/>
  <c r="S66" i="3"/>
  <c r="S63" i="3"/>
  <c r="F27" i="7" l="1"/>
  <c r="E27" i="7"/>
  <c r="D27" i="7"/>
  <c r="D28" i="7"/>
  <c r="C27" i="7" l="1"/>
  <c r="A40" i="7"/>
  <c r="D32" i="7" l="1"/>
  <c r="Y35" i="3"/>
  <c r="V134" i="3" l="1"/>
  <c r="W134" i="3"/>
  <c r="X134" i="3"/>
  <c r="Y134" i="3"/>
  <c r="Z134" i="3"/>
  <c r="AA134" i="3"/>
  <c r="AB134" i="3"/>
  <c r="AC134" i="3"/>
  <c r="AD134" i="3"/>
  <c r="AE134" i="3"/>
  <c r="AF134" i="3"/>
  <c r="AG134" i="3"/>
  <c r="AH134" i="3"/>
  <c r="AI134" i="3"/>
  <c r="AJ134" i="3"/>
  <c r="AK134" i="3"/>
  <c r="AL134" i="3"/>
  <c r="AM134" i="3"/>
  <c r="AN134" i="3"/>
  <c r="AO134" i="3"/>
  <c r="AP134" i="3"/>
  <c r="AQ134" i="3"/>
  <c r="U135" i="3"/>
  <c r="U134" i="3"/>
  <c r="T144" i="3" l="1"/>
  <c r="T98" i="3"/>
  <c r="V125" i="3"/>
  <c r="W125" i="3"/>
  <c r="X125" i="3"/>
  <c r="Y125" i="3"/>
  <c r="Z125" i="3"/>
  <c r="AA125" i="3"/>
  <c r="AB125" i="3"/>
  <c r="AC125" i="3"/>
  <c r="AD125" i="3"/>
  <c r="AE125" i="3"/>
  <c r="AF125" i="3"/>
  <c r="AG125" i="3"/>
  <c r="AH125" i="3"/>
  <c r="AI125" i="3"/>
  <c r="AJ125" i="3"/>
  <c r="AK125" i="3"/>
  <c r="AL125" i="3"/>
  <c r="AM125" i="3"/>
  <c r="AN125" i="3"/>
  <c r="AO125" i="3"/>
  <c r="AP125" i="3"/>
  <c r="AQ125" i="3"/>
  <c r="X123" i="3"/>
  <c r="Y123" i="3"/>
  <c r="Z123" i="3"/>
  <c r="AA123" i="3"/>
  <c r="AB123" i="3"/>
  <c r="AC123" i="3"/>
  <c r="AD123" i="3"/>
  <c r="AE123" i="3"/>
  <c r="AF123" i="3"/>
  <c r="AG123" i="3"/>
  <c r="AH123" i="3"/>
  <c r="AI123" i="3"/>
  <c r="AJ123" i="3"/>
  <c r="AK123" i="3"/>
  <c r="AL123" i="3"/>
  <c r="AM123" i="3"/>
  <c r="AN123" i="3"/>
  <c r="AO123" i="3"/>
  <c r="AP123" i="3"/>
  <c r="AQ123" i="3"/>
  <c r="U125" i="3"/>
  <c r="U123" i="3"/>
  <c r="T125" i="3"/>
  <c r="T123" i="3"/>
  <c r="V151" i="3"/>
  <c r="W151" i="3"/>
  <c r="X151" i="3"/>
  <c r="Y151" i="3"/>
  <c r="Z151" i="3"/>
  <c r="AA151" i="3"/>
  <c r="AB151" i="3"/>
  <c r="AC151" i="3"/>
  <c r="AD151" i="3"/>
  <c r="AE151" i="3"/>
  <c r="AF151" i="3"/>
  <c r="AG151" i="3"/>
  <c r="AH151" i="3"/>
  <c r="AI151" i="3"/>
  <c r="AJ151" i="3"/>
  <c r="AK151" i="3"/>
  <c r="AL151" i="3"/>
  <c r="AM151" i="3"/>
  <c r="AN151" i="3"/>
  <c r="AO151" i="3"/>
  <c r="AP151" i="3"/>
  <c r="AQ151" i="3"/>
  <c r="V147" i="3"/>
  <c r="W147" i="3"/>
  <c r="X147" i="3"/>
  <c r="Y147" i="3"/>
  <c r="Z147" i="3"/>
  <c r="AA147" i="3"/>
  <c r="AB147" i="3"/>
  <c r="AC147" i="3"/>
  <c r="AD147" i="3"/>
  <c r="AE147" i="3"/>
  <c r="AF147" i="3"/>
  <c r="AG147" i="3"/>
  <c r="AH147" i="3"/>
  <c r="AI147" i="3"/>
  <c r="AJ147" i="3"/>
  <c r="AK147" i="3"/>
  <c r="AL147" i="3"/>
  <c r="AM147" i="3"/>
  <c r="AN147" i="3"/>
  <c r="AO147" i="3"/>
  <c r="AP147" i="3"/>
  <c r="AQ147" i="3"/>
  <c r="V131" i="3"/>
  <c r="W131" i="3"/>
  <c r="X131" i="3"/>
  <c r="Y131" i="3"/>
  <c r="Z131" i="3"/>
  <c r="AA131" i="3"/>
  <c r="AB131" i="3"/>
  <c r="AC131" i="3"/>
  <c r="AD131" i="3"/>
  <c r="AE131" i="3"/>
  <c r="AF131" i="3"/>
  <c r="AG131" i="3"/>
  <c r="AH131" i="3"/>
  <c r="AI131" i="3"/>
  <c r="AJ131" i="3"/>
  <c r="AK131" i="3"/>
  <c r="AL131" i="3"/>
  <c r="AM131" i="3"/>
  <c r="AN131" i="3"/>
  <c r="AO131" i="3"/>
  <c r="AP131" i="3"/>
  <c r="AQ131" i="3"/>
  <c r="V127" i="3"/>
  <c r="W127" i="3"/>
  <c r="X127" i="3"/>
  <c r="Y127" i="3"/>
  <c r="Z127" i="3"/>
  <c r="AA127" i="3"/>
  <c r="AB127" i="3"/>
  <c r="AC127" i="3"/>
  <c r="AD127" i="3"/>
  <c r="AE127" i="3"/>
  <c r="AF127" i="3"/>
  <c r="AG127" i="3"/>
  <c r="AH127" i="3"/>
  <c r="AI127" i="3"/>
  <c r="AJ127" i="3"/>
  <c r="AK127" i="3"/>
  <c r="AL127" i="3"/>
  <c r="AM127" i="3"/>
  <c r="AN127" i="3"/>
  <c r="AO127" i="3"/>
  <c r="AP127" i="3"/>
  <c r="AQ127" i="3"/>
  <c r="U151" i="3"/>
  <c r="U147" i="3"/>
  <c r="U131" i="3"/>
  <c r="T147" i="3"/>
  <c r="U127" i="3"/>
  <c r="T131" i="3"/>
  <c r="T127" i="3"/>
  <c r="T151" i="3"/>
  <c r="V139" i="3"/>
  <c r="W139" i="3"/>
  <c r="X139" i="3"/>
  <c r="Y139" i="3"/>
  <c r="Z139" i="3"/>
  <c r="AA139" i="3"/>
  <c r="AB139" i="3"/>
  <c r="AC139" i="3"/>
  <c r="AD139" i="3"/>
  <c r="AE139" i="3"/>
  <c r="AF139" i="3"/>
  <c r="AG139" i="3"/>
  <c r="AH139" i="3"/>
  <c r="AI139" i="3"/>
  <c r="AJ139" i="3"/>
  <c r="AK139" i="3"/>
  <c r="AL139" i="3"/>
  <c r="AM139" i="3"/>
  <c r="AN139" i="3"/>
  <c r="AO139" i="3"/>
  <c r="AP139" i="3"/>
  <c r="AQ139" i="3"/>
  <c r="U139" i="3"/>
  <c r="T139" i="3"/>
  <c r="AQ148" i="3"/>
  <c r="AP148" i="3"/>
  <c r="AO148" i="3"/>
  <c r="AN148" i="3"/>
  <c r="AM148" i="3"/>
  <c r="AL148" i="3"/>
  <c r="AK148" i="3"/>
  <c r="AJ148" i="3"/>
  <c r="AI148" i="3"/>
  <c r="AH148" i="3"/>
  <c r="AG148" i="3"/>
  <c r="AF148" i="3"/>
  <c r="AE148" i="3"/>
  <c r="AD148" i="3"/>
  <c r="AC148" i="3"/>
  <c r="AB148" i="3"/>
  <c r="AA148" i="3"/>
  <c r="Z148" i="3"/>
  <c r="Y148" i="3"/>
  <c r="X148" i="3"/>
  <c r="W148" i="3"/>
  <c r="V148" i="3"/>
  <c r="U148" i="3"/>
  <c r="T148" i="3"/>
  <c r="AQ128" i="3"/>
  <c r="AP128" i="3"/>
  <c r="AO128" i="3"/>
  <c r="AN128" i="3"/>
  <c r="AM128" i="3"/>
  <c r="AL128" i="3"/>
  <c r="AK128" i="3"/>
  <c r="AJ128" i="3"/>
  <c r="AI128" i="3"/>
  <c r="AH128" i="3"/>
  <c r="AG128" i="3"/>
  <c r="AF128" i="3"/>
  <c r="AE128" i="3"/>
  <c r="AD128" i="3"/>
  <c r="AC128" i="3"/>
  <c r="AB128" i="3"/>
  <c r="AA128" i="3"/>
  <c r="Z128" i="3"/>
  <c r="Y128" i="3"/>
  <c r="X128" i="3"/>
  <c r="W128" i="3"/>
  <c r="V128" i="3"/>
  <c r="U128" i="3"/>
  <c r="T128" i="3"/>
  <c r="U129" i="3"/>
  <c r="AQ152" i="3"/>
  <c r="AP152" i="3"/>
  <c r="AO152" i="3"/>
  <c r="AN152" i="3"/>
  <c r="AM152" i="3"/>
  <c r="AL152" i="3"/>
  <c r="AK152" i="3"/>
  <c r="AJ152" i="3"/>
  <c r="AI152" i="3"/>
  <c r="AH152" i="3"/>
  <c r="AG152" i="3"/>
  <c r="AF152" i="3"/>
  <c r="AE152" i="3"/>
  <c r="AD152" i="3"/>
  <c r="AC152" i="3"/>
  <c r="AB152" i="3"/>
  <c r="AA152" i="3"/>
  <c r="Z152" i="3"/>
  <c r="Y152" i="3"/>
  <c r="X152" i="3"/>
  <c r="W152" i="3"/>
  <c r="V152" i="3"/>
  <c r="AQ137" i="3"/>
  <c r="AP137" i="3"/>
  <c r="AO137" i="3"/>
  <c r="AN137" i="3"/>
  <c r="AM137" i="3"/>
  <c r="AL137" i="3"/>
  <c r="AK137" i="3"/>
  <c r="AJ137" i="3"/>
  <c r="AI137" i="3"/>
  <c r="AH137" i="3"/>
  <c r="AG137" i="3"/>
  <c r="AF137" i="3"/>
  <c r="AE137" i="3"/>
  <c r="AD137" i="3"/>
  <c r="AC137" i="3"/>
  <c r="AB137" i="3"/>
  <c r="AA137" i="3"/>
  <c r="Z137" i="3"/>
  <c r="Y137" i="3"/>
  <c r="X137" i="3"/>
  <c r="W137" i="3"/>
  <c r="V137" i="3"/>
  <c r="AQ132" i="3"/>
  <c r="AP132" i="3"/>
  <c r="AO132" i="3"/>
  <c r="AN132" i="3"/>
  <c r="AM132" i="3"/>
  <c r="AL132" i="3"/>
  <c r="AK132" i="3"/>
  <c r="AJ132" i="3"/>
  <c r="AI132" i="3"/>
  <c r="AH132" i="3"/>
  <c r="AG132" i="3"/>
  <c r="AF132" i="3"/>
  <c r="AE132" i="3"/>
  <c r="AD132" i="3"/>
  <c r="AC132" i="3"/>
  <c r="AB132" i="3"/>
  <c r="AA132" i="3"/>
  <c r="Z132" i="3"/>
  <c r="Y132" i="3"/>
  <c r="X132" i="3"/>
  <c r="W132" i="3"/>
  <c r="V132" i="3"/>
  <c r="U152" i="3"/>
  <c r="U137" i="3"/>
  <c r="U132" i="3"/>
  <c r="T152" i="3"/>
  <c r="T137" i="3"/>
  <c r="T132" i="3"/>
  <c r="T130" i="3"/>
  <c r="AQ150" i="3"/>
  <c r="AP150" i="3"/>
  <c r="AO150" i="3"/>
  <c r="AN150" i="3"/>
  <c r="AM150" i="3"/>
  <c r="AL150" i="3"/>
  <c r="AK150" i="3"/>
  <c r="AJ150" i="3"/>
  <c r="AI150" i="3"/>
  <c r="AH150" i="3"/>
  <c r="AG150" i="3"/>
  <c r="AF150" i="3"/>
  <c r="AE150" i="3"/>
  <c r="AD150" i="3"/>
  <c r="AC150" i="3"/>
  <c r="AB150" i="3"/>
  <c r="AA150" i="3"/>
  <c r="Z150" i="3"/>
  <c r="Y150" i="3"/>
  <c r="X150" i="3"/>
  <c r="W150" i="3"/>
  <c r="V150" i="3"/>
  <c r="AQ136" i="3"/>
  <c r="AP136" i="3"/>
  <c r="AO136" i="3"/>
  <c r="AN136" i="3"/>
  <c r="AM136" i="3"/>
  <c r="AL136" i="3"/>
  <c r="AK136" i="3"/>
  <c r="AJ136" i="3"/>
  <c r="AI136" i="3"/>
  <c r="AH136" i="3"/>
  <c r="AG136" i="3"/>
  <c r="AF136" i="3"/>
  <c r="AE136" i="3"/>
  <c r="AD136" i="3"/>
  <c r="AC136" i="3"/>
  <c r="AB136" i="3"/>
  <c r="AA136" i="3"/>
  <c r="Z136" i="3"/>
  <c r="Y136" i="3"/>
  <c r="X136" i="3"/>
  <c r="W136" i="3"/>
  <c r="V136" i="3"/>
  <c r="AQ135" i="3"/>
  <c r="AP135" i="3"/>
  <c r="AO135" i="3"/>
  <c r="AN135" i="3"/>
  <c r="AM135" i="3"/>
  <c r="AL135" i="3"/>
  <c r="AK135" i="3"/>
  <c r="AJ135" i="3"/>
  <c r="AI135" i="3"/>
  <c r="AH135" i="3"/>
  <c r="AG135" i="3"/>
  <c r="AF135" i="3"/>
  <c r="AE135" i="3"/>
  <c r="AD135" i="3"/>
  <c r="AC135" i="3"/>
  <c r="AB135" i="3"/>
  <c r="AA135" i="3"/>
  <c r="Z135" i="3"/>
  <c r="Y135" i="3"/>
  <c r="X135" i="3"/>
  <c r="W135" i="3"/>
  <c r="V135" i="3"/>
  <c r="AQ133" i="3"/>
  <c r="AP133" i="3"/>
  <c r="AO133" i="3"/>
  <c r="AN133" i="3"/>
  <c r="AM133" i="3"/>
  <c r="AL133" i="3"/>
  <c r="AK133" i="3"/>
  <c r="AJ133" i="3"/>
  <c r="AI133" i="3"/>
  <c r="AH133" i="3"/>
  <c r="AG133" i="3"/>
  <c r="AF133" i="3"/>
  <c r="AE133" i="3"/>
  <c r="AD133" i="3"/>
  <c r="AC133" i="3"/>
  <c r="AB133" i="3"/>
  <c r="AA133" i="3"/>
  <c r="Z133" i="3"/>
  <c r="Y133" i="3"/>
  <c r="X133" i="3"/>
  <c r="W133" i="3"/>
  <c r="V133" i="3"/>
  <c r="AQ130" i="3"/>
  <c r="AP130" i="3"/>
  <c r="AO130" i="3"/>
  <c r="AN130" i="3"/>
  <c r="AM130" i="3"/>
  <c r="AL130" i="3"/>
  <c r="AK130" i="3"/>
  <c r="AJ130" i="3"/>
  <c r="AI130" i="3"/>
  <c r="AH130" i="3"/>
  <c r="AG130" i="3"/>
  <c r="AF130" i="3"/>
  <c r="AE130" i="3"/>
  <c r="AD130" i="3"/>
  <c r="AC130" i="3"/>
  <c r="AB130" i="3"/>
  <c r="AA130" i="3"/>
  <c r="Z130" i="3"/>
  <c r="Y130" i="3"/>
  <c r="X130" i="3"/>
  <c r="W130" i="3"/>
  <c r="V130" i="3"/>
  <c r="U150" i="3"/>
  <c r="U136" i="3"/>
  <c r="U133" i="3"/>
  <c r="U130" i="3"/>
  <c r="T150" i="3"/>
  <c r="T136" i="3"/>
  <c r="T135" i="3"/>
  <c r="T134" i="3"/>
  <c r="T133" i="3"/>
  <c r="T99" i="3"/>
  <c r="AQ140" i="3"/>
  <c r="AP140" i="3"/>
  <c r="AO140" i="3"/>
  <c r="AN140" i="3"/>
  <c r="AM140" i="3"/>
  <c r="AL140" i="3"/>
  <c r="AK140" i="3"/>
  <c r="AJ140" i="3"/>
  <c r="AI140" i="3"/>
  <c r="AH140" i="3"/>
  <c r="AG140" i="3"/>
  <c r="AF140" i="3"/>
  <c r="AE140" i="3"/>
  <c r="AD140" i="3"/>
  <c r="AC140" i="3"/>
  <c r="AB140" i="3"/>
  <c r="AA140" i="3"/>
  <c r="Z140" i="3"/>
  <c r="Y140" i="3"/>
  <c r="X140" i="3"/>
  <c r="W140" i="3"/>
  <c r="V140" i="3"/>
  <c r="U140" i="3"/>
  <c r="T140" i="3"/>
  <c r="AQ144" i="3"/>
  <c r="AP144" i="3"/>
  <c r="AO144" i="3"/>
  <c r="AN144" i="3"/>
  <c r="AM144" i="3"/>
  <c r="AL144" i="3"/>
  <c r="AK144" i="3"/>
  <c r="AJ144" i="3"/>
  <c r="AI144" i="3"/>
  <c r="AH144" i="3"/>
  <c r="AG144" i="3"/>
  <c r="AF144" i="3"/>
  <c r="AE144" i="3"/>
  <c r="AD144" i="3"/>
  <c r="AC144" i="3"/>
  <c r="AB144" i="3"/>
  <c r="AA144" i="3"/>
  <c r="Z144" i="3"/>
  <c r="Y144" i="3"/>
  <c r="X144" i="3"/>
  <c r="W144" i="3"/>
  <c r="V144" i="3"/>
  <c r="AQ124" i="3"/>
  <c r="AP124" i="3"/>
  <c r="AO124" i="3"/>
  <c r="AN124" i="3"/>
  <c r="AM124" i="3"/>
  <c r="AL124" i="3"/>
  <c r="AK124" i="3"/>
  <c r="AJ124" i="3"/>
  <c r="AI124" i="3"/>
  <c r="AH124" i="3"/>
  <c r="AG124" i="3"/>
  <c r="AF124" i="3"/>
  <c r="AE124" i="3"/>
  <c r="AD124" i="3"/>
  <c r="AC124" i="3"/>
  <c r="AB124" i="3"/>
  <c r="AA124" i="3"/>
  <c r="Z124" i="3"/>
  <c r="Y124" i="3"/>
  <c r="X124" i="3"/>
  <c r="W124" i="3"/>
  <c r="V124" i="3"/>
  <c r="U144" i="3"/>
  <c r="U124" i="3"/>
  <c r="T124" i="3"/>
  <c r="AQ154" i="3"/>
  <c r="AP154" i="3"/>
  <c r="AO154" i="3"/>
  <c r="AN154" i="3"/>
  <c r="AM154" i="3"/>
  <c r="AL154" i="3"/>
  <c r="AK154" i="3"/>
  <c r="AJ154" i="3"/>
  <c r="AI154" i="3"/>
  <c r="AH154" i="3"/>
  <c r="AG154" i="3"/>
  <c r="AF154" i="3"/>
  <c r="AE154" i="3"/>
  <c r="AD154" i="3"/>
  <c r="AC154" i="3"/>
  <c r="AB154" i="3"/>
  <c r="AA154" i="3"/>
  <c r="Z154" i="3"/>
  <c r="Y154" i="3"/>
  <c r="X154" i="3"/>
  <c r="W154" i="3"/>
  <c r="V154" i="3"/>
  <c r="AQ153" i="3"/>
  <c r="AP153" i="3"/>
  <c r="AO153" i="3"/>
  <c r="AN153" i="3"/>
  <c r="AM153" i="3"/>
  <c r="AL153" i="3"/>
  <c r="AK153" i="3"/>
  <c r="AJ153" i="3"/>
  <c r="AI153" i="3"/>
  <c r="AH153" i="3"/>
  <c r="AG153" i="3"/>
  <c r="AF153" i="3"/>
  <c r="AE153" i="3"/>
  <c r="AD153" i="3"/>
  <c r="AC153" i="3"/>
  <c r="AB153" i="3"/>
  <c r="AA153" i="3"/>
  <c r="Z153" i="3"/>
  <c r="Y153" i="3"/>
  <c r="X153" i="3"/>
  <c r="W153" i="3"/>
  <c r="V153" i="3"/>
  <c r="T153" i="3"/>
  <c r="U153" i="3"/>
  <c r="AQ146" i="3"/>
  <c r="AP146" i="3"/>
  <c r="AO146" i="3"/>
  <c r="AN146" i="3"/>
  <c r="AM146" i="3"/>
  <c r="AL146" i="3"/>
  <c r="AK146" i="3"/>
  <c r="AJ146" i="3"/>
  <c r="AI146" i="3"/>
  <c r="AH146" i="3"/>
  <c r="AG146" i="3"/>
  <c r="AF146" i="3"/>
  <c r="AE146" i="3"/>
  <c r="AD146" i="3"/>
  <c r="AC146" i="3"/>
  <c r="AB146" i="3"/>
  <c r="AA146" i="3"/>
  <c r="Z146" i="3"/>
  <c r="Y146" i="3"/>
  <c r="X146" i="3"/>
  <c r="W146" i="3"/>
  <c r="V146" i="3"/>
  <c r="AQ126" i="3"/>
  <c r="AP126" i="3"/>
  <c r="AO126" i="3"/>
  <c r="AN126" i="3"/>
  <c r="AM126" i="3"/>
  <c r="AL126" i="3"/>
  <c r="AK126" i="3"/>
  <c r="AJ126" i="3"/>
  <c r="AI126" i="3"/>
  <c r="AH126" i="3"/>
  <c r="AG126" i="3"/>
  <c r="AF126" i="3"/>
  <c r="AE126" i="3"/>
  <c r="AD126" i="3"/>
  <c r="AC126" i="3"/>
  <c r="AB126" i="3"/>
  <c r="AA126" i="3"/>
  <c r="Z126" i="3"/>
  <c r="Y126" i="3"/>
  <c r="X126" i="3"/>
  <c r="W126" i="3"/>
  <c r="V126" i="3"/>
  <c r="U154" i="3"/>
  <c r="U146" i="3"/>
  <c r="U126" i="3"/>
  <c r="T154" i="3"/>
  <c r="T146" i="3"/>
  <c r="T126" i="3"/>
  <c r="T138" i="3"/>
  <c r="T97" i="3"/>
  <c r="AP62" i="3"/>
  <c r="AN62" i="3"/>
  <c r="AL62" i="3"/>
  <c r="AJ62" i="3"/>
  <c r="AH62" i="3"/>
  <c r="AF62" i="3"/>
  <c r="AD62" i="3"/>
  <c r="AB62" i="3"/>
  <c r="Z62" i="3"/>
  <c r="X62" i="3"/>
  <c r="V62" i="3"/>
  <c r="F28" i="7"/>
  <c r="E28" i="7"/>
  <c r="O28" i="7"/>
  <c r="N28" i="7"/>
  <c r="M28" i="7"/>
  <c r="L28" i="7"/>
  <c r="K28" i="7"/>
  <c r="J28" i="7"/>
  <c r="I28" i="7"/>
  <c r="H28" i="7"/>
  <c r="G28" i="7"/>
  <c r="AP67" i="3"/>
  <c r="AN67" i="3"/>
  <c r="AL67" i="3"/>
  <c r="AJ67" i="3"/>
  <c r="AH67" i="3"/>
  <c r="AF67" i="3"/>
  <c r="AD67" i="3"/>
  <c r="AB67" i="3"/>
  <c r="Z67" i="3"/>
  <c r="X67" i="3"/>
  <c r="V67" i="3"/>
  <c r="O26" i="7"/>
  <c r="N26" i="7"/>
  <c r="M26" i="7"/>
  <c r="J26" i="7"/>
  <c r="K26" i="7"/>
  <c r="L26" i="7"/>
  <c r="E26" i="7"/>
  <c r="F26" i="7"/>
  <c r="G26" i="7"/>
  <c r="H26" i="7"/>
  <c r="I26" i="7"/>
  <c r="D26" i="7"/>
  <c r="A26" i="7"/>
  <c r="AP68" i="3"/>
  <c r="AN68" i="3"/>
  <c r="AL68" i="3"/>
  <c r="AJ68" i="3"/>
  <c r="AH68" i="3"/>
  <c r="AF68" i="3"/>
  <c r="AD68" i="3"/>
  <c r="AB68" i="3"/>
  <c r="Z68" i="3"/>
  <c r="X68" i="3"/>
  <c r="V68" i="3"/>
  <c r="Y69" i="3"/>
  <c r="Z69" i="3"/>
  <c r="Y70" i="3"/>
  <c r="Z70" i="3"/>
  <c r="Y71" i="3"/>
  <c r="Z71" i="3"/>
  <c r="Y72" i="3"/>
  <c r="Z72" i="3"/>
  <c r="Y73" i="3"/>
  <c r="Z73" i="3"/>
  <c r="Y74" i="3"/>
  <c r="Z74" i="3"/>
  <c r="Y75" i="3"/>
  <c r="Z75" i="3"/>
  <c r="Y76" i="3"/>
  <c r="Z76" i="3"/>
  <c r="Y77" i="3"/>
  <c r="Z77" i="3"/>
  <c r="AQ68" i="3"/>
  <c r="AO68" i="3"/>
  <c r="AM68" i="3"/>
  <c r="AK68" i="3"/>
  <c r="AI68" i="3"/>
  <c r="AG68" i="3"/>
  <c r="AE68" i="3"/>
  <c r="AQ67" i="3"/>
  <c r="AO67" i="3"/>
  <c r="AM67" i="3"/>
  <c r="AK67" i="3"/>
  <c r="AI67" i="3"/>
  <c r="AG67" i="3"/>
  <c r="AE67" i="3"/>
  <c r="AQ66" i="3"/>
  <c r="AO66" i="3"/>
  <c r="AM66" i="3"/>
  <c r="AK66" i="3"/>
  <c r="AI66" i="3"/>
  <c r="AG66" i="3"/>
  <c r="AE66" i="3"/>
  <c r="AQ65" i="3"/>
  <c r="AP65" i="3"/>
  <c r="AO65" i="3"/>
  <c r="AN65" i="3"/>
  <c r="AM65" i="3"/>
  <c r="AL65" i="3"/>
  <c r="AK65" i="3"/>
  <c r="AJ65" i="3"/>
  <c r="AI65" i="3"/>
  <c r="AH65" i="3"/>
  <c r="AG65" i="3"/>
  <c r="AF65" i="3"/>
  <c r="AE65" i="3"/>
  <c r="AD65" i="3"/>
  <c r="AQ64" i="3"/>
  <c r="AP64" i="3"/>
  <c r="AO64" i="3"/>
  <c r="AN64" i="3"/>
  <c r="AM64" i="3"/>
  <c r="AL64" i="3"/>
  <c r="AK64" i="3"/>
  <c r="AJ64" i="3"/>
  <c r="AI64" i="3"/>
  <c r="AH64" i="3"/>
  <c r="AG64" i="3"/>
  <c r="AF64" i="3"/>
  <c r="AE64" i="3"/>
  <c r="AD64" i="3"/>
  <c r="AQ63" i="3"/>
  <c r="AO63" i="3"/>
  <c r="AM63" i="3"/>
  <c r="AK63" i="3"/>
  <c r="AI63" i="3"/>
  <c r="AG63" i="3"/>
  <c r="AE63" i="3"/>
  <c r="AQ62" i="3"/>
  <c r="AO62" i="3"/>
  <c r="AM62" i="3"/>
  <c r="AK62" i="3"/>
  <c r="AI62" i="3"/>
  <c r="AG62" i="3"/>
  <c r="AE62" i="3"/>
  <c r="AQ61" i="3"/>
  <c r="AP61" i="3"/>
  <c r="AO61" i="3"/>
  <c r="AN61" i="3"/>
  <c r="AM61" i="3"/>
  <c r="AL61" i="3"/>
  <c r="AK61" i="3"/>
  <c r="AJ61" i="3"/>
  <c r="AI61" i="3"/>
  <c r="AH61" i="3"/>
  <c r="AG61" i="3"/>
  <c r="AF61" i="3"/>
  <c r="AE61" i="3"/>
  <c r="AD61" i="3"/>
  <c r="AC68" i="3"/>
  <c r="AC67" i="3"/>
  <c r="AC66" i="3"/>
  <c r="AC65" i="3"/>
  <c r="AB65" i="3"/>
  <c r="AC64" i="3"/>
  <c r="AB64" i="3"/>
  <c r="AC63" i="3"/>
  <c r="AC62" i="3"/>
  <c r="AC61" i="3"/>
  <c r="AB61" i="3"/>
  <c r="AA68" i="3"/>
  <c r="AA67" i="3"/>
  <c r="AA66" i="3"/>
  <c r="AA65" i="3"/>
  <c r="Z65" i="3"/>
  <c r="AA64" i="3"/>
  <c r="Z64" i="3"/>
  <c r="AA63" i="3"/>
  <c r="AA62" i="3"/>
  <c r="AA61" i="3"/>
  <c r="Z61" i="3"/>
  <c r="Y68" i="3"/>
  <c r="Y67" i="3"/>
  <c r="Y66" i="3"/>
  <c r="Y65" i="3"/>
  <c r="Y64" i="3"/>
  <c r="Y63" i="3"/>
  <c r="Y62" i="3"/>
  <c r="Y61" i="3"/>
  <c r="X65" i="3"/>
  <c r="X64" i="3"/>
  <c r="X61" i="3"/>
  <c r="AQ42" i="3"/>
  <c r="AQ50" i="3"/>
  <c r="AP50" i="3"/>
  <c r="AO50" i="3"/>
  <c r="AN50" i="3"/>
  <c r="AM50" i="3"/>
  <c r="AL50" i="3"/>
  <c r="AK50" i="3"/>
  <c r="AJ50" i="3"/>
  <c r="AI50" i="3"/>
  <c r="AH50" i="3"/>
  <c r="AG50" i="3"/>
  <c r="AF50" i="3"/>
  <c r="AE50" i="3"/>
  <c r="AD50" i="3"/>
  <c r="AC50" i="3"/>
  <c r="AB50" i="3"/>
  <c r="AA50" i="3"/>
  <c r="Z50" i="3"/>
  <c r="X50" i="3"/>
  <c r="Y50" i="3"/>
  <c r="AP54" i="3"/>
  <c r="AN54" i="3"/>
  <c r="AL54" i="3"/>
  <c r="AJ54" i="3"/>
  <c r="AH54" i="3"/>
  <c r="AF54" i="3"/>
  <c r="AD54" i="3"/>
  <c r="AB54" i="3"/>
  <c r="Z54" i="3"/>
  <c r="X54" i="3"/>
  <c r="AA54" i="3"/>
  <c r="AQ54" i="3"/>
  <c r="AO54" i="3"/>
  <c r="AM54" i="3"/>
  <c r="AK54" i="3"/>
  <c r="AI54" i="3"/>
  <c r="AG54" i="3"/>
  <c r="AE54" i="3"/>
  <c r="AC54" i="3"/>
  <c r="Y54" i="3"/>
  <c r="AQ59" i="3"/>
  <c r="AP59" i="3"/>
  <c r="AQ58" i="3"/>
  <c r="AP58" i="3"/>
  <c r="AQ57" i="3"/>
  <c r="AP57" i="3"/>
  <c r="AQ56" i="3"/>
  <c r="AP56" i="3"/>
  <c r="AO59" i="3"/>
  <c r="AN59" i="3"/>
  <c r="AO58" i="3"/>
  <c r="AN58" i="3"/>
  <c r="AO57" i="3"/>
  <c r="AN57" i="3"/>
  <c r="AO56" i="3"/>
  <c r="AN56" i="3"/>
  <c r="AM59" i="3"/>
  <c r="AL59" i="3"/>
  <c r="AM58" i="3"/>
  <c r="AL58" i="3"/>
  <c r="AM57" i="3"/>
  <c r="AL57" i="3"/>
  <c r="AM56" i="3"/>
  <c r="AL56" i="3"/>
  <c r="AK59" i="3"/>
  <c r="AJ59" i="3"/>
  <c r="AK58" i="3"/>
  <c r="AJ58" i="3"/>
  <c r="AK57" i="3"/>
  <c r="AJ57" i="3"/>
  <c r="AK56" i="3"/>
  <c r="AJ56" i="3"/>
  <c r="AI59" i="3"/>
  <c r="AH59" i="3"/>
  <c r="AI58" i="3"/>
  <c r="AH58" i="3"/>
  <c r="AI57" i="3"/>
  <c r="AH57" i="3"/>
  <c r="AI56" i="3"/>
  <c r="AH56" i="3"/>
  <c r="AG59" i="3"/>
  <c r="AF59" i="3"/>
  <c r="AG58" i="3"/>
  <c r="AF58" i="3"/>
  <c r="AG57" i="3"/>
  <c r="AF57" i="3"/>
  <c r="AG56" i="3"/>
  <c r="AF56" i="3"/>
  <c r="AE59" i="3"/>
  <c r="AD59" i="3"/>
  <c r="AE58" i="3"/>
  <c r="AD58" i="3"/>
  <c r="AE57" i="3"/>
  <c r="AD57" i="3"/>
  <c r="AE56" i="3"/>
  <c r="AD56" i="3"/>
  <c r="AC59" i="3"/>
  <c r="AB59" i="3"/>
  <c r="AC58" i="3"/>
  <c r="AB58" i="3"/>
  <c r="AC57" i="3"/>
  <c r="AB57" i="3"/>
  <c r="AC56" i="3"/>
  <c r="AB56" i="3"/>
  <c r="AA59" i="3"/>
  <c r="Z59" i="3"/>
  <c r="AA58" i="3"/>
  <c r="Z58" i="3"/>
  <c r="AA57" i="3"/>
  <c r="Z57" i="3"/>
  <c r="AA56" i="3"/>
  <c r="Z56" i="3"/>
  <c r="X58" i="3"/>
  <c r="X57" i="3"/>
  <c r="X56" i="3"/>
  <c r="Y59" i="3"/>
  <c r="Y58" i="3"/>
  <c r="Y57" i="3"/>
  <c r="Y56" i="3"/>
  <c r="X59" i="3"/>
  <c r="L48" i="3"/>
  <c r="AL48" i="3" s="1"/>
  <c r="AB48" i="3"/>
  <c r="AP45" i="3"/>
  <c r="AN45" i="3"/>
  <c r="AL45" i="3"/>
  <c r="AJ45" i="3"/>
  <c r="AH45" i="3"/>
  <c r="AF45" i="3"/>
  <c r="AD45" i="3"/>
  <c r="AB45" i="3"/>
  <c r="Z45" i="3"/>
  <c r="X45" i="3"/>
  <c r="V45" i="3"/>
  <c r="T45" i="3"/>
  <c r="W53" i="3"/>
  <c r="X11" i="3"/>
  <c r="AP40" i="3"/>
  <c r="AN40" i="3"/>
  <c r="AL40" i="3"/>
  <c r="AJ40" i="3"/>
  <c r="AH40" i="3"/>
  <c r="AF40" i="3"/>
  <c r="AD40" i="3"/>
  <c r="AB40" i="3"/>
  <c r="Z40" i="3"/>
  <c r="X40" i="3"/>
  <c r="V40" i="3"/>
  <c r="AP36" i="3"/>
  <c r="AN36" i="3"/>
  <c r="AL36" i="3"/>
  <c r="AJ36" i="3"/>
  <c r="AH36" i="3"/>
  <c r="AF36" i="3"/>
  <c r="AB36" i="3"/>
  <c r="Z36" i="3"/>
  <c r="X36" i="3"/>
  <c r="V36" i="3"/>
  <c r="T40" i="3"/>
  <c r="T36" i="3"/>
  <c r="AP35" i="3"/>
  <c r="AN35" i="3"/>
  <c r="AL35" i="3"/>
  <c r="AJ35" i="3"/>
  <c r="AH35" i="3"/>
  <c r="AF35" i="3"/>
  <c r="AD35" i="3"/>
  <c r="AB35" i="3"/>
  <c r="Z35" i="3"/>
  <c r="X35" i="3"/>
  <c r="V35" i="3"/>
  <c r="T35" i="3"/>
  <c r="AP55" i="3"/>
  <c r="AN55" i="3"/>
  <c r="AL55" i="3"/>
  <c r="AJ55" i="3"/>
  <c r="AH55" i="3"/>
  <c r="AF55" i="3"/>
  <c r="AD55" i="3"/>
  <c r="AB55" i="3"/>
  <c r="Z55" i="3"/>
  <c r="X55" i="3"/>
  <c r="V55" i="3"/>
  <c r="T55" i="3"/>
  <c r="AP53" i="3"/>
  <c r="AP52" i="3"/>
  <c r="AP51" i="3"/>
  <c r="AN53" i="3"/>
  <c r="AN52" i="3"/>
  <c r="AN51" i="3"/>
  <c r="AL53" i="3"/>
  <c r="AL52" i="3"/>
  <c r="AL51" i="3"/>
  <c r="AJ53" i="3"/>
  <c r="AJ52" i="3"/>
  <c r="AJ51" i="3"/>
  <c r="AH53" i="3"/>
  <c r="AH52" i="3"/>
  <c r="AH51" i="3"/>
  <c r="AF53" i="3"/>
  <c r="AF52" i="3"/>
  <c r="AF51" i="3"/>
  <c r="AD53" i="3"/>
  <c r="AD52" i="3"/>
  <c r="AD51" i="3"/>
  <c r="AB53" i="3"/>
  <c r="AB52" i="3"/>
  <c r="AB51" i="3"/>
  <c r="Z53" i="3"/>
  <c r="Z52" i="3"/>
  <c r="Z51" i="3"/>
  <c r="X53" i="3"/>
  <c r="X52" i="3"/>
  <c r="X51" i="3"/>
  <c r="V53" i="3"/>
  <c r="V52" i="3"/>
  <c r="V51" i="3"/>
  <c r="T53" i="3"/>
  <c r="T52" i="3"/>
  <c r="T51" i="3"/>
  <c r="AQ48" i="3"/>
  <c r="AO48" i="3"/>
  <c r="AM48" i="3"/>
  <c r="AK48" i="3"/>
  <c r="AI48" i="3"/>
  <c r="AG48" i="3"/>
  <c r="AE48" i="3"/>
  <c r="AC48" i="3"/>
  <c r="AA48" i="3"/>
  <c r="Y48" i="3"/>
  <c r="AQ45" i="3"/>
  <c r="AO45" i="3"/>
  <c r="AM45" i="3"/>
  <c r="AK45" i="3"/>
  <c r="AI45" i="3"/>
  <c r="AG45" i="3"/>
  <c r="AE45" i="3"/>
  <c r="AC45" i="3"/>
  <c r="AA45" i="3"/>
  <c r="Y45" i="3"/>
  <c r="AQ55" i="3"/>
  <c r="AO55" i="3"/>
  <c r="AM55" i="3"/>
  <c r="AK55" i="3"/>
  <c r="AI55" i="3"/>
  <c r="AG55" i="3"/>
  <c r="AE55" i="3"/>
  <c r="AC55" i="3"/>
  <c r="AA55" i="3"/>
  <c r="AQ53" i="3"/>
  <c r="AQ52" i="3"/>
  <c r="AQ51" i="3"/>
  <c r="AO53" i="3"/>
  <c r="AO52" i="3"/>
  <c r="AO51" i="3"/>
  <c r="AM53" i="3"/>
  <c r="AM52" i="3"/>
  <c r="AM51" i="3"/>
  <c r="AK53" i="3"/>
  <c r="AK52" i="3"/>
  <c r="AK51" i="3"/>
  <c r="AI53" i="3"/>
  <c r="AI52" i="3"/>
  <c r="AI51" i="3"/>
  <c r="AG53" i="3"/>
  <c r="AG52" i="3"/>
  <c r="AG51" i="3"/>
  <c r="AE53" i="3"/>
  <c r="AE52" i="3"/>
  <c r="AE51" i="3"/>
  <c r="AC53" i="3"/>
  <c r="AC52" i="3"/>
  <c r="AC51" i="3"/>
  <c r="AA53" i="3"/>
  <c r="AA52" i="3"/>
  <c r="AA51" i="3"/>
  <c r="Y55" i="3"/>
  <c r="Y53" i="3"/>
  <c r="Y52" i="3"/>
  <c r="AP60" i="3"/>
  <c r="AN60" i="3"/>
  <c r="AL60" i="3"/>
  <c r="AJ60" i="3"/>
  <c r="AH60" i="3"/>
  <c r="AF60" i="3"/>
  <c r="AD60" i="3"/>
  <c r="AB60" i="3"/>
  <c r="AQ60" i="3"/>
  <c r="AO60" i="3"/>
  <c r="AM60" i="3"/>
  <c r="AK60" i="3"/>
  <c r="AI60" i="3"/>
  <c r="AG60" i="3"/>
  <c r="AE60" i="3"/>
  <c r="AC60" i="3"/>
  <c r="AA60" i="3"/>
  <c r="Z60" i="3"/>
  <c r="X60" i="3"/>
  <c r="V60" i="3"/>
  <c r="T60" i="3"/>
  <c r="V33" i="3"/>
  <c r="AP33" i="3"/>
  <c r="AN33" i="3"/>
  <c r="AL33" i="3"/>
  <c r="AJ33" i="3"/>
  <c r="AH33" i="3"/>
  <c r="AF33" i="3"/>
  <c r="AD33" i="3"/>
  <c r="AB33" i="3"/>
  <c r="Z33" i="3"/>
  <c r="X33" i="3"/>
  <c r="T33" i="3"/>
  <c r="V32" i="3"/>
  <c r="AP32" i="3"/>
  <c r="AN32" i="3"/>
  <c r="AL32" i="3"/>
  <c r="AJ32" i="3"/>
  <c r="AH32" i="3"/>
  <c r="AF32" i="3"/>
  <c r="AD32" i="3"/>
  <c r="AB32" i="3"/>
  <c r="Z32" i="3"/>
  <c r="X32" i="3"/>
  <c r="T32" i="3"/>
  <c r="V28" i="3"/>
  <c r="AP28" i="3"/>
  <c r="AN28" i="3"/>
  <c r="AL28" i="3"/>
  <c r="AJ28" i="3"/>
  <c r="AH28" i="3"/>
  <c r="AF28" i="3"/>
  <c r="AD28" i="3"/>
  <c r="AB28" i="3"/>
  <c r="Z28" i="3"/>
  <c r="X28" i="3"/>
  <c r="T28" i="3"/>
  <c r="AB73" i="3"/>
  <c r="AC73" i="3"/>
  <c r="AD73" i="3"/>
  <c r="AE73" i="3"/>
  <c r="AF73" i="3"/>
  <c r="AG73" i="3"/>
  <c r="AH73" i="3"/>
  <c r="AI73" i="3"/>
  <c r="AJ73" i="3"/>
  <c r="AK73" i="3"/>
  <c r="AL73" i="3"/>
  <c r="AM73" i="3"/>
  <c r="AN73" i="3"/>
  <c r="AO73" i="3"/>
  <c r="AP73" i="3"/>
  <c r="AQ73" i="3"/>
  <c r="AB74" i="3"/>
  <c r="AC74" i="3"/>
  <c r="AD74" i="3"/>
  <c r="AE74" i="3"/>
  <c r="AF74" i="3"/>
  <c r="AG74" i="3"/>
  <c r="AH74" i="3"/>
  <c r="AI74" i="3"/>
  <c r="AJ74" i="3"/>
  <c r="AK74" i="3"/>
  <c r="AL74" i="3"/>
  <c r="AM74" i="3"/>
  <c r="AN74" i="3"/>
  <c r="AO74" i="3"/>
  <c r="AP74" i="3"/>
  <c r="AQ74" i="3"/>
  <c r="AB75" i="3"/>
  <c r="AC75" i="3"/>
  <c r="AD75" i="3"/>
  <c r="AE75" i="3"/>
  <c r="AF75" i="3"/>
  <c r="AG75" i="3"/>
  <c r="AH75" i="3"/>
  <c r="AI75" i="3"/>
  <c r="AJ75" i="3"/>
  <c r="AK75" i="3"/>
  <c r="AL75" i="3"/>
  <c r="AM75" i="3"/>
  <c r="AN75" i="3"/>
  <c r="AO75" i="3"/>
  <c r="AP75" i="3"/>
  <c r="AQ75" i="3"/>
  <c r="AA73" i="3"/>
  <c r="AA74" i="3"/>
  <c r="AA75" i="3"/>
  <c r="AB76" i="3"/>
  <c r="AC76" i="3"/>
  <c r="AD76" i="3"/>
  <c r="AE76" i="3"/>
  <c r="AF76" i="3"/>
  <c r="AG76" i="3"/>
  <c r="AH76" i="3"/>
  <c r="AI76" i="3"/>
  <c r="AJ76" i="3"/>
  <c r="AK76" i="3"/>
  <c r="AL76" i="3"/>
  <c r="AM76" i="3"/>
  <c r="AN76" i="3"/>
  <c r="AO76" i="3"/>
  <c r="AP76" i="3"/>
  <c r="AQ76" i="3"/>
  <c r="AB77" i="3"/>
  <c r="AC77" i="3"/>
  <c r="AD77" i="3"/>
  <c r="AE77" i="3"/>
  <c r="AF77" i="3"/>
  <c r="AG77" i="3"/>
  <c r="AH77" i="3"/>
  <c r="AI77" i="3"/>
  <c r="AJ77" i="3"/>
  <c r="AK77" i="3"/>
  <c r="AL77" i="3"/>
  <c r="AM77" i="3"/>
  <c r="AN77" i="3"/>
  <c r="AO77" i="3"/>
  <c r="AP77" i="3"/>
  <c r="AQ77" i="3"/>
  <c r="AB78" i="3"/>
  <c r="AC78" i="3"/>
  <c r="AD78" i="3"/>
  <c r="AE78" i="3"/>
  <c r="AF78" i="3"/>
  <c r="AG78" i="3"/>
  <c r="AH78" i="3"/>
  <c r="AI78" i="3"/>
  <c r="AJ78" i="3"/>
  <c r="AK78" i="3"/>
  <c r="AL78" i="3"/>
  <c r="AM78" i="3"/>
  <c r="AN78" i="3"/>
  <c r="AO78" i="3"/>
  <c r="AP78" i="3"/>
  <c r="AQ78" i="3"/>
  <c r="AB79" i="3"/>
  <c r="AC79" i="3"/>
  <c r="AD79" i="3"/>
  <c r="AE79" i="3"/>
  <c r="AF79" i="3"/>
  <c r="AG79" i="3"/>
  <c r="AH79" i="3"/>
  <c r="AI79" i="3"/>
  <c r="AJ79" i="3"/>
  <c r="AK79" i="3"/>
  <c r="AL79" i="3"/>
  <c r="AM79" i="3"/>
  <c r="AN79" i="3"/>
  <c r="AO79" i="3"/>
  <c r="AP79" i="3"/>
  <c r="AQ79" i="3"/>
  <c r="AB80" i="3"/>
  <c r="AC80" i="3"/>
  <c r="AD80" i="3"/>
  <c r="AE80" i="3"/>
  <c r="AF80" i="3"/>
  <c r="AG80" i="3"/>
  <c r="AH80" i="3"/>
  <c r="AI80" i="3"/>
  <c r="AJ80" i="3"/>
  <c r="AK80" i="3"/>
  <c r="AL80" i="3"/>
  <c r="AM80" i="3"/>
  <c r="AN80" i="3"/>
  <c r="AO80" i="3"/>
  <c r="AP80" i="3"/>
  <c r="AQ80" i="3"/>
  <c r="AA76" i="3"/>
  <c r="AA77" i="3"/>
  <c r="AA78" i="3"/>
  <c r="Z78" i="3"/>
  <c r="AA79" i="3"/>
  <c r="Z79" i="3"/>
  <c r="AA80" i="3"/>
  <c r="Z80" i="3"/>
  <c r="V92" i="3"/>
  <c r="W92" i="3"/>
  <c r="X92" i="3"/>
  <c r="Y92" i="3"/>
  <c r="Z92" i="3"/>
  <c r="AA92" i="3"/>
  <c r="AB92" i="3"/>
  <c r="AD92" i="3"/>
  <c r="AF92" i="3"/>
  <c r="AG92" i="3"/>
  <c r="AH92" i="3"/>
  <c r="AI92" i="3"/>
  <c r="AJ92" i="3"/>
  <c r="AK92" i="3"/>
  <c r="AL92" i="3"/>
  <c r="AM92" i="3"/>
  <c r="AN92" i="3"/>
  <c r="AO92" i="3"/>
  <c r="AP92" i="3"/>
  <c r="AQ92" i="3"/>
  <c r="U92" i="3"/>
  <c r="T92" i="3"/>
  <c r="V119" i="3"/>
  <c r="W119" i="3"/>
  <c r="X119" i="3"/>
  <c r="Y119" i="3"/>
  <c r="Z119" i="3"/>
  <c r="AA119" i="3"/>
  <c r="AB119" i="3"/>
  <c r="AC119" i="3"/>
  <c r="AD119" i="3"/>
  <c r="AE119" i="3"/>
  <c r="AF119" i="3"/>
  <c r="AG119" i="3"/>
  <c r="AH119" i="3"/>
  <c r="AI119" i="3"/>
  <c r="AJ119" i="3"/>
  <c r="AK119" i="3"/>
  <c r="AL119" i="3"/>
  <c r="AM119" i="3"/>
  <c r="AN119" i="3"/>
  <c r="AO119" i="3"/>
  <c r="AP119" i="3"/>
  <c r="AQ119" i="3"/>
  <c r="T119" i="3"/>
  <c r="T120" i="3"/>
  <c r="U119" i="3"/>
  <c r="AA110" i="3"/>
  <c r="AB110" i="3"/>
  <c r="AC110" i="3"/>
  <c r="AD110" i="3"/>
  <c r="AE110" i="3"/>
  <c r="AF110" i="3"/>
  <c r="AG110" i="3"/>
  <c r="AH110" i="3"/>
  <c r="AI110" i="3"/>
  <c r="AJ110" i="3"/>
  <c r="AK110" i="3"/>
  <c r="AL110" i="3"/>
  <c r="AM110" i="3"/>
  <c r="AN110" i="3"/>
  <c r="AO110" i="3"/>
  <c r="AP110" i="3"/>
  <c r="AQ110" i="3"/>
  <c r="AA111" i="3"/>
  <c r="AB111" i="3"/>
  <c r="AC111" i="3"/>
  <c r="AD111" i="3"/>
  <c r="AE111" i="3"/>
  <c r="AF111" i="3"/>
  <c r="AG111" i="3"/>
  <c r="AH111" i="3"/>
  <c r="AI111" i="3"/>
  <c r="AJ111" i="3"/>
  <c r="AK111" i="3"/>
  <c r="AL111" i="3"/>
  <c r="AM111" i="3"/>
  <c r="AN111" i="3"/>
  <c r="AO111" i="3"/>
  <c r="AP111" i="3"/>
  <c r="AQ111" i="3"/>
  <c r="AA112" i="3"/>
  <c r="AB112" i="3"/>
  <c r="AC112" i="3"/>
  <c r="AD112" i="3"/>
  <c r="AE112" i="3"/>
  <c r="AF112" i="3"/>
  <c r="AG112" i="3"/>
  <c r="AH112" i="3"/>
  <c r="AI112" i="3"/>
  <c r="AJ112" i="3"/>
  <c r="AK112" i="3"/>
  <c r="AL112" i="3"/>
  <c r="AM112" i="3"/>
  <c r="AN112" i="3"/>
  <c r="AO112" i="3"/>
  <c r="AP112" i="3"/>
  <c r="AQ112" i="3"/>
  <c r="AA113" i="3"/>
  <c r="AB113" i="3"/>
  <c r="AC113" i="3"/>
  <c r="AD113" i="3"/>
  <c r="AE113" i="3"/>
  <c r="AF113" i="3"/>
  <c r="AG113" i="3"/>
  <c r="AH113" i="3"/>
  <c r="AI113" i="3"/>
  <c r="AJ113" i="3"/>
  <c r="AK113" i="3"/>
  <c r="AL113" i="3"/>
  <c r="AM113" i="3"/>
  <c r="AN113" i="3"/>
  <c r="AO113" i="3"/>
  <c r="AP113" i="3"/>
  <c r="AQ113" i="3"/>
  <c r="Z113" i="3"/>
  <c r="Z112" i="3"/>
  <c r="Z111" i="3"/>
  <c r="Z110" i="3"/>
  <c r="Y60" i="3"/>
  <c r="Y51" i="3"/>
  <c r="AA49" i="3"/>
  <c r="AB49" i="3"/>
  <c r="AC49" i="3"/>
  <c r="AD49" i="3"/>
  <c r="AE49" i="3"/>
  <c r="AF49" i="3"/>
  <c r="AG49" i="3"/>
  <c r="AH49" i="3"/>
  <c r="AI49" i="3"/>
  <c r="AJ49" i="3"/>
  <c r="AK49" i="3"/>
  <c r="AL49" i="3"/>
  <c r="AM49" i="3"/>
  <c r="AN49" i="3"/>
  <c r="AO49" i="3"/>
  <c r="AP49" i="3"/>
  <c r="AQ49" i="3"/>
  <c r="Z49" i="3"/>
  <c r="AA46" i="3"/>
  <c r="AB46" i="3"/>
  <c r="AC46" i="3"/>
  <c r="AD46" i="3"/>
  <c r="AE46" i="3"/>
  <c r="AF46" i="3"/>
  <c r="AG46" i="3"/>
  <c r="AH46" i="3"/>
  <c r="AI46" i="3"/>
  <c r="AJ46" i="3"/>
  <c r="AK46" i="3"/>
  <c r="AL46" i="3"/>
  <c r="AM46" i="3"/>
  <c r="AN46" i="3"/>
  <c r="AO46" i="3"/>
  <c r="AP46" i="3"/>
  <c r="AQ46" i="3"/>
  <c r="AA47" i="3"/>
  <c r="AB47" i="3"/>
  <c r="AC47" i="3"/>
  <c r="AD47" i="3"/>
  <c r="AE47" i="3"/>
  <c r="AF47" i="3"/>
  <c r="AG47" i="3"/>
  <c r="AH47" i="3"/>
  <c r="AI47" i="3"/>
  <c r="AJ47" i="3"/>
  <c r="AK47" i="3"/>
  <c r="AL47" i="3"/>
  <c r="AM47" i="3"/>
  <c r="AN47" i="3"/>
  <c r="AO47" i="3"/>
  <c r="AP47" i="3"/>
  <c r="AQ47" i="3"/>
  <c r="Z47" i="3"/>
  <c r="Z46" i="3"/>
  <c r="AA43" i="3"/>
  <c r="AB43" i="3"/>
  <c r="AC43" i="3"/>
  <c r="AD43" i="3"/>
  <c r="AE43" i="3"/>
  <c r="AF43" i="3"/>
  <c r="AG43" i="3"/>
  <c r="AH43" i="3"/>
  <c r="AI43" i="3"/>
  <c r="AJ43" i="3"/>
  <c r="AK43" i="3"/>
  <c r="AL43" i="3"/>
  <c r="AM43" i="3"/>
  <c r="AN43" i="3"/>
  <c r="AO43" i="3"/>
  <c r="AP43" i="3"/>
  <c r="AQ43" i="3"/>
  <c r="AA44" i="3"/>
  <c r="AB44" i="3"/>
  <c r="AC44" i="3"/>
  <c r="AD44" i="3"/>
  <c r="AE44" i="3"/>
  <c r="AF44" i="3"/>
  <c r="AG44" i="3"/>
  <c r="AH44" i="3"/>
  <c r="AI44" i="3"/>
  <c r="AJ44" i="3"/>
  <c r="AK44" i="3"/>
  <c r="AL44" i="3"/>
  <c r="AM44" i="3"/>
  <c r="AN44" i="3"/>
  <c r="AO44" i="3"/>
  <c r="AP44" i="3"/>
  <c r="AQ44" i="3"/>
  <c r="Z44" i="3"/>
  <c r="Z43" i="3"/>
  <c r="AA38" i="3"/>
  <c r="AB38" i="3"/>
  <c r="AC38" i="3"/>
  <c r="AD38" i="3"/>
  <c r="AE38" i="3"/>
  <c r="AF38" i="3"/>
  <c r="AG38" i="3"/>
  <c r="AH38" i="3"/>
  <c r="AI38" i="3"/>
  <c r="AJ38" i="3"/>
  <c r="AK38" i="3"/>
  <c r="AL38" i="3"/>
  <c r="AM38" i="3"/>
  <c r="AN38" i="3"/>
  <c r="AO38" i="3"/>
  <c r="AP38" i="3"/>
  <c r="AQ38" i="3"/>
  <c r="Z38" i="3"/>
  <c r="O38" i="7"/>
  <c r="N39" i="7"/>
  <c r="N38" i="7"/>
  <c r="M39" i="7"/>
  <c r="M38" i="7"/>
  <c r="L39" i="7"/>
  <c r="L38" i="7"/>
  <c r="K39" i="7"/>
  <c r="K38" i="7"/>
  <c r="J39" i="7"/>
  <c r="J38" i="7"/>
  <c r="I39" i="7"/>
  <c r="H39" i="7"/>
  <c r="G39" i="7"/>
  <c r="F39" i="7"/>
  <c r="E39" i="7"/>
  <c r="D39" i="7"/>
  <c r="O39" i="7"/>
  <c r="I38" i="7"/>
  <c r="H38" i="7"/>
  <c r="G38" i="7"/>
  <c r="F38" i="7"/>
  <c r="E38" i="7"/>
  <c r="D38" i="7"/>
  <c r="O34" i="7"/>
  <c r="N34" i="7"/>
  <c r="M34" i="7"/>
  <c r="L34" i="7"/>
  <c r="K34" i="7"/>
  <c r="J34" i="7"/>
  <c r="I34" i="7"/>
  <c r="H34" i="7"/>
  <c r="G34" i="7"/>
  <c r="F34" i="7"/>
  <c r="D34" i="7"/>
  <c r="E34" i="7"/>
  <c r="A34" i="7"/>
  <c r="U40" i="3"/>
  <c r="W40" i="3"/>
  <c r="AA40" i="3"/>
  <c r="AC40" i="3"/>
  <c r="AE40" i="3"/>
  <c r="AG40" i="3"/>
  <c r="AI40" i="3"/>
  <c r="AK40" i="3"/>
  <c r="AM40" i="3"/>
  <c r="AO40" i="3"/>
  <c r="AQ40" i="3"/>
  <c r="Z41" i="3"/>
  <c r="AA41" i="3"/>
  <c r="AB41" i="3"/>
  <c r="AC41" i="3"/>
  <c r="AD41" i="3"/>
  <c r="AE41" i="3"/>
  <c r="AF41" i="3"/>
  <c r="AG41" i="3"/>
  <c r="AH41" i="3"/>
  <c r="AI41" i="3"/>
  <c r="AJ41" i="3"/>
  <c r="AK41" i="3"/>
  <c r="AL41" i="3"/>
  <c r="AM41" i="3"/>
  <c r="AN41" i="3"/>
  <c r="AO41" i="3"/>
  <c r="AP41" i="3"/>
  <c r="AQ41" i="3"/>
  <c r="Z42" i="3"/>
  <c r="AA42" i="3"/>
  <c r="AB42" i="3"/>
  <c r="AC42" i="3"/>
  <c r="AD42" i="3"/>
  <c r="AE42" i="3"/>
  <c r="AF42" i="3"/>
  <c r="AG42" i="3"/>
  <c r="AH42" i="3"/>
  <c r="AI42" i="3"/>
  <c r="AJ42" i="3"/>
  <c r="AK42" i="3"/>
  <c r="AL42" i="3"/>
  <c r="AM42" i="3"/>
  <c r="AN42" i="3"/>
  <c r="AO42" i="3"/>
  <c r="AP42" i="3"/>
  <c r="AA39" i="3"/>
  <c r="AB39" i="3"/>
  <c r="AC39" i="3"/>
  <c r="AD39" i="3"/>
  <c r="AE39" i="3"/>
  <c r="AF39" i="3"/>
  <c r="AG39" i="3"/>
  <c r="AH39" i="3"/>
  <c r="AI39" i="3"/>
  <c r="AJ39" i="3"/>
  <c r="AK39" i="3"/>
  <c r="AL39" i="3"/>
  <c r="AM39" i="3"/>
  <c r="AN39" i="3"/>
  <c r="AO39" i="3"/>
  <c r="AP39" i="3"/>
  <c r="AQ39" i="3"/>
  <c r="Z39" i="3"/>
  <c r="U36" i="3"/>
  <c r="W36" i="3"/>
  <c r="Y36" i="3"/>
  <c r="AC36" i="3"/>
  <c r="AG36" i="3"/>
  <c r="AI36" i="3"/>
  <c r="AK36" i="3"/>
  <c r="AM36" i="3"/>
  <c r="AO36" i="3"/>
  <c r="AQ36" i="3"/>
  <c r="O40" i="7"/>
  <c r="O33" i="7"/>
  <c r="N40" i="7"/>
  <c r="N33" i="7"/>
  <c r="M40" i="7"/>
  <c r="M33" i="7"/>
  <c r="L40" i="7"/>
  <c r="L33" i="7"/>
  <c r="K40" i="7"/>
  <c r="K33" i="7"/>
  <c r="J40" i="7"/>
  <c r="J33" i="7"/>
  <c r="I40" i="7"/>
  <c r="I33" i="7"/>
  <c r="H40" i="7"/>
  <c r="H33" i="7"/>
  <c r="G40" i="7"/>
  <c r="G33" i="7"/>
  <c r="F40" i="7"/>
  <c r="F33" i="7"/>
  <c r="E40" i="7"/>
  <c r="E33" i="7"/>
  <c r="D33" i="7"/>
  <c r="D40" i="7"/>
  <c r="A33" i="7"/>
  <c r="T94" i="3"/>
  <c r="U94" i="3"/>
  <c r="V94" i="3"/>
  <c r="W94" i="3"/>
  <c r="X94" i="3"/>
  <c r="Y94" i="3"/>
  <c r="Z94" i="3"/>
  <c r="AA94" i="3"/>
  <c r="AB94" i="3"/>
  <c r="AC94" i="3"/>
  <c r="AD94" i="3"/>
  <c r="AF94" i="3"/>
  <c r="AG94" i="3"/>
  <c r="AH94" i="3"/>
  <c r="AI94" i="3"/>
  <c r="AJ94" i="3"/>
  <c r="AK94" i="3"/>
  <c r="AL94" i="3"/>
  <c r="AM94" i="3"/>
  <c r="AN94" i="3"/>
  <c r="AO94" i="3"/>
  <c r="AP94" i="3"/>
  <c r="AQ94" i="3"/>
  <c r="T95" i="3"/>
  <c r="U95" i="3"/>
  <c r="V95" i="3"/>
  <c r="W95" i="3"/>
  <c r="X95" i="3"/>
  <c r="Y95" i="3"/>
  <c r="Z95" i="3"/>
  <c r="AA95" i="3"/>
  <c r="AB95" i="3"/>
  <c r="AC95" i="3"/>
  <c r="AD95" i="3"/>
  <c r="AE95" i="3"/>
  <c r="AF95" i="3"/>
  <c r="AG95" i="3"/>
  <c r="AH95" i="3"/>
  <c r="AI95" i="3"/>
  <c r="AJ95" i="3"/>
  <c r="AK95" i="3"/>
  <c r="AL95" i="3"/>
  <c r="AM95" i="3"/>
  <c r="AN95" i="3"/>
  <c r="AO95" i="3"/>
  <c r="AP95" i="3"/>
  <c r="AQ95" i="3"/>
  <c r="T96" i="3"/>
  <c r="U96" i="3"/>
  <c r="V96" i="3"/>
  <c r="W96" i="3"/>
  <c r="X96" i="3"/>
  <c r="Y96" i="3"/>
  <c r="Z96" i="3"/>
  <c r="AA96" i="3"/>
  <c r="AB96" i="3"/>
  <c r="AC96" i="3"/>
  <c r="AD96" i="3"/>
  <c r="AE96" i="3"/>
  <c r="AF96" i="3"/>
  <c r="AG96" i="3"/>
  <c r="AH96" i="3"/>
  <c r="AI96" i="3"/>
  <c r="AJ96" i="3"/>
  <c r="AK96" i="3"/>
  <c r="AL96" i="3"/>
  <c r="AM96" i="3"/>
  <c r="AN96" i="3"/>
  <c r="AO96" i="3"/>
  <c r="AP96" i="3"/>
  <c r="AQ96" i="3"/>
  <c r="U93" i="3"/>
  <c r="V93" i="3"/>
  <c r="W93" i="3"/>
  <c r="X93" i="3"/>
  <c r="Y93" i="3"/>
  <c r="Z93" i="3"/>
  <c r="AA93" i="3"/>
  <c r="AB93" i="3"/>
  <c r="AC93" i="3"/>
  <c r="AD93" i="3"/>
  <c r="AE93" i="3"/>
  <c r="AF93" i="3"/>
  <c r="AG93" i="3"/>
  <c r="AH93" i="3"/>
  <c r="AI93" i="3"/>
  <c r="AJ93" i="3"/>
  <c r="AK93" i="3"/>
  <c r="AL93" i="3"/>
  <c r="AM93" i="3"/>
  <c r="AN93" i="3"/>
  <c r="AO93" i="3"/>
  <c r="AP93" i="3"/>
  <c r="AQ93" i="3"/>
  <c r="T93" i="3"/>
  <c r="T2" i="3"/>
  <c r="T3" i="3"/>
  <c r="T4" i="3"/>
  <c r="T5" i="3"/>
  <c r="T6" i="3"/>
  <c r="T7" i="3"/>
  <c r="T8" i="3"/>
  <c r="T9" i="3"/>
  <c r="T10" i="3"/>
  <c r="T11" i="3"/>
  <c r="T12" i="3"/>
  <c r="T13" i="3"/>
  <c r="T14" i="3"/>
  <c r="T15" i="3"/>
  <c r="T16" i="3"/>
  <c r="T17" i="3"/>
  <c r="T18" i="3"/>
  <c r="T19" i="3"/>
  <c r="T20" i="3"/>
  <c r="T21" i="3"/>
  <c r="T22" i="3"/>
  <c r="T23" i="3"/>
  <c r="T24" i="3"/>
  <c r="T25" i="3"/>
  <c r="T26" i="3"/>
  <c r="T27" i="3"/>
  <c r="T29" i="3"/>
  <c r="T30" i="3"/>
  <c r="T31" i="3"/>
  <c r="T34" i="3"/>
  <c r="T37" i="3"/>
  <c r="T38" i="3"/>
  <c r="T39" i="3"/>
  <c r="T41" i="3"/>
  <c r="T42" i="3"/>
  <c r="T43" i="3"/>
  <c r="T44" i="3"/>
  <c r="T46" i="3"/>
  <c r="T47" i="3"/>
  <c r="T49" i="3"/>
  <c r="T50" i="3"/>
  <c r="T54" i="3"/>
  <c r="T56" i="3"/>
  <c r="T57" i="3"/>
  <c r="T58" i="3"/>
  <c r="T59" i="3"/>
  <c r="T64" i="3"/>
  <c r="T65" i="3"/>
  <c r="T69" i="3"/>
  <c r="T70" i="3"/>
  <c r="T71" i="3"/>
  <c r="T72" i="3"/>
  <c r="T73" i="3"/>
  <c r="T74" i="3"/>
  <c r="T75" i="3"/>
  <c r="T76" i="3"/>
  <c r="T77" i="3"/>
  <c r="T78" i="3"/>
  <c r="T79" i="3"/>
  <c r="T80" i="3"/>
  <c r="T81" i="3"/>
  <c r="T82" i="3"/>
  <c r="T83" i="3"/>
  <c r="T84" i="3"/>
  <c r="T85" i="3"/>
  <c r="T86" i="3"/>
  <c r="T87" i="3"/>
  <c r="T88" i="3"/>
  <c r="T89" i="3"/>
  <c r="T90" i="3"/>
  <c r="T91" i="3"/>
  <c r="T100" i="3"/>
  <c r="T101" i="3"/>
  <c r="T102" i="3"/>
  <c r="T103" i="3"/>
  <c r="T104" i="3"/>
  <c r="T105" i="3"/>
  <c r="T106" i="3"/>
  <c r="T107" i="3"/>
  <c r="T108" i="3"/>
  <c r="T109" i="3"/>
  <c r="T110" i="3"/>
  <c r="T111" i="3"/>
  <c r="T112" i="3"/>
  <c r="T113" i="3"/>
  <c r="T114" i="3"/>
  <c r="T115" i="3"/>
  <c r="T116" i="3"/>
  <c r="T117" i="3"/>
  <c r="T118" i="3"/>
  <c r="T121" i="3"/>
  <c r="T129" i="3"/>
  <c r="T141" i="3"/>
  <c r="T143" i="3"/>
  <c r="T145" i="3"/>
  <c r="T149" i="3"/>
  <c r="V72" i="3"/>
  <c r="A25" i="7"/>
  <c r="A24" i="7"/>
  <c r="A23" i="7"/>
  <c r="A22" i="7"/>
  <c r="A21" i="7"/>
  <c r="O37" i="7"/>
  <c r="N37" i="7"/>
  <c r="M37" i="7"/>
  <c r="L37" i="7"/>
  <c r="K37" i="7"/>
  <c r="J37" i="7"/>
  <c r="I37" i="7"/>
  <c r="H37" i="7"/>
  <c r="G37" i="7"/>
  <c r="F37" i="7"/>
  <c r="E37" i="7"/>
  <c r="D37" i="7"/>
  <c r="O32" i="7"/>
  <c r="N32" i="7"/>
  <c r="M32" i="7"/>
  <c r="L32" i="7"/>
  <c r="K32" i="7"/>
  <c r="J32" i="7"/>
  <c r="I32" i="7"/>
  <c r="H32" i="7"/>
  <c r="G32" i="7"/>
  <c r="F32" i="7"/>
  <c r="E32" i="7"/>
  <c r="O25" i="7"/>
  <c r="O24" i="7"/>
  <c r="O23" i="7"/>
  <c r="N25" i="7"/>
  <c r="N24" i="7"/>
  <c r="N23" i="7"/>
  <c r="O31" i="7"/>
  <c r="N31" i="7"/>
  <c r="M31" i="7"/>
  <c r="L31" i="7"/>
  <c r="K31" i="7"/>
  <c r="J31" i="7"/>
  <c r="I31" i="7"/>
  <c r="H31" i="7"/>
  <c r="G31" i="7"/>
  <c r="F31" i="7"/>
  <c r="E31" i="7"/>
  <c r="D31" i="7"/>
  <c r="AP22" i="3"/>
  <c r="AN22" i="3"/>
  <c r="AL22" i="3"/>
  <c r="AJ22" i="3"/>
  <c r="AH22" i="3"/>
  <c r="AF22" i="3"/>
  <c r="AD22" i="3"/>
  <c r="AB22" i="3"/>
  <c r="Z22" i="3"/>
  <c r="X22" i="3"/>
  <c r="V22" i="3"/>
  <c r="AP18" i="3"/>
  <c r="AN18" i="3"/>
  <c r="AL18" i="3"/>
  <c r="AJ18" i="3"/>
  <c r="AH18" i="3"/>
  <c r="AF18" i="3"/>
  <c r="AD18" i="3"/>
  <c r="AB18" i="3"/>
  <c r="Z18" i="3"/>
  <c r="X18" i="3"/>
  <c r="V18" i="3"/>
  <c r="AP7" i="3"/>
  <c r="AN7" i="3"/>
  <c r="AL7" i="3"/>
  <c r="AJ7" i="3"/>
  <c r="AH7" i="3"/>
  <c r="AF7" i="3"/>
  <c r="AD7" i="3"/>
  <c r="AB7" i="3"/>
  <c r="Z7" i="3"/>
  <c r="X7" i="3"/>
  <c r="V7" i="3"/>
  <c r="AP11" i="3"/>
  <c r="AN11" i="3"/>
  <c r="AL11" i="3"/>
  <c r="AJ11" i="3"/>
  <c r="AH11" i="3"/>
  <c r="AF11" i="3"/>
  <c r="AD11" i="3"/>
  <c r="AB11" i="3"/>
  <c r="Z11" i="3"/>
  <c r="V11" i="3"/>
  <c r="X12" i="3"/>
  <c r="A31" i="7"/>
  <c r="A32" i="7"/>
  <c r="A37" i="7"/>
  <c r="A38" i="7"/>
  <c r="A39" i="7"/>
  <c r="A20" i="7"/>
  <c r="M25" i="7"/>
  <c r="L25" i="7"/>
  <c r="K25" i="7"/>
  <c r="J25" i="7"/>
  <c r="I25" i="7"/>
  <c r="H25" i="7"/>
  <c r="G25" i="7"/>
  <c r="F25" i="7"/>
  <c r="E25" i="7"/>
  <c r="D25" i="7"/>
  <c r="M24" i="7"/>
  <c r="L24" i="7"/>
  <c r="K24" i="7"/>
  <c r="J24" i="7"/>
  <c r="I24" i="7"/>
  <c r="H24" i="7"/>
  <c r="G24" i="7"/>
  <c r="F24" i="7"/>
  <c r="E24" i="7"/>
  <c r="D24" i="7"/>
  <c r="M23" i="7"/>
  <c r="L23" i="7"/>
  <c r="K23" i="7"/>
  <c r="J23" i="7"/>
  <c r="I23" i="7"/>
  <c r="H23" i="7"/>
  <c r="G23" i="7"/>
  <c r="F23" i="7"/>
  <c r="E23" i="7"/>
  <c r="D23" i="7"/>
  <c r="O22" i="7"/>
  <c r="N22" i="7"/>
  <c r="M22" i="7"/>
  <c r="L22" i="7"/>
  <c r="K22" i="7"/>
  <c r="J22" i="7"/>
  <c r="I22" i="7"/>
  <c r="H22" i="7"/>
  <c r="G22" i="7"/>
  <c r="F22" i="7"/>
  <c r="E22" i="7"/>
  <c r="D22" i="7"/>
  <c r="O21" i="7"/>
  <c r="N21" i="7"/>
  <c r="M21" i="7"/>
  <c r="L21" i="7"/>
  <c r="K21" i="7"/>
  <c r="J21" i="7"/>
  <c r="I21" i="7"/>
  <c r="H21" i="7"/>
  <c r="G21" i="7"/>
  <c r="F21" i="7"/>
  <c r="E21" i="7"/>
  <c r="D21" i="7"/>
  <c r="O20" i="7"/>
  <c r="N20" i="7"/>
  <c r="M20" i="7"/>
  <c r="L20" i="7"/>
  <c r="K20" i="7"/>
  <c r="J20" i="7"/>
  <c r="I20" i="7"/>
  <c r="H20" i="7"/>
  <c r="G20" i="7"/>
  <c r="F20" i="7"/>
  <c r="E20" i="7"/>
  <c r="D20" i="7"/>
  <c r="W48" i="3"/>
  <c r="U48" i="3"/>
  <c r="AQ138" i="3"/>
  <c r="AP138" i="3"/>
  <c r="AO138" i="3"/>
  <c r="AN138" i="3"/>
  <c r="AM138" i="3"/>
  <c r="AL138" i="3"/>
  <c r="AK138" i="3"/>
  <c r="AJ138" i="3"/>
  <c r="AI138" i="3"/>
  <c r="AH138" i="3"/>
  <c r="AG138" i="3"/>
  <c r="AF138" i="3"/>
  <c r="AE138" i="3"/>
  <c r="AD138" i="3"/>
  <c r="AC138" i="3"/>
  <c r="AB138" i="3"/>
  <c r="AA138" i="3"/>
  <c r="Z138" i="3"/>
  <c r="Y138" i="3"/>
  <c r="X138" i="3"/>
  <c r="W138" i="3"/>
  <c r="V138" i="3"/>
  <c r="U138" i="3"/>
  <c r="AQ118" i="3"/>
  <c r="AP118" i="3"/>
  <c r="AO118" i="3"/>
  <c r="AN118" i="3"/>
  <c r="AM118" i="3"/>
  <c r="AL118" i="3"/>
  <c r="AK118" i="3"/>
  <c r="AJ118" i="3"/>
  <c r="AI118" i="3"/>
  <c r="AH118" i="3"/>
  <c r="AG118" i="3"/>
  <c r="AF118" i="3"/>
  <c r="AE118" i="3"/>
  <c r="AD118" i="3"/>
  <c r="AC118" i="3"/>
  <c r="AB118" i="3"/>
  <c r="AA118" i="3"/>
  <c r="Z118" i="3"/>
  <c r="Y118" i="3"/>
  <c r="X118" i="3"/>
  <c r="W118" i="3"/>
  <c r="V118" i="3"/>
  <c r="U118" i="3"/>
  <c r="U70" i="3"/>
  <c r="V70" i="3"/>
  <c r="W70" i="3"/>
  <c r="X70" i="3"/>
  <c r="AA70" i="3"/>
  <c r="AB70" i="3"/>
  <c r="AC70" i="3"/>
  <c r="AD70" i="3"/>
  <c r="AF70" i="3"/>
  <c r="AG70" i="3"/>
  <c r="AH70" i="3"/>
  <c r="AI70" i="3"/>
  <c r="AJ70" i="3"/>
  <c r="AK70" i="3"/>
  <c r="AL70" i="3"/>
  <c r="AM70" i="3"/>
  <c r="AN70" i="3"/>
  <c r="AO70" i="3"/>
  <c r="AP70" i="3"/>
  <c r="AQ70" i="3"/>
  <c r="U71" i="3"/>
  <c r="V71" i="3"/>
  <c r="W71" i="3"/>
  <c r="X71" i="3"/>
  <c r="AA71" i="3"/>
  <c r="AB71" i="3"/>
  <c r="AC71" i="3"/>
  <c r="AD71" i="3"/>
  <c r="AE71" i="3"/>
  <c r="AF71" i="3"/>
  <c r="AG71" i="3"/>
  <c r="AH71" i="3"/>
  <c r="AI71" i="3"/>
  <c r="AJ71" i="3"/>
  <c r="AK71" i="3"/>
  <c r="AL71" i="3"/>
  <c r="AM71" i="3"/>
  <c r="AN71" i="3"/>
  <c r="AO71" i="3"/>
  <c r="AP71" i="3"/>
  <c r="AQ71" i="3"/>
  <c r="U72" i="3"/>
  <c r="W72" i="3"/>
  <c r="X72" i="3"/>
  <c r="AA72" i="3"/>
  <c r="AB72" i="3"/>
  <c r="AC72" i="3"/>
  <c r="AD72" i="3"/>
  <c r="AE72" i="3"/>
  <c r="AF72" i="3"/>
  <c r="AG72" i="3"/>
  <c r="AH72" i="3"/>
  <c r="AI72" i="3"/>
  <c r="AJ72" i="3"/>
  <c r="AK72" i="3"/>
  <c r="AL72" i="3"/>
  <c r="AM72" i="3"/>
  <c r="AN72" i="3"/>
  <c r="AO72" i="3"/>
  <c r="AP72" i="3"/>
  <c r="AQ72" i="3"/>
  <c r="U69" i="3"/>
  <c r="V69" i="3"/>
  <c r="W69" i="3"/>
  <c r="X69" i="3"/>
  <c r="AA69" i="3"/>
  <c r="AB69" i="3"/>
  <c r="AC69" i="3"/>
  <c r="AD69" i="3"/>
  <c r="AE69" i="3"/>
  <c r="AF69" i="3"/>
  <c r="AG69" i="3"/>
  <c r="AH69" i="3"/>
  <c r="AI69" i="3"/>
  <c r="AJ69" i="3"/>
  <c r="AK69" i="3"/>
  <c r="AL69" i="3"/>
  <c r="AM69" i="3"/>
  <c r="AN69" i="3"/>
  <c r="AO69" i="3"/>
  <c r="AP69" i="3"/>
  <c r="AQ69" i="3"/>
  <c r="V129" i="3"/>
  <c r="W129" i="3"/>
  <c r="X129" i="3"/>
  <c r="Y129" i="3"/>
  <c r="Z129" i="3"/>
  <c r="AA129" i="3"/>
  <c r="AB129" i="3"/>
  <c r="AC129" i="3"/>
  <c r="AD129" i="3"/>
  <c r="AE129" i="3"/>
  <c r="AF129" i="3"/>
  <c r="AG129" i="3"/>
  <c r="AH129" i="3"/>
  <c r="AI129" i="3"/>
  <c r="AJ129" i="3"/>
  <c r="AK129" i="3"/>
  <c r="AL129" i="3"/>
  <c r="AM129" i="3"/>
  <c r="AN129" i="3"/>
  <c r="AO129" i="3"/>
  <c r="AP129" i="3"/>
  <c r="AQ129" i="3"/>
  <c r="U141" i="3"/>
  <c r="V141" i="3"/>
  <c r="W141" i="3"/>
  <c r="X141" i="3"/>
  <c r="Y141" i="3"/>
  <c r="Z141" i="3"/>
  <c r="AA141" i="3"/>
  <c r="AB141" i="3"/>
  <c r="AC141" i="3"/>
  <c r="AD141" i="3"/>
  <c r="AE141" i="3"/>
  <c r="AF141" i="3"/>
  <c r="AG141" i="3"/>
  <c r="AH141" i="3"/>
  <c r="AI141" i="3"/>
  <c r="AJ141" i="3"/>
  <c r="AK141" i="3"/>
  <c r="AL141" i="3"/>
  <c r="AM141" i="3"/>
  <c r="AN141" i="3"/>
  <c r="AO141" i="3"/>
  <c r="AP141" i="3"/>
  <c r="AQ141" i="3"/>
  <c r="U143" i="3"/>
  <c r="V143" i="3"/>
  <c r="W143" i="3"/>
  <c r="X143" i="3"/>
  <c r="Y143" i="3"/>
  <c r="Z143" i="3"/>
  <c r="AA143" i="3"/>
  <c r="AB143" i="3"/>
  <c r="AC143" i="3"/>
  <c r="AD143" i="3"/>
  <c r="AE143" i="3"/>
  <c r="AF143" i="3"/>
  <c r="AG143" i="3"/>
  <c r="AH143" i="3"/>
  <c r="AI143" i="3"/>
  <c r="AJ143" i="3"/>
  <c r="AK143" i="3"/>
  <c r="AL143" i="3"/>
  <c r="AM143" i="3"/>
  <c r="AN143" i="3"/>
  <c r="AO143" i="3"/>
  <c r="AP143" i="3"/>
  <c r="AQ143" i="3"/>
  <c r="U145" i="3"/>
  <c r="V145" i="3"/>
  <c r="W145" i="3"/>
  <c r="X145" i="3"/>
  <c r="Y145" i="3"/>
  <c r="Z145" i="3"/>
  <c r="AA145" i="3"/>
  <c r="AB145" i="3"/>
  <c r="AC145" i="3"/>
  <c r="AD145" i="3"/>
  <c r="AE145" i="3"/>
  <c r="AF145" i="3"/>
  <c r="AG145" i="3"/>
  <c r="AH145" i="3"/>
  <c r="AI145" i="3"/>
  <c r="AJ145" i="3"/>
  <c r="AK145" i="3"/>
  <c r="AL145" i="3"/>
  <c r="AM145" i="3"/>
  <c r="AN145" i="3"/>
  <c r="AO145" i="3"/>
  <c r="AP145" i="3"/>
  <c r="AQ145" i="3"/>
  <c r="U149" i="3"/>
  <c r="V149" i="3"/>
  <c r="W149" i="3"/>
  <c r="X149" i="3"/>
  <c r="Y149" i="3"/>
  <c r="Z149" i="3"/>
  <c r="AA149" i="3"/>
  <c r="AB149" i="3"/>
  <c r="AC149" i="3"/>
  <c r="AD149" i="3"/>
  <c r="AE149" i="3"/>
  <c r="AF149" i="3"/>
  <c r="AG149" i="3"/>
  <c r="AH149" i="3"/>
  <c r="AI149" i="3"/>
  <c r="AJ149" i="3"/>
  <c r="AK149" i="3"/>
  <c r="AL149" i="3"/>
  <c r="AM149" i="3"/>
  <c r="AN149" i="3"/>
  <c r="AO149" i="3"/>
  <c r="AP149" i="3"/>
  <c r="AQ149" i="3"/>
  <c r="AQ121" i="3"/>
  <c r="AP121" i="3"/>
  <c r="AO121" i="3"/>
  <c r="AN121" i="3"/>
  <c r="AM121" i="3"/>
  <c r="AL121" i="3"/>
  <c r="AK121" i="3"/>
  <c r="AJ121" i="3"/>
  <c r="AI121" i="3"/>
  <c r="AH121" i="3"/>
  <c r="AG121" i="3"/>
  <c r="AF121" i="3"/>
  <c r="AE121" i="3"/>
  <c r="AD121" i="3"/>
  <c r="AC121" i="3"/>
  <c r="AB121" i="3"/>
  <c r="AA121" i="3"/>
  <c r="Z121" i="3"/>
  <c r="Y121" i="3"/>
  <c r="X121" i="3"/>
  <c r="W121" i="3"/>
  <c r="V121" i="3"/>
  <c r="U121" i="3"/>
  <c r="Z3" i="3"/>
  <c r="AA3" i="3"/>
  <c r="AB3" i="3"/>
  <c r="AC3" i="3"/>
  <c r="AD3" i="3"/>
  <c r="AE3" i="3"/>
  <c r="AF3" i="3"/>
  <c r="AG3" i="3"/>
  <c r="AH3" i="3"/>
  <c r="AI3" i="3"/>
  <c r="AJ3" i="3"/>
  <c r="AK3" i="3"/>
  <c r="AL3" i="3"/>
  <c r="AM3" i="3"/>
  <c r="AN3" i="3"/>
  <c r="AO3" i="3"/>
  <c r="AP3" i="3"/>
  <c r="AQ3" i="3"/>
  <c r="Z4" i="3"/>
  <c r="AA4" i="3"/>
  <c r="AB4" i="3"/>
  <c r="AC4" i="3"/>
  <c r="AD4" i="3"/>
  <c r="AE4" i="3"/>
  <c r="AF4" i="3"/>
  <c r="AG4" i="3"/>
  <c r="AH4" i="3"/>
  <c r="AI4" i="3"/>
  <c r="AJ4" i="3"/>
  <c r="AK4" i="3"/>
  <c r="AL4" i="3"/>
  <c r="AM4" i="3"/>
  <c r="AN4" i="3"/>
  <c r="AO4" i="3"/>
  <c r="AP4" i="3"/>
  <c r="AQ4" i="3"/>
  <c r="Z5" i="3"/>
  <c r="AA5" i="3"/>
  <c r="AB5" i="3"/>
  <c r="AC5" i="3"/>
  <c r="AD5" i="3"/>
  <c r="AE5" i="3"/>
  <c r="AF5" i="3"/>
  <c r="AG5" i="3"/>
  <c r="AH5" i="3"/>
  <c r="AI5" i="3"/>
  <c r="AJ5" i="3"/>
  <c r="AK5" i="3"/>
  <c r="AL5" i="3"/>
  <c r="AM5" i="3"/>
  <c r="AN5" i="3"/>
  <c r="AO5" i="3"/>
  <c r="AP5" i="3"/>
  <c r="AQ5" i="3"/>
  <c r="Z6" i="3"/>
  <c r="AA6" i="3"/>
  <c r="AB6" i="3"/>
  <c r="AC6" i="3"/>
  <c r="AD6" i="3"/>
  <c r="AE6" i="3"/>
  <c r="AF6" i="3"/>
  <c r="AG6" i="3"/>
  <c r="AH6" i="3"/>
  <c r="AI6" i="3"/>
  <c r="AJ6" i="3"/>
  <c r="AK6" i="3"/>
  <c r="AL6" i="3"/>
  <c r="AM6" i="3"/>
  <c r="AN6" i="3"/>
  <c r="AO6" i="3"/>
  <c r="AP6" i="3"/>
  <c r="AQ6" i="3"/>
  <c r="AA7" i="3"/>
  <c r="AC7" i="3"/>
  <c r="AE7" i="3"/>
  <c r="AG7" i="3"/>
  <c r="AI7" i="3"/>
  <c r="AK7" i="3"/>
  <c r="AM7" i="3"/>
  <c r="AO7" i="3"/>
  <c r="AQ7" i="3"/>
  <c r="Z8" i="3"/>
  <c r="AA8" i="3"/>
  <c r="AB8" i="3"/>
  <c r="AC8" i="3"/>
  <c r="AD8" i="3"/>
  <c r="AE8" i="3"/>
  <c r="AF8" i="3"/>
  <c r="AG8" i="3"/>
  <c r="AH8" i="3"/>
  <c r="AI8" i="3"/>
  <c r="AJ8" i="3"/>
  <c r="AK8" i="3"/>
  <c r="AL8" i="3"/>
  <c r="AM8" i="3"/>
  <c r="AN8" i="3"/>
  <c r="AO8" i="3"/>
  <c r="AP8" i="3"/>
  <c r="AQ8" i="3"/>
  <c r="Z9" i="3"/>
  <c r="AA9" i="3"/>
  <c r="AB9" i="3"/>
  <c r="AC9" i="3"/>
  <c r="AD9" i="3"/>
  <c r="AE9" i="3"/>
  <c r="AF9" i="3"/>
  <c r="AG9" i="3"/>
  <c r="AH9" i="3"/>
  <c r="AI9" i="3"/>
  <c r="AJ9" i="3"/>
  <c r="AK9" i="3"/>
  <c r="AL9" i="3"/>
  <c r="AM9" i="3"/>
  <c r="AN9" i="3"/>
  <c r="AO9" i="3"/>
  <c r="AP9" i="3"/>
  <c r="AQ9" i="3"/>
  <c r="Z10" i="3"/>
  <c r="AA10" i="3"/>
  <c r="AB10" i="3"/>
  <c r="AC10" i="3"/>
  <c r="AD10" i="3"/>
  <c r="AE10" i="3"/>
  <c r="AF10" i="3"/>
  <c r="AG10" i="3"/>
  <c r="AH10" i="3"/>
  <c r="AI10" i="3"/>
  <c r="AJ10" i="3"/>
  <c r="AK10" i="3"/>
  <c r="AL10" i="3"/>
  <c r="AM10" i="3"/>
  <c r="AN10" i="3"/>
  <c r="AO10" i="3"/>
  <c r="AP10" i="3"/>
  <c r="AQ10" i="3"/>
  <c r="AA11" i="3"/>
  <c r="AC11" i="3"/>
  <c r="AE11" i="3"/>
  <c r="AG11" i="3"/>
  <c r="AI11" i="3"/>
  <c r="AK11" i="3"/>
  <c r="AM11" i="3"/>
  <c r="AO11" i="3"/>
  <c r="AQ11" i="3"/>
  <c r="Z12" i="3"/>
  <c r="AA12" i="3"/>
  <c r="AB12" i="3"/>
  <c r="AC12" i="3"/>
  <c r="AD12" i="3"/>
  <c r="AE12" i="3"/>
  <c r="AF12" i="3"/>
  <c r="AG12" i="3"/>
  <c r="AH12" i="3"/>
  <c r="AI12" i="3"/>
  <c r="AJ12" i="3"/>
  <c r="AK12" i="3"/>
  <c r="AL12" i="3"/>
  <c r="AM12" i="3"/>
  <c r="AN12" i="3"/>
  <c r="AO12" i="3"/>
  <c r="AP12" i="3"/>
  <c r="AQ12" i="3"/>
  <c r="Z13" i="3"/>
  <c r="AA13" i="3"/>
  <c r="AB13" i="3"/>
  <c r="AC13" i="3"/>
  <c r="AD13" i="3"/>
  <c r="AE13" i="3"/>
  <c r="AF13" i="3"/>
  <c r="AG13" i="3"/>
  <c r="AH13" i="3"/>
  <c r="AI13" i="3"/>
  <c r="AJ13" i="3"/>
  <c r="AK13" i="3"/>
  <c r="AL13" i="3"/>
  <c r="AM13" i="3"/>
  <c r="AN13" i="3"/>
  <c r="AO13" i="3"/>
  <c r="AP13" i="3"/>
  <c r="AQ13" i="3"/>
  <c r="Z14" i="3"/>
  <c r="AA14" i="3"/>
  <c r="AB14" i="3"/>
  <c r="AC14" i="3"/>
  <c r="AD14" i="3"/>
  <c r="AE14" i="3"/>
  <c r="AF14" i="3"/>
  <c r="AG14" i="3"/>
  <c r="AH14" i="3"/>
  <c r="AI14" i="3"/>
  <c r="AJ14" i="3"/>
  <c r="AK14" i="3"/>
  <c r="AL14" i="3"/>
  <c r="AM14" i="3"/>
  <c r="AN14" i="3"/>
  <c r="AO14" i="3"/>
  <c r="AP14" i="3"/>
  <c r="AQ14" i="3"/>
  <c r="Z15" i="3"/>
  <c r="AA15" i="3"/>
  <c r="AB15" i="3"/>
  <c r="AC15" i="3"/>
  <c r="AD15" i="3"/>
  <c r="AE15" i="3"/>
  <c r="AF15" i="3"/>
  <c r="AG15" i="3"/>
  <c r="AH15" i="3"/>
  <c r="AI15" i="3"/>
  <c r="AJ15" i="3"/>
  <c r="AK15" i="3"/>
  <c r="AL15" i="3"/>
  <c r="AM15" i="3"/>
  <c r="AN15" i="3"/>
  <c r="AO15" i="3"/>
  <c r="AP15" i="3"/>
  <c r="AQ15" i="3"/>
  <c r="Z16" i="3"/>
  <c r="AA16" i="3"/>
  <c r="AB16" i="3"/>
  <c r="AC16" i="3"/>
  <c r="AD16" i="3"/>
  <c r="AE16" i="3"/>
  <c r="AF16" i="3"/>
  <c r="AG16" i="3"/>
  <c r="AH16" i="3"/>
  <c r="AI16" i="3"/>
  <c r="AJ16" i="3"/>
  <c r="AK16" i="3"/>
  <c r="AL16" i="3"/>
  <c r="AM16" i="3"/>
  <c r="AN16" i="3"/>
  <c r="AO16" i="3"/>
  <c r="AP16" i="3"/>
  <c r="AQ16" i="3"/>
  <c r="Z17" i="3"/>
  <c r="AA17" i="3"/>
  <c r="AB17" i="3"/>
  <c r="AC17" i="3"/>
  <c r="AD17" i="3"/>
  <c r="AE17" i="3"/>
  <c r="AF17" i="3"/>
  <c r="AG17" i="3"/>
  <c r="AH17" i="3"/>
  <c r="AI17" i="3"/>
  <c r="AJ17" i="3"/>
  <c r="AK17" i="3"/>
  <c r="AL17" i="3"/>
  <c r="AM17" i="3"/>
  <c r="AN17" i="3"/>
  <c r="AO17" i="3"/>
  <c r="AP17" i="3"/>
  <c r="AQ17" i="3"/>
  <c r="AA18" i="3"/>
  <c r="AC18" i="3"/>
  <c r="AE18" i="3"/>
  <c r="AG18" i="3"/>
  <c r="AI18" i="3"/>
  <c r="AK18" i="3"/>
  <c r="AM18" i="3"/>
  <c r="AO18" i="3"/>
  <c r="AQ18" i="3"/>
  <c r="Z19" i="3"/>
  <c r="AA19" i="3"/>
  <c r="AB19" i="3"/>
  <c r="AC19" i="3"/>
  <c r="AD19" i="3"/>
  <c r="AE19" i="3"/>
  <c r="AF19" i="3"/>
  <c r="AG19" i="3"/>
  <c r="AH19" i="3"/>
  <c r="AI19" i="3"/>
  <c r="AJ19" i="3"/>
  <c r="AK19" i="3"/>
  <c r="AL19" i="3"/>
  <c r="AM19" i="3"/>
  <c r="AN19" i="3"/>
  <c r="AO19" i="3"/>
  <c r="AP19" i="3"/>
  <c r="AQ19" i="3"/>
  <c r="Z20" i="3"/>
  <c r="AA20" i="3"/>
  <c r="AB20" i="3"/>
  <c r="AC20" i="3"/>
  <c r="AD20" i="3"/>
  <c r="AE20" i="3"/>
  <c r="AF20" i="3"/>
  <c r="AG20" i="3"/>
  <c r="AH20" i="3"/>
  <c r="AI20" i="3"/>
  <c r="AJ20" i="3"/>
  <c r="AK20" i="3"/>
  <c r="AL20" i="3"/>
  <c r="AM20" i="3"/>
  <c r="AN20" i="3"/>
  <c r="AO20" i="3"/>
  <c r="AP20" i="3"/>
  <c r="AQ20" i="3"/>
  <c r="Z21" i="3"/>
  <c r="AA21" i="3"/>
  <c r="AB21" i="3"/>
  <c r="AC21" i="3"/>
  <c r="AD21" i="3"/>
  <c r="AE21" i="3"/>
  <c r="AF21" i="3"/>
  <c r="AG21" i="3"/>
  <c r="AH21" i="3"/>
  <c r="AI21" i="3"/>
  <c r="AJ21" i="3"/>
  <c r="AK21" i="3"/>
  <c r="AL21" i="3"/>
  <c r="AM21" i="3"/>
  <c r="AN21" i="3"/>
  <c r="AO21" i="3"/>
  <c r="AP21" i="3"/>
  <c r="AQ21" i="3"/>
  <c r="AA22" i="3"/>
  <c r="AC22" i="3"/>
  <c r="AE22" i="3"/>
  <c r="AG22" i="3"/>
  <c r="AI22" i="3"/>
  <c r="AK22" i="3"/>
  <c r="AM22" i="3"/>
  <c r="AO22" i="3"/>
  <c r="AQ22" i="3"/>
  <c r="Z23" i="3"/>
  <c r="AA23" i="3"/>
  <c r="AB23" i="3"/>
  <c r="AC23" i="3"/>
  <c r="AD23" i="3"/>
  <c r="AE23" i="3"/>
  <c r="AF23" i="3"/>
  <c r="AG23" i="3"/>
  <c r="AH23" i="3"/>
  <c r="AI23" i="3"/>
  <c r="AJ23" i="3"/>
  <c r="AK23" i="3"/>
  <c r="AL23" i="3"/>
  <c r="AM23" i="3"/>
  <c r="AN23" i="3"/>
  <c r="AO23" i="3"/>
  <c r="AP23" i="3"/>
  <c r="AQ23" i="3"/>
  <c r="Z24" i="3"/>
  <c r="AA24" i="3"/>
  <c r="AB24" i="3"/>
  <c r="AC24" i="3"/>
  <c r="AD24" i="3"/>
  <c r="AE24" i="3"/>
  <c r="AF24" i="3"/>
  <c r="AG24" i="3"/>
  <c r="AH24" i="3"/>
  <c r="AI24" i="3"/>
  <c r="AJ24" i="3"/>
  <c r="AK24" i="3"/>
  <c r="AL24" i="3"/>
  <c r="AM24" i="3"/>
  <c r="AN24" i="3"/>
  <c r="AO24" i="3"/>
  <c r="AP24" i="3"/>
  <c r="AQ24" i="3"/>
  <c r="Z25" i="3"/>
  <c r="AA25" i="3"/>
  <c r="AB25" i="3"/>
  <c r="AC25" i="3"/>
  <c r="AD25" i="3"/>
  <c r="AE25" i="3"/>
  <c r="AF25" i="3"/>
  <c r="AG25" i="3"/>
  <c r="AH25" i="3"/>
  <c r="AI25" i="3"/>
  <c r="AJ25" i="3"/>
  <c r="AK25" i="3"/>
  <c r="AL25" i="3"/>
  <c r="AM25" i="3"/>
  <c r="AN25" i="3"/>
  <c r="AO25" i="3"/>
  <c r="AP25" i="3"/>
  <c r="AQ25" i="3"/>
  <c r="Z26" i="3"/>
  <c r="AA26" i="3"/>
  <c r="AB26" i="3"/>
  <c r="AC26" i="3"/>
  <c r="AD26" i="3"/>
  <c r="AE26" i="3"/>
  <c r="AF26" i="3"/>
  <c r="AG26" i="3"/>
  <c r="AH26" i="3"/>
  <c r="AI26" i="3"/>
  <c r="AJ26" i="3"/>
  <c r="AK26" i="3"/>
  <c r="AL26" i="3"/>
  <c r="AM26" i="3"/>
  <c r="AN26" i="3"/>
  <c r="AO26" i="3"/>
  <c r="AP26" i="3"/>
  <c r="AQ26" i="3"/>
  <c r="Z27" i="3"/>
  <c r="AA27" i="3"/>
  <c r="AB27" i="3"/>
  <c r="AC27" i="3"/>
  <c r="AD27" i="3"/>
  <c r="AE27" i="3"/>
  <c r="AF27" i="3"/>
  <c r="AG27" i="3"/>
  <c r="AH27" i="3"/>
  <c r="AI27" i="3"/>
  <c r="AJ27" i="3"/>
  <c r="AK27" i="3"/>
  <c r="AL27" i="3"/>
  <c r="AM27" i="3"/>
  <c r="AN27" i="3"/>
  <c r="AO27" i="3"/>
  <c r="AP27" i="3"/>
  <c r="AQ27" i="3"/>
  <c r="AA28" i="3"/>
  <c r="AC28" i="3"/>
  <c r="AG28" i="3"/>
  <c r="AI28" i="3"/>
  <c r="AK28" i="3"/>
  <c r="AM28" i="3"/>
  <c r="AO28" i="3"/>
  <c r="AQ28" i="3"/>
  <c r="Z29" i="3"/>
  <c r="AA29" i="3"/>
  <c r="AB29" i="3"/>
  <c r="AC29" i="3"/>
  <c r="AD29" i="3"/>
  <c r="AE29" i="3"/>
  <c r="AF29" i="3"/>
  <c r="AG29" i="3"/>
  <c r="AH29" i="3"/>
  <c r="AI29" i="3"/>
  <c r="AJ29" i="3"/>
  <c r="AK29" i="3"/>
  <c r="AL29" i="3"/>
  <c r="AM29" i="3"/>
  <c r="AN29" i="3"/>
  <c r="AO29" i="3"/>
  <c r="AP29" i="3"/>
  <c r="AQ29" i="3"/>
  <c r="Z30" i="3"/>
  <c r="AA30" i="3"/>
  <c r="AB30" i="3"/>
  <c r="AC30" i="3"/>
  <c r="AD30" i="3"/>
  <c r="AE30" i="3"/>
  <c r="AF30" i="3"/>
  <c r="AG30" i="3"/>
  <c r="AH30" i="3"/>
  <c r="AI30" i="3"/>
  <c r="AJ30" i="3"/>
  <c r="AK30" i="3"/>
  <c r="AL30" i="3"/>
  <c r="AM30" i="3"/>
  <c r="AN30" i="3"/>
  <c r="AO30" i="3"/>
  <c r="AP30" i="3"/>
  <c r="AQ30" i="3"/>
  <c r="Z31" i="3"/>
  <c r="AA31" i="3"/>
  <c r="AB31" i="3"/>
  <c r="AC31" i="3"/>
  <c r="AD31" i="3"/>
  <c r="AE31" i="3"/>
  <c r="AF31" i="3"/>
  <c r="AG31" i="3"/>
  <c r="AH31" i="3"/>
  <c r="AI31" i="3"/>
  <c r="AJ31" i="3"/>
  <c r="AK31" i="3"/>
  <c r="AL31" i="3"/>
  <c r="AM31" i="3"/>
  <c r="AN31" i="3"/>
  <c r="AO31" i="3"/>
  <c r="AP31" i="3"/>
  <c r="AQ31" i="3"/>
  <c r="AA32" i="3"/>
  <c r="AC32" i="3"/>
  <c r="AE32" i="3"/>
  <c r="AG32" i="3"/>
  <c r="AI32" i="3"/>
  <c r="AK32" i="3"/>
  <c r="AM32" i="3"/>
  <c r="AO32" i="3"/>
  <c r="AQ32" i="3"/>
  <c r="AA33" i="3"/>
  <c r="AC33" i="3"/>
  <c r="AE33" i="3"/>
  <c r="AG33" i="3"/>
  <c r="AI33" i="3"/>
  <c r="AK33" i="3"/>
  <c r="AM33" i="3"/>
  <c r="AO33" i="3"/>
  <c r="AQ33" i="3"/>
  <c r="Z34" i="3"/>
  <c r="AA34" i="3"/>
  <c r="AB34" i="3"/>
  <c r="AC34" i="3"/>
  <c r="AD34" i="3"/>
  <c r="AE34" i="3"/>
  <c r="AF34" i="3"/>
  <c r="AG34" i="3"/>
  <c r="AH34" i="3"/>
  <c r="AI34" i="3"/>
  <c r="AJ34" i="3"/>
  <c r="AK34" i="3"/>
  <c r="AL34" i="3"/>
  <c r="AM34" i="3"/>
  <c r="AN34" i="3"/>
  <c r="AO34" i="3"/>
  <c r="AP34" i="3"/>
  <c r="AQ34" i="3"/>
  <c r="AA35" i="3"/>
  <c r="AG35" i="3"/>
  <c r="AI35" i="3"/>
  <c r="AK35" i="3"/>
  <c r="AM35" i="3"/>
  <c r="AO35" i="3"/>
  <c r="AQ35" i="3"/>
  <c r="Z37" i="3"/>
  <c r="AA37" i="3"/>
  <c r="AB37" i="3"/>
  <c r="AC37" i="3"/>
  <c r="AD37" i="3"/>
  <c r="AE37" i="3"/>
  <c r="AF37" i="3"/>
  <c r="AG37" i="3"/>
  <c r="AH37" i="3"/>
  <c r="AI37" i="3"/>
  <c r="AJ37" i="3"/>
  <c r="AK37" i="3"/>
  <c r="AL37" i="3"/>
  <c r="AM37" i="3"/>
  <c r="AN37" i="3"/>
  <c r="AO37" i="3"/>
  <c r="AP37" i="3"/>
  <c r="AQ37" i="3"/>
  <c r="AA2" i="3"/>
  <c r="AB2" i="3"/>
  <c r="AC2" i="3"/>
  <c r="AD2" i="3"/>
  <c r="AE2" i="3"/>
  <c r="AF2" i="3"/>
  <c r="AG2" i="3"/>
  <c r="AH2" i="3"/>
  <c r="AI2" i="3"/>
  <c r="AJ2" i="3"/>
  <c r="AK2" i="3"/>
  <c r="AL2" i="3"/>
  <c r="AM2" i="3"/>
  <c r="AN2" i="3"/>
  <c r="AO2" i="3"/>
  <c r="AP2" i="3"/>
  <c r="AQ2" i="3"/>
  <c r="AF115" i="3"/>
  <c r="AG115" i="3"/>
  <c r="AH115" i="3"/>
  <c r="AI115" i="3"/>
  <c r="AJ115" i="3"/>
  <c r="AK115" i="3"/>
  <c r="AL115" i="3"/>
  <c r="AM115" i="3"/>
  <c r="AN115" i="3"/>
  <c r="AO115" i="3"/>
  <c r="AP115" i="3"/>
  <c r="AQ115" i="3"/>
  <c r="AF116" i="3"/>
  <c r="AG116" i="3"/>
  <c r="AH116" i="3"/>
  <c r="AI116" i="3"/>
  <c r="AJ116" i="3"/>
  <c r="AK116" i="3"/>
  <c r="AL116" i="3"/>
  <c r="AM116" i="3"/>
  <c r="AN116" i="3"/>
  <c r="AO116" i="3"/>
  <c r="AP116" i="3"/>
  <c r="AQ116" i="3"/>
  <c r="AF117" i="3"/>
  <c r="AG117" i="3"/>
  <c r="AH117" i="3"/>
  <c r="AI117" i="3"/>
  <c r="AJ117" i="3"/>
  <c r="AK117" i="3"/>
  <c r="AL117" i="3"/>
  <c r="AM117" i="3"/>
  <c r="AN117" i="3"/>
  <c r="AO117" i="3"/>
  <c r="AP117" i="3"/>
  <c r="AQ117" i="3"/>
  <c r="AQ114" i="3"/>
  <c r="AP114" i="3"/>
  <c r="AO114" i="3"/>
  <c r="AN114" i="3"/>
  <c r="AM114" i="3"/>
  <c r="AL114" i="3"/>
  <c r="AK114" i="3"/>
  <c r="AJ114" i="3"/>
  <c r="AI114" i="3"/>
  <c r="AH114" i="3"/>
  <c r="AG114" i="3"/>
  <c r="AF114" i="3"/>
  <c r="AF82" i="3"/>
  <c r="AG82" i="3"/>
  <c r="AH82" i="3"/>
  <c r="AI82" i="3"/>
  <c r="AJ82" i="3"/>
  <c r="AK82" i="3"/>
  <c r="AL82" i="3"/>
  <c r="AM82" i="3"/>
  <c r="AN82" i="3"/>
  <c r="AO82" i="3"/>
  <c r="AP82" i="3"/>
  <c r="AQ82" i="3"/>
  <c r="AF83" i="3"/>
  <c r="AG83" i="3"/>
  <c r="AH83" i="3"/>
  <c r="AI83" i="3"/>
  <c r="AJ83" i="3"/>
  <c r="AK83" i="3"/>
  <c r="AL83" i="3"/>
  <c r="AM83" i="3"/>
  <c r="AN83" i="3"/>
  <c r="AO83" i="3"/>
  <c r="AP83" i="3"/>
  <c r="AQ83" i="3"/>
  <c r="AF84" i="3"/>
  <c r="AG84" i="3"/>
  <c r="AH84" i="3"/>
  <c r="AI84" i="3"/>
  <c r="AJ84" i="3"/>
  <c r="AK84" i="3"/>
  <c r="AL84" i="3"/>
  <c r="AM84" i="3"/>
  <c r="AN84" i="3"/>
  <c r="AO84" i="3"/>
  <c r="AP84" i="3"/>
  <c r="AQ84" i="3"/>
  <c r="AF85" i="3"/>
  <c r="AG85" i="3"/>
  <c r="AH85" i="3"/>
  <c r="AI85" i="3"/>
  <c r="AJ85" i="3"/>
  <c r="AK85" i="3"/>
  <c r="AL85" i="3"/>
  <c r="AM85" i="3"/>
  <c r="AN85" i="3"/>
  <c r="AO85" i="3"/>
  <c r="AP85" i="3"/>
  <c r="AQ85" i="3"/>
  <c r="AF86" i="3"/>
  <c r="AG86" i="3"/>
  <c r="AH86" i="3"/>
  <c r="AI86" i="3"/>
  <c r="AJ86" i="3"/>
  <c r="AK86" i="3"/>
  <c r="AL86" i="3"/>
  <c r="AM86" i="3"/>
  <c r="AN86" i="3"/>
  <c r="AO86" i="3"/>
  <c r="AP86" i="3"/>
  <c r="AQ86" i="3"/>
  <c r="AF87" i="3"/>
  <c r="AG87" i="3"/>
  <c r="AH87" i="3"/>
  <c r="AI87" i="3"/>
  <c r="AJ87" i="3"/>
  <c r="AK87" i="3"/>
  <c r="AL87" i="3"/>
  <c r="AM87" i="3"/>
  <c r="AN87" i="3"/>
  <c r="AO87" i="3"/>
  <c r="AP87" i="3"/>
  <c r="AQ87" i="3"/>
  <c r="AF88" i="3"/>
  <c r="AG88" i="3"/>
  <c r="AH88" i="3"/>
  <c r="AI88" i="3"/>
  <c r="AJ88" i="3"/>
  <c r="AK88" i="3"/>
  <c r="AL88" i="3"/>
  <c r="AM88" i="3"/>
  <c r="AN88" i="3"/>
  <c r="AO88" i="3"/>
  <c r="AP88" i="3"/>
  <c r="AQ88" i="3"/>
  <c r="AF89" i="3"/>
  <c r="AG89" i="3"/>
  <c r="AH89" i="3"/>
  <c r="AI89" i="3"/>
  <c r="AJ89" i="3"/>
  <c r="AK89" i="3"/>
  <c r="AL89" i="3"/>
  <c r="AM89" i="3"/>
  <c r="AN89" i="3"/>
  <c r="AO89" i="3"/>
  <c r="AP89" i="3"/>
  <c r="AQ89" i="3"/>
  <c r="AF90" i="3"/>
  <c r="AG90" i="3"/>
  <c r="AH90" i="3"/>
  <c r="AI90" i="3"/>
  <c r="AJ90" i="3"/>
  <c r="AK90" i="3"/>
  <c r="AL90" i="3"/>
  <c r="AM90" i="3"/>
  <c r="AN90" i="3"/>
  <c r="AO90" i="3"/>
  <c r="AP90" i="3"/>
  <c r="AQ90" i="3"/>
  <c r="AF91" i="3"/>
  <c r="AG91" i="3"/>
  <c r="AH91" i="3"/>
  <c r="AI91" i="3"/>
  <c r="AJ91" i="3"/>
  <c r="AK91" i="3"/>
  <c r="AL91" i="3"/>
  <c r="AM91" i="3"/>
  <c r="AN91" i="3"/>
  <c r="AO91" i="3"/>
  <c r="AP91" i="3"/>
  <c r="AQ91" i="3"/>
  <c r="AF97" i="3"/>
  <c r="AG97" i="3"/>
  <c r="AH97" i="3"/>
  <c r="AI97" i="3"/>
  <c r="AJ97" i="3"/>
  <c r="AK97" i="3"/>
  <c r="AL97" i="3"/>
  <c r="AM97" i="3"/>
  <c r="AN97" i="3"/>
  <c r="AO97" i="3"/>
  <c r="AP97" i="3"/>
  <c r="AQ97" i="3"/>
  <c r="AF98" i="3"/>
  <c r="AG98" i="3"/>
  <c r="AH98" i="3"/>
  <c r="AI98" i="3"/>
  <c r="AJ98" i="3"/>
  <c r="AK98" i="3"/>
  <c r="AL98" i="3"/>
  <c r="AM98" i="3"/>
  <c r="AN98" i="3"/>
  <c r="AO98" i="3"/>
  <c r="AP98" i="3"/>
  <c r="AQ98" i="3"/>
  <c r="AF99" i="3"/>
  <c r="AG99" i="3"/>
  <c r="AH99" i="3"/>
  <c r="AI99" i="3"/>
  <c r="AJ99" i="3"/>
  <c r="AK99" i="3"/>
  <c r="AL99" i="3"/>
  <c r="AM99" i="3"/>
  <c r="AN99" i="3"/>
  <c r="AO99" i="3"/>
  <c r="AP99" i="3"/>
  <c r="AQ99" i="3"/>
  <c r="AF100" i="3"/>
  <c r="AG100" i="3"/>
  <c r="AH100" i="3"/>
  <c r="AI100" i="3"/>
  <c r="AJ100" i="3"/>
  <c r="AK100" i="3"/>
  <c r="AL100" i="3"/>
  <c r="AM100" i="3"/>
  <c r="AN100" i="3"/>
  <c r="AO100" i="3"/>
  <c r="AP100" i="3"/>
  <c r="AQ100" i="3"/>
  <c r="AF101" i="3"/>
  <c r="AG101" i="3"/>
  <c r="AH101" i="3"/>
  <c r="AI101" i="3"/>
  <c r="AJ101" i="3"/>
  <c r="AK101" i="3"/>
  <c r="AL101" i="3"/>
  <c r="AM101" i="3"/>
  <c r="AN101" i="3"/>
  <c r="AO101" i="3"/>
  <c r="AP101" i="3"/>
  <c r="AQ101" i="3"/>
  <c r="AF102" i="3"/>
  <c r="AG102" i="3"/>
  <c r="AH102" i="3"/>
  <c r="AI102" i="3"/>
  <c r="AJ102" i="3"/>
  <c r="AK102" i="3"/>
  <c r="AL102" i="3"/>
  <c r="AM102" i="3"/>
  <c r="AN102" i="3"/>
  <c r="AO102" i="3"/>
  <c r="AP102" i="3"/>
  <c r="AQ102" i="3"/>
  <c r="AF103" i="3"/>
  <c r="AG103" i="3"/>
  <c r="AH103" i="3"/>
  <c r="AI103" i="3"/>
  <c r="AJ103" i="3"/>
  <c r="AK103" i="3"/>
  <c r="AL103" i="3"/>
  <c r="AM103" i="3"/>
  <c r="AN103" i="3"/>
  <c r="AO103" i="3"/>
  <c r="AP103" i="3"/>
  <c r="AQ103" i="3"/>
  <c r="AF104" i="3"/>
  <c r="AG104" i="3"/>
  <c r="AH104" i="3"/>
  <c r="AI104" i="3"/>
  <c r="AJ104" i="3"/>
  <c r="AK104" i="3"/>
  <c r="AL104" i="3"/>
  <c r="AM104" i="3"/>
  <c r="AN104" i="3"/>
  <c r="AO104" i="3"/>
  <c r="AP104" i="3"/>
  <c r="AQ104" i="3"/>
  <c r="AF105" i="3"/>
  <c r="AG105" i="3"/>
  <c r="AH105" i="3"/>
  <c r="AI105" i="3"/>
  <c r="AJ105" i="3"/>
  <c r="AK105" i="3"/>
  <c r="AL105" i="3"/>
  <c r="AM105" i="3"/>
  <c r="AN105" i="3"/>
  <c r="AO105" i="3"/>
  <c r="AP105" i="3"/>
  <c r="AQ105" i="3"/>
  <c r="AF106" i="3"/>
  <c r="AG106" i="3"/>
  <c r="AH106" i="3"/>
  <c r="AI106" i="3"/>
  <c r="AJ106" i="3"/>
  <c r="AK106" i="3"/>
  <c r="AL106" i="3"/>
  <c r="AM106" i="3"/>
  <c r="AN106" i="3"/>
  <c r="AO106" i="3"/>
  <c r="AP106" i="3"/>
  <c r="AQ106" i="3"/>
  <c r="AF107" i="3"/>
  <c r="AG107" i="3"/>
  <c r="AH107" i="3"/>
  <c r="AI107" i="3"/>
  <c r="AJ107" i="3"/>
  <c r="AK107" i="3"/>
  <c r="AL107" i="3"/>
  <c r="AM107" i="3"/>
  <c r="AN107" i="3"/>
  <c r="AO107" i="3"/>
  <c r="AP107" i="3"/>
  <c r="AQ107" i="3"/>
  <c r="AF108" i="3"/>
  <c r="AG108" i="3"/>
  <c r="AH108" i="3"/>
  <c r="AI108" i="3"/>
  <c r="AJ108" i="3"/>
  <c r="AK108" i="3"/>
  <c r="AL108" i="3"/>
  <c r="AM108" i="3"/>
  <c r="AN108" i="3"/>
  <c r="AO108" i="3"/>
  <c r="AP108" i="3"/>
  <c r="AQ108" i="3"/>
  <c r="AF109" i="3"/>
  <c r="AG109" i="3"/>
  <c r="AH109" i="3"/>
  <c r="AI109" i="3"/>
  <c r="AJ109" i="3"/>
  <c r="AK109" i="3"/>
  <c r="AL109" i="3"/>
  <c r="AM109" i="3"/>
  <c r="AN109" i="3"/>
  <c r="AO109" i="3"/>
  <c r="AP109" i="3"/>
  <c r="AQ109" i="3"/>
  <c r="AF120" i="3"/>
  <c r="AG120" i="3"/>
  <c r="AH120" i="3"/>
  <c r="AI120" i="3"/>
  <c r="AJ120" i="3"/>
  <c r="AK120" i="3"/>
  <c r="AL120" i="3"/>
  <c r="AM120" i="3"/>
  <c r="AN120" i="3"/>
  <c r="AO120" i="3"/>
  <c r="AP120" i="3"/>
  <c r="AQ120" i="3"/>
  <c r="AQ81" i="3"/>
  <c r="AP81" i="3"/>
  <c r="AO81" i="3"/>
  <c r="AN81" i="3"/>
  <c r="AM81" i="3"/>
  <c r="AL81" i="3"/>
  <c r="AK81" i="3"/>
  <c r="AJ81" i="3"/>
  <c r="AI81" i="3"/>
  <c r="AH81" i="3"/>
  <c r="AG81" i="3"/>
  <c r="AF81" i="3"/>
  <c r="W60" i="3"/>
  <c r="U60" i="3"/>
  <c r="X49" i="3"/>
  <c r="Y49" i="3"/>
  <c r="W49" i="3"/>
  <c r="V49" i="3"/>
  <c r="U49" i="3"/>
  <c r="Y24" i="3"/>
  <c r="V115" i="3"/>
  <c r="W115" i="3"/>
  <c r="X115" i="3"/>
  <c r="Y115" i="3"/>
  <c r="Z115" i="3"/>
  <c r="AA115" i="3"/>
  <c r="AB115" i="3"/>
  <c r="AC115" i="3"/>
  <c r="AD115" i="3"/>
  <c r="AE115" i="3"/>
  <c r="V116" i="3"/>
  <c r="W116" i="3"/>
  <c r="X116" i="3"/>
  <c r="Y116" i="3"/>
  <c r="Z116" i="3"/>
  <c r="AA116" i="3"/>
  <c r="AB116" i="3"/>
  <c r="AC116" i="3"/>
  <c r="AD116" i="3"/>
  <c r="AE116" i="3"/>
  <c r="V117" i="3"/>
  <c r="W117" i="3"/>
  <c r="X117" i="3"/>
  <c r="Y117" i="3"/>
  <c r="Z117" i="3"/>
  <c r="AA117" i="3"/>
  <c r="AB117" i="3"/>
  <c r="AC117" i="3"/>
  <c r="AD117" i="3"/>
  <c r="AE117" i="3"/>
  <c r="AE114" i="3"/>
  <c r="AD114" i="3"/>
  <c r="AC114" i="3"/>
  <c r="AB114" i="3"/>
  <c r="AA114" i="3"/>
  <c r="Z114" i="3"/>
  <c r="Y114" i="3"/>
  <c r="X114" i="3"/>
  <c r="W114" i="3"/>
  <c r="V114" i="3"/>
  <c r="U117" i="3"/>
  <c r="U116" i="3"/>
  <c r="U115" i="3"/>
  <c r="U114" i="3"/>
  <c r="U82" i="3"/>
  <c r="V82" i="3"/>
  <c r="W82" i="3"/>
  <c r="X82" i="3"/>
  <c r="Y82" i="3"/>
  <c r="Z82" i="3"/>
  <c r="AA82" i="3"/>
  <c r="AB82" i="3"/>
  <c r="AC82" i="3"/>
  <c r="AD82" i="3"/>
  <c r="AE82" i="3"/>
  <c r="U83" i="3"/>
  <c r="V83" i="3"/>
  <c r="W83" i="3"/>
  <c r="X83" i="3"/>
  <c r="Y83" i="3"/>
  <c r="Z83" i="3"/>
  <c r="AA83" i="3"/>
  <c r="AB83" i="3"/>
  <c r="AC83" i="3"/>
  <c r="AD83" i="3"/>
  <c r="AE83" i="3"/>
  <c r="U84" i="3"/>
  <c r="V84" i="3"/>
  <c r="W84" i="3"/>
  <c r="X84" i="3"/>
  <c r="Y84" i="3"/>
  <c r="Z84" i="3"/>
  <c r="AA84" i="3"/>
  <c r="AB84" i="3"/>
  <c r="AC84" i="3"/>
  <c r="AD84" i="3"/>
  <c r="AE84" i="3"/>
  <c r="U85" i="3"/>
  <c r="V85" i="3"/>
  <c r="W85" i="3"/>
  <c r="X85" i="3"/>
  <c r="Y85" i="3"/>
  <c r="Z85" i="3"/>
  <c r="AA85" i="3"/>
  <c r="AB85" i="3"/>
  <c r="AC85" i="3"/>
  <c r="AD85" i="3"/>
  <c r="AE85" i="3"/>
  <c r="U86" i="3"/>
  <c r="V86" i="3"/>
  <c r="W86" i="3"/>
  <c r="X86" i="3"/>
  <c r="Y86" i="3"/>
  <c r="Z86" i="3"/>
  <c r="AA86" i="3"/>
  <c r="AB86" i="3"/>
  <c r="AC86" i="3"/>
  <c r="AD86" i="3"/>
  <c r="AE86" i="3"/>
  <c r="U87" i="3"/>
  <c r="V87" i="3"/>
  <c r="W87" i="3"/>
  <c r="X87" i="3"/>
  <c r="Y87" i="3"/>
  <c r="Z87" i="3"/>
  <c r="AB87" i="3"/>
  <c r="AC87" i="3"/>
  <c r="AD87" i="3"/>
  <c r="AE87" i="3"/>
  <c r="U88" i="3"/>
  <c r="V88" i="3"/>
  <c r="W88" i="3"/>
  <c r="X88" i="3"/>
  <c r="Y88" i="3"/>
  <c r="Z88" i="3"/>
  <c r="AA88" i="3"/>
  <c r="AB88" i="3"/>
  <c r="AC88" i="3"/>
  <c r="AD88" i="3"/>
  <c r="AE88" i="3"/>
  <c r="U89" i="3"/>
  <c r="V89" i="3"/>
  <c r="W89" i="3"/>
  <c r="X89" i="3"/>
  <c r="Y89" i="3"/>
  <c r="Z89" i="3"/>
  <c r="AA89" i="3"/>
  <c r="AB89" i="3"/>
  <c r="AC89" i="3"/>
  <c r="AD89" i="3"/>
  <c r="AE89" i="3"/>
  <c r="U90" i="3"/>
  <c r="V90" i="3"/>
  <c r="W90" i="3"/>
  <c r="X90" i="3"/>
  <c r="Y90" i="3"/>
  <c r="Z90" i="3"/>
  <c r="AA90" i="3"/>
  <c r="AB90" i="3"/>
  <c r="AC90" i="3"/>
  <c r="AD90" i="3"/>
  <c r="AE90" i="3"/>
  <c r="U91" i="3"/>
  <c r="V91" i="3"/>
  <c r="W91" i="3"/>
  <c r="X91" i="3"/>
  <c r="Y91" i="3"/>
  <c r="Z91" i="3"/>
  <c r="AA91" i="3"/>
  <c r="AB91" i="3"/>
  <c r="AC91" i="3"/>
  <c r="AD91" i="3"/>
  <c r="AE91" i="3"/>
  <c r="AE81" i="3"/>
  <c r="AD81" i="3"/>
  <c r="AC81" i="3"/>
  <c r="AB81" i="3"/>
  <c r="AA81" i="3"/>
  <c r="Z81" i="3"/>
  <c r="Y81" i="3"/>
  <c r="X81" i="3"/>
  <c r="W81" i="3"/>
  <c r="V81" i="3"/>
  <c r="U81" i="3"/>
  <c r="U97" i="3"/>
  <c r="U98" i="3"/>
  <c r="U99" i="3"/>
  <c r="L49" i="3"/>
  <c r="L47" i="3"/>
  <c r="V74" i="3"/>
  <c r="X74" i="3"/>
  <c r="W74" i="3"/>
  <c r="V75" i="3"/>
  <c r="W75" i="3"/>
  <c r="X75" i="3"/>
  <c r="V76" i="3"/>
  <c r="W76" i="3"/>
  <c r="X76" i="3"/>
  <c r="V77" i="3"/>
  <c r="X77" i="3"/>
  <c r="W77" i="3"/>
  <c r="V78" i="3"/>
  <c r="X78" i="3"/>
  <c r="W78" i="3"/>
  <c r="Y78" i="3"/>
  <c r="V79" i="3"/>
  <c r="X79" i="3"/>
  <c r="W79" i="3"/>
  <c r="Y79" i="3"/>
  <c r="V80" i="3"/>
  <c r="X80" i="3"/>
  <c r="W80" i="3"/>
  <c r="Y80" i="3"/>
  <c r="X73" i="3"/>
  <c r="W73" i="3"/>
  <c r="V73" i="3"/>
  <c r="U80" i="3"/>
  <c r="U79" i="3"/>
  <c r="U78" i="3"/>
  <c r="U77" i="3"/>
  <c r="U76" i="3"/>
  <c r="U74" i="3"/>
  <c r="U75" i="3"/>
  <c r="U73" i="3"/>
  <c r="Y113" i="3"/>
  <c r="Y112" i="3"/>
  <c r="Y111" i="3"/>
  <c r="Y110" i="3"/>
  <c r="W113" i="3"/>
  <c r="W112" i="3"/>
  <c r="W111" i="3"/>
  <c r="W110" i="3"/>
  <c r="U113" i="3"/>
  <c r="U112" i="3"/>
  <c r="U111" i="3"/>
  <c r="U110" i="3"/>
  <c r="X113" i="3"/>
  <c r="X112" i="3"/>
  <c r="X111" i="3"/>
  <c r="X110" i="3"/>
  <c r="V113" i="3"/>
  <c r="V112" i="3"/>
  <c r="V111" i="3"/>
  <c r="V110" i="3"/>
  <c r="W68" i="3"/>
  <c r="W67" i="3"/>
  <c r="W66" i="3"/>
  <c r="W65" i="3"/>
  <c r="W64" i="3"/>
  <c r="W63" i="3"/>
  <c r="W62" i="3"/>
  <c r="W61" i="3"/>
  <c r="W59" i="3"/>
  <c r="W58" i="3"/>
  <c r="W57" i="3"/>
  <c r="W56" i="3"/>
  <c r="W55" i="3"/>
  <c r="W54" i="3"/>
  <c r="V64" i="3"/>
  <c r="V65" i="3"/>
  <c r="V61" i="3"/>
  <c r="W50" i="3"/>
  <c r="W52" i="3"/>
  <c r="W51" i="3"/>
  <c r="V54" i="3"/>
  <c r="V56" i="3"/>
  <c r="V57" i="3"/>
  <c r="V58" i="3"/>
  <c r="V59" i="3"/>
  <c r="V50" i="3"/>
  <c r="U51" i="3"/>
  <c r="U52" i="3"/>
  <c r="U53" i="3"/>
  <c r="U54" i="3"/>
  <c r="U55" i="3"/>
  <c r="U56" i="3"/>
  <c r="U57" i="3"/>
  <c r="U58" i="3"/>
  <c r="U59" i="3"/>
  <c r="U50" i="3"/>
  <c r="Y39" i="3"/>
  <c r="Y40" i="3"/>
  <c r="Y41" i="3"/>
  <c r="Y42" i="3"/>
  <c r="Y38" i="3"/>
  <c r="X39" i="3"/>
  <c r="X41" i="3"/>
  <c r="X42" i="3"/>
  <c r="X38" i="3"/>
  <c r="W42" i="3"/>
  <c r="W41" i="3"/>
  <c r="W39" i="3"/>
  <c r="W38" i="3"/>
  <c r="Y44" i="3"/>
  <c r="Y46" i="3"/>
  <c r="Y47" i="3"/>
  <c r="Y43" i="3"/>
  <c r="X44" i="3"/>
  <c r="X46" i="3"/>
  <c r="X47" i="3"/>
  <c r="X43" i="3"/>
  <c r="W44" i="3"/>
  <c r="W45" i="3"/>
  <c r="W46" i="3"/>
  <c r="W47" i="3"/>
  <c r="W43" i="3"/>
  <c r="V44" i="3"/>
  <c r="V46" i="3"/>
  <c r="V47" i="3"/>
  <c r="V43" i="3"/>
  <c r="U44" i="3"/>
  <c r="U45" i="3"/>
  <c r="U46" i="3"/>
  <c r="U47" i="3"/>
  <c r="U43" i="3"/>
  <c r="V42" i="3"/>
  <c r="V41" i="3"/>
  <c r="V39" i="3"/>
  <c r="V38" i="3"/>
  <c r="U2" i="3"/>
  <c r="V2" i="3"/>
  <c r="X2" i="3"/>
  <c r="Z2" i="3"/>
  <c r="V24" i="3"/>
  <c r="X24" i="3"/>
  <c r="V6" i="3"/>
  <c r="X6" i="3"/>
  <c r="V26" i="3"/>
  <c r="X26" i="3"/>
  <c r="Y34" i="3"/>
  <c r="V37" i="3"/>
  <c r="X37" i="3"/>
  <c r="Y37" i="3"/>
  <c r="X34" i="3"/>
  <c r="Y33" i="3"/>
  <c r="Y32" i="3"/>
  <c r="Y31" i="3"/>
  <c r="X31" i="3"/>
  <c r="X30" i="3"/>
  <c r="Y29" i="3"/>
  <c r="Y30" i="3"/>
  <c r="X29" i="3"/>
  <c r="Y28" i="3"/>
  <c r="Y27" i="3"/>
  <c r="Y26" i="3"/>
  <c r="Y25" i="3"/>
  <c r="Y23" i="3"/>
  <c r="X23" i="3"/>
  <c r="Y22" i="3"/>
  <c r="Y21" i="3"/>
  <c r="X21" i="3"/>
  <c r="V20" i="3"/>
  <c r="X20" i="3"/>
  <c r="Y20" i="3"/>
  <c r="Y19" i="3"/>
  <c r="X19" i="3"/>
  <c r="Y18" i="3"/>
  <c r="Y17" i="3"/>
  <c r="X17" i="3"/>
  <c r="X16" i="3"/>
  <c r="Y16" i="3"/>
  <c r="Y15" i="3"/>
  <c r="X15" i="3"/>
  <c r="Y14" i="3"/>
  <c r="Y13" i="3"/>
  <c r="Y12" i="3"/>
  <c r="Y11" i="3"/>
  <c r="Y10" i="3"/>
  <c r="Y9" i="3"/>
  <c r="Y8" i="3"/>
  <c r="Y7" i="3"/>
  <c r="Y6" i="3"/>
  <c r="Y5" i="3"/>
  <c r="Y4" i="3"/>
  <c r="Y3" i="3"/>
  <c r="Y2" i="3"/>
  <c r="X14" i="3"/>
  <c r="X13" i="3"/>
  <c r="V12" i="3"/>
  <c r="X10" i="3"/>
  <c r="X9" i="3"/>
  <c r="X25" i="3"/>
  <c r="X27" i="3"/>
  <c r="X8" i="3"/>
  <c r="X5" i="3"/>
  <c r="X4" i="3"/>
  <c r="V4" i="3"/>
  <c r="X3" i="3"/>
  <c r="V3" i="3"/>
  <c r="W3" i="3"/>
  <c r="W4" i="3"/>
  <c r="V5" i="3"/>
  <c r="W5" i="3"/>
  <c r="W6" i="3"/>
  <c r="W7" i="3"/>
  <c r="V8" i="3"/>
  <c r="W8" i="3"/>
  <c r="V9" i="3"/>
  <c r="W9" i="3"/>
  <c r="V10" i="3"/>
  <c r="W10" i="3"/>
  <c r="W11" i="3"/>
  <c r="W12" i="3"/>
  <c r="V13" i="3"/>
  <c r="W13" i="3"/>
  <c r="V14" i="3"/>
  <c r="W14" i="3"/>
  <c r="V15" i="3"/>
  <c r="W15" i="3"/>
  <c r="V16" i="3"/>
  <c r="W16" i="3"/>
  <c r="V17" i="3"/>
  <c r="W17" i="3"/>
  <c r="W18" i="3"/>
  <c r="V19" i="3"/>
  <c r="W19" i="3"/>
  <c r="W20" i="3"/>
  <c r="V21" i="3"/>
  <c r="W21" i="3"/>
  <c r="W22" i="3"/>
  <c r="V23" i="3"/>
  <c r="W23" i="3"/>
  <c r="W24" i="3"/>
  <c r="V25" i="3"/>
  <c r="W25" i="3"/>
  <c r="W26" i="3"/>
  <c r="V27" i="3"/>
  <c r="W27" i="3"/>
  <c r="W28" i="3"/>
  <c r="V29" i="3"/>
  <c r="W29" i="3"/>
  <c r="V30" i="3"/>
  <c r="W30" i="3"/>
  <c r="V31" i="3"/>
  <c r="W31" i="3"/>
  <c r="W32" i="3"/>
  <c r="W33" i="3"/>
  <c r="V34" i="3"/>
  <c r="W34" i="3"/>
  <c r="W35" i="3"/>
  <c r="W37" i="3"/>
  <c r="W2" i="3"/>
  <c r="U3" i="3"/>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7" i="3"/>
  <c r="U38" i="3"/>
  <c r="U39" i="3"/>
  <c r="U41" i="3"/>
  <c r="U42" i="3"/>
  <c r="U61" i="3"/>
  <c r="U62" i="3"/>
  <c r="U63" i="3"/>
  <c r="U64" i="3"/>
  <c r="U65" i="3"/>
  <c r="U66" i="3"/>
  <c r="U67" i="3"/>
  <c r="U68" i="3"/>
  <c r="U100" i="3"/>
  <c r="U101" i="3"/>
  <c r="U102" i="3"/>
  <c r="U103" i="3"/>
  <c r="U104" i="3"/>
  <c r="U105" i="3"/>
  <c r="U106" i="3"/>
  <c r="U107" i="3"/>
  <c r="U108" i="3"/>
  <c r="U109" i="3"/>
  <c r="U120" i="3"/>
  <c r="AE120" i="3"/>
  <c r="AD120" i="3"/>
  <c r="AC120" i="3"/>
  <c r="AB120" i="3"/>
  <c r="AA120" i="3"/>
  <c r="Z120" i="3"/>
  <c r="Y120" i="3"/>
  <c r="X120" i="3"/>
  <c r="W120" i="3"/>
  <c r="V120" i="3"/>
  <c r="AE109" i="3"/>
  <c r="AD109" i="3"/>
  <c r="AC109" i="3"/>
  <c r="AB109" i="3"/>
  <c r="AA109" i="3"/>
  <c r="Z109" i="3"/>
  <c r="Y109" i="3"/>
  <c r="X109" i="3"/>
  <c r="V109" i="3"/>
  <c r="W109" i="3"/>
  <c r="AE108" i="3"/>
  <c r="AD108" i="3"/>
  <c r="AC108" i="3"/>
  <c r="AB108" i="3"/>
  <c r="AA108" i="3"/>
  <c r="Z108" i="3"/>
  <c r="Y108" i="3"/>
  <c r="X108" i="3"/>
  <c r="V108" i="3"/>
  <c r="W108" i="3"/>
  <c r="AE107" i="3"/>
  <c r="AD107" i="3"/>
  <c r="AC107" i="3"/>
  <c r="AB107" i="3"/>
  <c r="AA107" i="3"/>
  <c r="Z107" i="3"/>
  <c r="Y107" i="3"/>
  <c r="X107" i="3"/>
  <c r="V107" i="3"/>
  <c r="W107" i="3"/>
  <c r="AE106" i="3"/>
  <c r="AD106" i="3"/>
  <c r="AC106" i="3"/>
  <c r="AB106" i="3"/>
  <c r="AA106" i="3"/>
  <c r="Z106" i="3"/>
  <c r="Y106" i="3"/>
  <c r="X106" i="3"/>
  <c r="W106" i="3"/>
  <c r="V106" i="3"/>
  <c r="V99" i="3"/>
  <c r="W99" i="3"/>
  <c r="X99" i="3"/>
  <c r="Y99" i="3"/>
  <c r="Z99" i="3"/>
  <c r="AA99" i="3"/>
  <c r="AB99" i="3"/>
  <c r="AC99" i="3"/>
  <c r="AD99" i="3"/>
  <c r="AE99" i="3"/>
  <c r="AE105" i="3"/>
  <c r="AD105" i="3"/>
  <c r="AC105" i="3"/>
  <c r="AB105" i="3"/>
  <c r="AA105" i="3"/>
  <c r="Z105" i="3"/>
  <c r="Y105" i="3"/>
  <c r="X105" i="3"/>
  <c r="W105" i="3"/>
  <c r="V105" i="3"/>
  <c r="AE104" i="3"/>
  <c r="AD104" i="3"/>
  <c r="AC104" i="3"/>
  <c r="AB104" i="3"/>
  <c r="AA104" i="3"/>
  <c r="Z104" i="3"/>
  <c r="Y104" i="3"/>
  <c r="X104" i="3"/>
  <c r="W104" i="3"/>
  <c r="V104" i="3"/>
  <c r="AE103" i="3"/>
  <c r="AD103" i="3"/>
  <c r="AC103" i="3"/>
  <c r="AB103" i="3"/>
  <c r="AA103" i="3"/>
  <c r="Z103" i="3"/>
  <c r="Y103" i="3"/>
  <c r="X103" i="3"/>
  <c r="W103" i="3"/>
  <c r="V103" i="3"/>
  <c r="AE102" i="3"/>
  <c r="AD102" i="3"/>
  <c r="AC102" i="3"/>
  <c r="AB102" i="3"/>
  <c r="AA102" i="3"/>
  <c r="Z102" i="3"/>
  <c r="Y102" i="3"/>
  <c r="X102" i="3"/>
  <c r="W102" i="3"/>
  <c r="V102" i="3"/>
  <c r="AE101" i="3"/>
  <c r="AD101" i="3"/>
  <c r="AC101" i="3"/>
  <c r="AB101" i="3"/>
  <c r="AA101" i="3"/>
  <c r="Z101" i="3"/>
  <c r="Y101" i="3"/>
  <c r="X101" i="3"/>
  <c r="W101" i="3"/>
  <c r="V101" i="3"/>
  <c r="AE100" i="3"/>
  <c r="AD100" i="3"/>
  <c r="AC100" i="3"/>
  <c r="AB100" i="3"/>
  <c r="AA100" i="3"/>
  <c r="Z100" i="3"/>
  <c r="Y100" i="3"/>
  <c r="X100" i="3"/>
  <c r="V100" i="3"/>
  <c r="W100" i="3"/>
  <c r="AE98" i="3"/>
  <c r="AD98" i="3"/>
  <c r="AC98" i="3"/>
  <c r="AB98" i="3"/>
  <c r="AA98" i="3"/>
  <c r="Z98" i="3"/>
  <c r="Y98" i="3"/>
  <c r="X98" i="3"/>
  <c r="W98" i="3"/>
  <c r="V98" i="3"/>
  <c r="V97" i="3"/>
  <c r="X97" i="3"/>
  <c r="Z97" i="3"/>
  <c r="AB97" i="3"/>
  <c r="AD97" i="3"/>
  <c r="W97" i="3"/>
  <c r="Y97" i="3"/>
  <c r="AA97" i="3"/>
  <c r="AC97" i="3"/>
  <c r="AE97" i="3"/>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L46" i="3"/>
  <c r="S11" i="3" l="1"/>
  <c r="Z48" i="3"/>
  <c r="AN48" i="3"/>
  <c r="I41" i="7"/>
  <c r="D29" i="7"/>
  <c r="E29" i="7"/>
  <c r="S65" i="3"/>
  <c r="S64" i="3"/>
  <c r="S62" i="3"/>
  <c r="S68" i="3"/>
  <c r="S67" i="3"/>
  <c r="C24" i="7"/>
  <c r="S132" i="3"/>
  <c r="C26" i="7"/>
  <c r="T48" i="3"/>
  <c r="V48" i="3"/>
  <c r="AF48" i="3"/>
  <c r="X48" i="3"/>
  <c r="AJ48" i="3"/>
  <c r="C23" i="7"/>
  <c r="C25" i="7"/>
  <c r="C28" i="7"/>
  <c r="AH48" i="3"/>
  <c r="AP48" i="3"/>
  <c r="AD48" i="3"/>
  <c r="G29" i="7"/>
  <c r="K29" i="7"/>
  <c r="O29" i="7"/>
  <c r="H29" i="7"/>
  <c r="I29" i="7"/>
  <c r="M29" i="7"/>
  <c r="L29" i="7"/>
  <c r="F29" i="7"/>
  <c r="J29" i="7"/>
  <c r="N29" i="7"/>
  <c r="S133" i="3"/>
  <c r="S28" i="3"/>
  <c r="S86" i="3"/>
  <c r="G35" i="7"/>
  <c r="K41" i="7"/>
  <c r="S138" i="3"/>
  <c r="K35" i="7"/>
  <c r="O35" i="7"/>
  <c r="M35" i="7"/>
  <c r="S14" i="3"/>
  <c r="S145" i="3"/>
  <c r="S71" i="3"/>
  <c r="M41" i="7"/>
  <c r="S111" i="3"/>
  <c r="S77" i="3"/>
  <c r="S81" i="3"/>
  <c r="S49" i="3"/>
  <c r="S87" i="3"/>
  <c r="S116" i="3"/>
  <c r="S10" i="3"/>
  <c r="E35" i="7"/>
  <c r="S144" i="3"/>
  <c r="S135" i="3"/>
  <c r="S61" i="3"/>
  <c r="S12" i="3"/>
  <c r="D41" i="7"/>
  <c r="H17" i="7"/>
  <c r="O41" i="7"/>
  <c r="M14" i="7"/>
  <c r="S53" i="3"/>
  <c r="S35" i="3"/>
  <c r="S40" i="3"/>
  <c r="S140" i="3"/>
  <c r="S136" i="3"/>
  <c r="S92" i="3"/>
  <c r="K16" i="7"/>
  <c r="S76" i="3"/>
  <c r="S44" i="3"/>
  <c r="S15" i="3"/>
  <c r="S118" i="3"/>
  <c r="G41" i="7"/>
  <c r="S105" i="3"/>
  <c r="S78" i="3"/>
  <c r="L15" i="7"/>
  <c r="S41" i="3"/>
  <c r="S43" i="3"/>
  <c r="S59" i="3"/>
  <c r="S54" i="3"/>
  <c r="H41" i="7"/>
  <c r="S31" i="3"/>
  <c r="S120" i="3"/>
  <c r="S30" i="3"/>
  <c r="S25" i="3"/>
  <c r="S17" i="3"/>
  <c r="S21" i="3"/>
  <c r="N41" i="7"/>
  <c r="I14" i="7"/>
  <c r="S149" i="3"/>
  <c r="S129" i="3"/>
  <c r="S112" i="3"/>
  <c r="S101" i="3"/>
  <c r="S89" i="3"/>
  <c r="S85" i="3"/>
  <c r="J16" i="7"/>
  <c r="S73" i="3"/>
  <c r="S56" i="3"/>
  <c r="S42" i="3"/>
  <c r="S37" i="3"/>
  <c r="S29" i="3"/>
  <c r="S24" i="3"/>
  <c r="S16" i="3"/>
  <c r="S8" i="3"/>
  <c r="S4" i="3"/>
  <c r="S95" i="3"/>
  <c r="L17" i="7"/>
  <c r="C40" i="7"/>
  <c r="C33" i="7"/>
  <c r="S146" i="3"/>
  <c r="S124" i="3"/>
  <c r="S128" i="3"/>
  <c r="S148" i="3"/>
  <c r="S123" i="3"/>
  <c r="S98" i="3"/>
  <c r="S70" i="3"/>
  <c r="S102" i="3"/>
  <c r="S103" i="3"/>
  <c r="S57" i="3"/>
  <c r="S75" i="3"/>
  <c r="C31" i="7"/>
  <c r="H35" i="7"/>
  <c r="J35" i="7"/>
  <c r="F41" i="7"/>
  <c r="L41" i="7"/>
  <c r="H14" i="7"/>
  <c r="S121" i="3"/>
  <c r="S84" i="3"/>
  <c r="S27" i="3"/>
  <c r="S3" i="3"/>
  <c r="S93" i="3"/>
  <c r="S97" i="3"/>
  <c r="S154" i="3"/>
  <c r="S153" i="3"/>
  <c r="S152" i="3"/>
  <c r="S137" i="3"/>
  <c r="K15" i="7"/>
  <c r="S119" i="3"/>
  <c r="S106" i="3"/>
  <c r="S117" i="3"/>
  <c r="M16" i="7"/>
  <c r="S5" i="3"/>
  <c r="S141" i="3"/>
  <c r="S22" i="3"/>
  <c r="J41" i="7"/>
  <c r="C34" i="7"/>
  <c r="C38" i="7"/>
  <c r="S33" i="3"/>
  <c r="S51" i="3"/>
  <c r="S36" i="3"/>
  <c r="S108" i="3"/>
  <c r="S104" i="3"/>
  <c r="K17" i="7"/>
  <c r="H15" i="7"/>
  <c r="S47" i="3"/>
  <c r="S32" i="3"/>
  <c r="L16" i="7"/>
  <c r="S100" i="3"/>
  <c r="S19" i="3"/>
  <c r="S13" i="3"/>
  <c r="S99" i="3"/>
  <c r="S90" i="3"/>
  <c r="S88" i="3"/>
  <c r="S82" i="3"/>
  <c r="S115" i="3"/>
  <c r="J15" i="7"/>
  <c r="C21" i="7"/>
  <c r="C22" i="7"/>
  <c r="C37" i="7"/>
  <c r="E41" i="7"/>
  <c r="S139" i="3"/>
  <c r="S147" i="3"/>
  <c r="S151" i="3"/>
  <c r="S34" i="3"/>
  <c r="F35" i="7"/>
  <c r="S143" i="3"/>
  <c r="S114" i="3"/>
  <c r="S110" i="3"/>
  <c r="S91" i="3"/>
  <c r="S83" i="3"/>
  <c r="I16" i="7"/>
  <c r="S58" i="3"/>
  <c r="S50" i="3"/>
  <c r="S39" i="3"/>
  <c r="S26" i="3"/>
  <c r="S18" i="3"/>
  <c r="S6" i="3"/>
  <c r="S2" i="3"/>
  <c r="J17" i="7"/>
  <c r="S94" i="3"/>
  <c r="I35" i="7"/>
  <c r="C39" i="7"/>
  <c r="K14" i="7"/>
  <c r="S60" i="3"/>
  <c r="S52" i="3"/>
  <c r="S55" i="3"/>
  <c r="S45" i="3"/>
  <c r="S131" i="3"/>
  <c r="M15" i="7"/>
  <c r="S20" i="3"/>
  <c r="M17" i="7"/>
  <c r="S80" i="3"/>
  <c r="S9" i="3"/>
  <c r="S38" i="3"/>
  <c r="S46" i="3"/>
  <c r="S113" i="3"/>
  <c r="S107" i="3"/>
  <c r="S109" i="3"/>
  <c r="S23" i="3"/>
  <c r="S74" i="3"/>
  <c r="S69" i="3"/>
  <c r="S7" i="3"/>
  <c r="N35" i="7"/>
  <c r="D35" i="7"/>
  <c r="L35" i="7"/>
  <c r="S72" i="3"/>
  <c r="S126" i="3"/>
  <c r="S134" i="3"/>
  <c r="S130" i="3"/>
  <c r="S150" i="3"/>
  <c r="S127" i="3"/>
  <c r="S125" i="3"/>
  <c r="H16" i="7"/>
  <c r="S79" i="3"/>
  <c r="I15" i="7"/>
  <c r="C20" i="7"/>
  <c r="C32" i="7"/>
  <c r="L14" i="7"/>
  <c r="J14" i="7"/>
  <c r="I17" i="7"/>
  <c r="S96" i="3"/>
  <c r="H7" i="7" l="1"/>
  <c r="J6" i="7"/>
  <c r="J7" i="7"/>
  <c r="G15" i="7"/>
  <c r="I7" i="7"/>
  <c r="C29" i="7"/>
  <c r="S48" i="3"/>
  <c r="I6" i="7"/>
  <c r="C41" i="7"/>
  <c r="H6" i="7"/>
  <c r="L5" i="7"/>
  <c r="K6" i="7"/>
  <c r="H5" i="7"/>
  <c r="G14" i="7"/>
  <c r="G16" i="7"/>
  <c r="M5" i="7"/>
  <c r="G5" i="7" s="1"/>
  <c r="C35" i="7"/>
  <c r="K5" i="7"/>
  <c r="G17" i="7"/>
  <c r="L6" i="7"/>
  <c r="M6" i="7"/>
  <c r="G6" i="7" s="1"/>
  <c r="L7" i="7"/>
  <c r="M7" i="7"/>
  <c r="G7" i="7" s="1"/>
  <c r="K7" i="7"/>
  <c r="G2" i="7" l="1"/>
  <c r="B2" i="6" s="1"/>
  <c r="G13" i="7"/>
  <c r="G10" i="7" s="1"/>
  <c r="B3" i="6" s="1"/>
  <c r="B4" i="6" l="1"/>
</calcChain>
</file>

<file path=xl/comments1.xml><?xml version="1.0" encoding="utf-8"?>
<comments xmlns="http://schemas.openxmlformats.org/spreadsheetml/2006/main">
  <authors>
    <author>Sara Paola Rivera Moreno</author>
  </authors>
  <commentList>
    <comment ref="N2" authorId="0" shapeId="0">
      <text>
        <r>
          <rPr>
            <b/>
            <sz val="9"/>
            <color indexed="81"/>
            <rFont val="Tahoma"/>
            <family val="2"/>
          </rPr>
          <t>OAP:</t>
        </r>
        <r>
          <rPr>
            <sz val="9"/>
            <color indexed="81"/>
            <rFont val="Tahoma"/>
            <family val="2"/>
          </rPr>
          <t xml:space="preserve">
1. 158.568.150
2.168.168.150</t>
        </r>
      </text>
    </comment>
    <comment ref="N12" authorId="0" shapeId="0">
      <text>
        <r>
          <rPr>
            <sz val="9"/>
            <color indexed="81"/>
            <rFont val="Tahoma"/>
            <family val="2"/>
          </rPr>
          <t>OAP:
1. 58.612.080
2. 38.800.000</t>
        </r>
      </text>
    </comment>
    <comment ref="N24" authorId="0" shapeId="0">
      <text>
        <r>
          <rPr>
            <b/>
            <sz val="9"/>
            <color indexed="81"/>
            <rFont val="Tahoma"/>
            <family val="2"/>
          </rPr>
          <t>OAP:</t>
        </r>
        <r>
          <rPr>
            <sz val="9"/>
            <color indexed="81"/>
            <rFont val="Tahoma"/>
            <family val="2"/>
          </rPr>
          <t xml:space="preserve">
1. 13.298465
2. 23.510.545</t>
        </r>
      </text>
    </comment>
    <comment ref="N32" authorId="0" shapeId="0">
      <text>
        <r>
          <rPr>
            <b/>
            <sz val="9"/>
            <color indexed="81"/>
            <rFont val="Tahoma"/>
            <family val="2"/>
          </rPr>
          <t>OAP:</t>
        </r>
        <r>
          <rPr>
            <sz val="9"/>
            <color indexed="81"/>
            <rFont val="Tahoma"/>
            <family val="2"/>
          </rPr>
          <t xml:space="preserve">
1. 13.068.328
2. 11.168.326</t>
        </r>
      </text>
    </comment>
    <comment ref="N34" authorId="0" shapeId="0">
      <text>
        <r>
          <rPr>
            <b/>
            <sz val="9"/>
            <color indexed="81"/>
            <rFont val="Tahoma"/>
            <family val="2"/>
          </rPr>
          <t>OAP:</t>
        </r>
        <r>
          <rPr>
            <sz val="9"/>
            <color indexed="81"/>
            <rFont val="Tahoma"/>
            <family val="2"/>
          </rPr>
          <t xml:space="preserve">
1. 22.594.256
2.  24.494.256</t>
        </r>
      </text>
    </comment>
    <comment ref="N43" authorId="0" shapeId="0">
      <text>
        <r>
          <rPr>
            <b/>
            <sz val="9"/>
            <color indexed="81"/>
            <rFont val="Tahoma"/>
            <family val="2"/>
          </rPr>
          <t>OAP:</t>
        </r>
        <r>
          <rPr>
            <sz val="9"/>
            <color indexed="81"/>
            <rFont val="Tahoma"/>
            <family val="2"/>
          </rPr>
          <t xml:space="preserve">
1. 149.400.000
2. 214.400.000</t>
        </r>
      </text>
    </comment>
    <comment ref="N46" authorId="0" shapeId="0">
      <text>
        <r>
          <rPr>
            <b/>
            <sz val="9"/>
            <color indexed="81"/>
            <rFont val="Tahoma"/>
            <family val="2"/>
          </rPr>
          <t>OAP:</t>
        </r>
        <r>
          <rPr>
            <sz val="9"/>
            <color indexed="81"/>
            <rFont val="Tahoma"/>
            <family val="2"/>
          </rPr>
          <t xml:space="preserve">
1. 730.384.614
2. 665.384.614</t>
        </r>
      </text>
    </comment>
    <comment ref="N93" authorId="0" shapeId="0">
      <text>
        <r>
          <rPr>
            <b/>
            <sz val="9"/>
            <color indexed="81"/>
            <rFont val="Tahoma"/>
            <family val="2"/>
          </rPr>
          <t>OAP:</t>
        </r>
        <r>
          <rPr>
            <sz val="9"/>
            <color indexed="81"/>
            <rFont val="Tahoma"/>
            <family val="2"/>
          </rPr>
          <t xml:space="preserve">
1. 158.615.000
2. 151.262.441</t>
        </r>
      </text>
    </comment>
    <comment ref="N95" authorId="0" shapeId="0">
      <text>
        <r>
          <rPr>
            <b/>
            <sz val="9"/>
            <color indexed="81"/>
            <rFont val="Tahoma"/>
            <family val="2"/>
          </rPr>
          <t>OAP:</t>
        </r>
        <r>
          <rPr>
            <sz val="9"/>
            <color indexed="81"/>
            <rFont val="Tahoma"/>
            <family val="2"/>
          </rPr>
          <t xml:space="preserve">
1. 161.483.828
2.  168.836.387</t>
        </r>
      </text>
    </comment>
  </commentList>
</comments>
</file>

<file path=xl/sharedStrings.xml><?xml version="1.0" encoding="utf-8"?>
<sst xmlns="http://schemas.openxmlformats.org/spreadsheetml/2006/main" count="2012" uniqueCount="393">
  <si>
    <t>#</t>
  </si>
  <si>
    <t>Proceso Responsable</t>
  </si>
  <si>
    <t>ODS</t>
  </si>
  <si>
    <t>Dimensiones del Modelo Integrado de Planeación y Gestión</t>
  </si>
  <si>
    <t>Proyecto</t>
  </si>
  <si>
    <t>Objetivo Institucional</t>
  </si>
  <si>
    <t>Objetivo Especifico</t>
  </si>
  <si>
    <t>Producto</t>
  </si>
  <si>
    <t>Sub Grupo de trabajo</t>
  </si>
  <si>
    <t>Meta</t>
  </si>
  <si>
    <t>Cuatrienio</t>
  </si>
  <si>
    <t>2019</t>
  </si>
  <si>
    <t xml:space="preserve"> Indicador</t>
  </si>
  <si>
    <t>Presupuesto 
$</t>
  </si>
  <si>
    <t>Fecha Inicio (día-mes-año)</t>
  </si>
  <si>
    <t>Fecha Fin 
(día-mes-año)</t>
  </si>
  <si>
    <t>Actividades</t>
  </si>
  <si>
    <t>%Avance</t>
  </si>
  <si>
    <t xml:space="preserve">Acumulado de la gestión en el año (Indicador) </t>
  </si>
  <si>
    <t>Seguimiento Enero</t>
  </si>
  <si>
    <t>Observación Enero</t>
  </si>
  <si>
    <t>Seguimiento Febrero</t>
  </si>
  <si>
    <t>Observación Febrero</t>
  </si>
  <si>
    <t>Seguimiento Marzo</t>
  </si>
  <si>
    <t>Observación Marzo</t>
  </si>
  <si>
    <t>Seguimiento Abril</t>
  </si>
  <si>
    <t>Observación Abril</t>
  </si>
  <si>
    <t>Seguimiento Mayo</t>
  </si>
  <si>
    <t>Observación Mayo</t>
  </si>
  <si>
    <t>Seguimiento Junio</t>
  </si>
  <si>
    <t>Observación Junio</t>
  </si>
  <si>
    <t>Seguimiento Julio</t>
  </si>
  <si>
    <t>Observación Julio</t>
  </si>
  <si>
    <t>Seguimiento Agosto</t>
  </si>
  <si>
    <t>Observación Agosto</t>
  </si>
  <si>
    <t>Seguimiento Septiembre</t>
  </si>
  <si>
    <t>Observación Septiembre</t>
  </si>
  <si>
    <t>Seguimiento Octubre</t>
  </si>
  <si>
    <t>Observación Octubre</t>
  </si>
  <si>
    <t>Seguimiento Noviembre</t>
  </si>
  <si>
    <t>Observación Noviembre</t>
  </si>
  <si>
    <t>Seguimiento Diciembre</t>
  </si>
  <si>
    <t>Observación Diciembre</t>
  </si>
  <si>
    <t>Asistencia Técnica</t>
  </si>
  <si>
    <t>Objetivo 4: Garantizar una educación inclusiva, equitativa y de calidad y promover oportunidades de aprendizaje durante toda la vida para todos</t>
  </si>
  <si>
    <t>n/a</t>
  </si>
  <si>
    <t>Mejoramiento de las condiciones para la garantía de los derechos de las Personas con discapacidad visual en el país.</t>
  </si>
  <si>
    <t>Fortalecer las condiciones de actores públicos y privados para la inclusión de las personas con discapacidad visual</t>
  </si>
  <si>
    <t>Fortalecer las entidades publicas y privadas para la atención de personas con discapacidad visual</t>
  </si>
  <si>
    <t>Servicio de asistencia técnica en educación con enfoque incluyente y de calidad</t>
  </si>
  <si>
    <t>Asistencia técnica</t>
  </si>
  <si>
    <t>Brindar asistencia técnica en educación a las entidades territoriales certificadas para  el mejoramiento de los procesos de atención de las personas con discapacidad visual</t>
  </si>
  <si>
    <t xml:space="preserve">Número de entidades territoriales asistidas </t>
  </si>
  <si>
    <t>Enero 2019</t>
  </si>
  <si>
    <t>Diciembre 2019</t>
  </si>
  <si>
    <t>Gestionar con el Ministerio de Educación Nacional</t>
  </si>
  <si>
    <t>Revisar el plan de implementación  progresivo PIP</t>
  </si>
  <si>
    <t xml:space="preserve"> Gestionar en territorio con secretaria de educación, ICBF y entidades de educación superior. </t>
  </si>
  <si>
    <t xml:space="preserve">Construir el plan de acción territorial en la secretaria de educación, ICBF y entidades de educación superior. </t>
  </si>
  <si>
    <t xml:space="preserve">Ejecutar el plan en el territorio en secretaria de educación, ICBF y entidades de educación superior. </t>
  </si>
  <si>
    <t>Realizar acompañamiento a las entidades asesoradas</t>
  </si>
  <si>
    <t>Elaborar documentos 2 (Alfabetización y familia)</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</si>
  <si>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</si>
  <si>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</si>
  <si>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Dotar instituciones que atiendan personas con discapacidad visual con libros y textos en braille y material en relieve y macrotipo</t>
  </si>
  <si>
    <t>Número de instituciones dotadas</t>
  </si>
  <si>
    <t>Seleccionar las instituciones a dotar con libros y textos en braille y material en relieve y macrotipo</t>
  </si>
  <si>
    <t>Realizar la dotación de las instituciones  que atiendan personas con discapacidad visual con libros y textos en braille y material en relieve y macrotipo</t>
  </si>
  <si>
    <t>Realizar seguimiento los libros y textos en braille y material en relieve y macrotipo entregado en las instituciones</t>
  </si>
  <si>
    <t>Brindar asesoría a entidades publicas y privadas que generen condiciones de accesibilidad al espacio físico, a la información y al uso de tecnología especializada para las personas con discapacidad visual</t>
  </si>
  <si>
    <t xml:space="preserve">Número de asesorías </t>
  </si>
  <si>
    <t>Revisar y actualizar la accesibilidad de la pagina web</t>
  </si>
  <si>
    <t xml:space="preserve">Gestionar el cumplimiento de las normas técnicas de accesibilidad al espacio físico con las instancias pertinentes (Educación y 6047) </t>
  </si>
  <si>
    <t>Incidir en el plan nacional de accesibilidad y en el índice de accesibilidad</t>
  </si>
  <si>
    <t>Junio 2019</t>
  </si>
  <si>
    <t xml:space="preserve"> Desarrollar el encuentro en accesibilidad web (Elaboración y gestión de la propuesta en accesibilidad web )</t>
  </si>
  <si>
    <t>Planear y organizar la asesoría dependiendo el contexto de la entidad</t>
  </si>
  <si>
    <t>Realizar la asesoría a entidades publicas y privadas que generen condiciones de accesibilidad al espacio físico, a la información y al uso de tecnología especializada para las personas con discapacidad visual</t>
  </si>
  <si>
    <t xml:space="preserve">Realizar  acompañamiento a las entidades asesoradas </t>
  </si>
  <si>
    <t xml:space="preserve">Elaborar e Implementar cursos virtuales en el manejo de tecnología dirigido a agentes educativos </t>
  </si>
  <si>
    <t>Mejorar las competencias por parte de las personas con discapacidad visual y sus colectivos para exigir la garantía de sus derechos</t>
  </si>
  <si>
    <t>Servicio de promoción y divulgación de los derechos de las personas con discapacidad</t>
  </si>
  <si>
    <t>Desarrollar ejercicios de investigación para mejorar las condiciones de inclusión de las personas con discapacidad visual</t>
  </si>
  <si>
    <t>Número de investigaciones  desarrolladas</t>
  </si>
  <si>
    <t xml:space="preserve">Actualizar el documento de lineamientos de investigación del INCI </t>
  </si>
  <si>
    <t>Marzo 2019</t>
  </si>
  <si>
    <t xml:space="preserve">Establecer alianzas con entidades académicas y otras instituciones para el desarrollo de los ejercicios de investigación  </t>
  </si>
  <si>
    <t>Mayo 2019</t>
  </si>
  <si>
    <t>Desarrollar el ejercicio de investigación</t>
  </si>
  <si>
    <t>Noviembre 2019</t>
  </si>
  <si>
    <t>Socializar la investigación</t>
  </si>
  <si>
    <t>Asesorar a las instancias competentes para promover la empleabilidad de las personas con discapacidad visual</t>
  </si>
  <si>
    <t>Número de entidades asesoradas</t>
  </si>
  <si>
    <t>Gestionar con el Ministerio de Trabajo, el Departamento Administrativo de la Función Pública y otras entidades, la implementación y el seguimiento del Decreto 2011.</t>
  </si>
  <si>
    <t>Gestionar con el SENA la promoción de la política de inclusión para  el acceso, permanencia y promoción de la  población con discapacidad visual.</t>
  </si>
  <si>
    <t xml:space="preserve">Gestionar con el SENA la incorporación en los cursos de formación a instructores la temática de discapacidad visual   (Interacción, estrategias y tecnología) </t>
  </si>
  <si>
    <t>Incidir en el Fondo Emprender del SENA para la consecución de recursos que   favorezcan la puesta en marcha  de  proyectos de emprendimiento para personas con discapacidad visual.</t>
  </si>
  <si>
    <t>Realizar asesoría y acompañamiento a entidades de formación para el trabajo y el desarrollo humano</t>
  </si>
  <si>
    <t>Realizar asesoría a empresarios para la adaptación de los puestos de trabajo para personas con discapacidad visual</t>
  </si>
  <si>
    <t>Elaborar documentos técnicos (Análisis y adaptación de puestos de trabajo para personas con discapacidad visual)</t>
  </si>
  <si>
    <t>Acompañar los procesos de certificación por competencias laborales de las  personas con discapacidad visual (Música y deporte)</t>
  </si>
  <si>
    <t>Gestionar documentos de propuestas normativas para hacer efectivos los derechos de las personas con discapacidad visual</t>
  </si>
  <si>
    <t>Número de propuesta gestionada</t>
  </si>
  <si>
    <t>Gestionar con las entidades territoriales certificadas en educación la incorporación del tema de discapacidad en los planes de desarrollo</t>
  </si>
  <si>
    <t>Febrero 2019</t>
  </si>
  <si>
    <t>Elaborar y gestionar propuestas en beneficio de la inclusión social de personas con discapacidad visual.</t>
  </si>
  <si>
    <t xml:space="preserve">Promover y asesorar a organizaciones sociales, familia y  otros colectivos de personas con discapacidad visual, para  la participación y el ejercicio de sus derechos </t>
  </si>
  <si>
    <t>Número de asesorías realizadas</t>
  </si>
  <si>
    <t>Gestionar con el Ministerio del Interior y otras entidades el proceso de fortalecimiento organizacional de personas con discapacidad visual.</t>
  </si>
  <si>
    <t>Asesorar presencialmente a organizaciones de personas con discapacidad visual</t>
  </si>
  <si>
    <t xml:space="preserve">Desarrollar propuestas que fortalezcan el ejercicio de los derechos de las personas con discapacidad (Guías 4-1) </t>
  </si>
  <si>
    <t>Comunicaciones</t>
  </si>
  <si>
    <t>Desarrollar campañas de comunicación relacionadas con la temática de discapacidad visual y el quehacer institucional</t>
  </si>
  <si>
    <t>Número de campañas de comunicación realizadas</t>
  </si>
  <si>
    <t>Elaborar la estrategia de comunicaciones que detalle el cronograma de temas ; boletines semanales, revista impulso y aplicaciones móviles</t>
  </si>
  <si>
    <t xml:space="preserve">Desarrollar los contenidos de comunicación interna </t>
  </si>
  <si>
    <t>Desarrollar los contenidos de comunicación externa</t>
  </si>
  <si>
    <t xml:space="preserve">Elaborar un Informe trimestral de seguimiento </t>
  </si>
  <si>
    <t xml:space="preserve">Socialización  (Eventos)  </t>
  </si>
  <si>
    <t>Producción y Mercadeo Social</t>
  </si>
  <si>
    <t>Producción y mercadeo</t>
  </si>
  <si>
    <t xml:space="preserve">Disponer de material, productos y ayudas para la adquisición por parte de las  personas con discapacidad visual </t>
  </si>
  <si>
    <t xml:space="preserve">Cantidad de personas que adquirieron el material y productos local y nacional </t>
  </si>
  <si>
    <t>Determinar las necesidades de la población con discapacidad visual  para la adquisición de elementos de la Tienda INCI</t>
  </si>
  <si>
    <t>Adelantar  el proceso de contratación</t>
  </si>
  <si>
    <t>Realizar el proceso de ventas y elaborar el informe mensual de personas atendidas</t>
  </si>
  <si>
    <t xml:space="preserve">Transcribir e imprimir libros, textos y material para las personas con discapacidad visual </t>
  </si>
  <si>
    <t xml:space="preserve">Número de piezas impresas (libros, textos, material) </t>
  </si>
  <si>
    <t>Gestionar la adquisición de títulos de lectura para la producción en la imprenta y la dotación de las instituciones que prestan servicios para personas con discapacidad visual</t>
  </si>
  <si>
    <t>Elaborar la programación anual de producción y el plan de mercadeo</t>
  </si>
  <si>
    <t>Realizar impreción de piezas</t>
  </si>
  <si>
    <t>Realizar seguimiento de la programación de producción y el plan de mercadeo</t>
  </si>
  <si>
    <t>Centro Cultural</t>
  </si>
  <si>
    <t>Centro cultural</t>
  </si>
  <si>
    <t>Desarrollar talleres especializados en temas relacionados con la discapacidad visual</t>
  </si>
  <si>
    <t>Número de talleres desarrollados</t>
  </si>
  <si>
    <t xml:space="preserve">Consolidar el cronograma de talleres de fomento a la lectura, acceso a la cultura, interraccion con personas con discapacidad visual, braille y multisensoriales </t>
  </si>
  <si>
    <t>Consolidar colecciones multisensoriales para potenciar el conocimiento de las personas con discapacidad visual (16-4)</t>
  </si>
  <si>
    <t>Incorporar archivos sonoros para el acceso a la información de las personas con discapacidad visual (200-50)</t>
  </si>
  <si>
    <t xml:space="preserve">Implementar y hacer seguimiento el cronograma de talleres de fomento a la lectura, acceso a la cultura, interraccion con personas con discapacidad visual, braille y multisensoriales </t>
  </si>
  <si>
    <t>Producir y publicar en formatos accesibles documentos para personas con discapacidad visual</t>
  </si>
  <si>
    <t>Número de documentos accesibles</t>
  </si>
  <si>
    <t>Consolidar el cronograma producción de objetos digitales</t>
  </si>
  <si>
    <t>Cataogar y/o estructurar libros de la biblioteca virtual</t>
  </si>
  <si>
    <t>Elaborar el informe mensual de descargas de documentos digitales accesibles por parte de las personas con discapacidad visual</t>
  </si>
  <si>
    <t>Realizar exposiciones para personas con discapacidad visual y público en general en la sala multisensorial</t>
  </si>
  <si>
    <t>Número de exposiciones realizadas</t>
  </si>
  <si>
    <t>Organizar la exposición permanente para personas con discapacidad visual</t>
  </si>
  <si>
    <t>Organizar las exposiciones temporales para personas con discapacidad visual</t>
  </si>
  <si>
    <t>Realizar exposiciones permanetes y temporales para personas con discapacidad visual</t>
  </si>
  <si>
    <t xml:space="preserve">Emisora INCI Radio </t>
  </si>
  <si>
    <t>Producir y adaptar material audiovisual para promover la inclusión de las personas con discapacidad visual</t>
  </si>
  <si>
    <t>Número de piezas audiovisual</t>
  </si>
  <si>
    <t>Elaborar el plan de trabajo de contenido audiovisuales</t>
  </si>
  <si>
    <t>Realizar seguimiento del plan de trabajo de contenidos audiovisuales</t>
  </si>
  <si>
    <t>Producir y emitir contenidos radiales para promover la inclusión de las personas con discapacidad visual</t>
  </si>
  <si>
    <t>Número de programas radiales</t>
  </si>
  <si>
    <t>Definir la estructura de los programas</t>
  </si>
  <si>
    <t>Definir la Parrilla de programación de INCI Radio</t>
  </si>
  <si>
    <t>Realizar la grabación y emisión de los programas</t>
  </si>
  <si>
    <t xml:space="preserve">Realizar el seguimiento de los contenidos radiales </t>
  </si>
  <si>
    <t>Agosto 2019</t>
  </si>
  <si>
    <t>Gestionar la concesión de la emisora INCI radio en FM</t>
  </si>
  <si>
    <t>Administración Documental</t>
  </si>
  <si>
    <t>Objetivo 16: Promover sociedades, justas, pacíficas e inclusivas</t>
  </si>
  <si>
    <t>Información y Comunicación</t>
  </si>
  <si>
    <t>Fortalecimiento de procesos y recursos del INCI para contribuir con el mejoramiento de servicios a las personas con discapacidad visual nacional</t>
  </si>
  <si>
    <t>Fortalecer la capacidad institucional para apoyar la gestión de los procesos misionales y el cumplimiento de los objetivos del INCI</t>
  </si>
  <si>
    <t>Mejorar gestión de los procesos de apoyo</t>
  </si>
  <si>
    <t>Servicio de gestión documental</t>
  </si>
  <si>
    <t>Gestión Documental</t>
  </si>
  <si>
    <t>Actualizar y ejecutar el programa de gestión documental</t>
  </si>
  <si>
    <t xml:space="preserve">Plan Institucional de Archivos ejecutado </t>
  </si>
  <si>
    <t>Actualizar el Plan Institucional de Archivos</t>
  </si>
  <si>
    <t>Ejecutar y hacer seguimiento al  Plan Institucional de Archivos</t>
  </si>
  <si>
    <t>Definir el Sistema Integrado de Conservación (SIG)</t>
  </si>
  <si>
    <t>Implementar los instrumentos archivísticos en la entidad</t>
  </si>
  <si>
    <t>Transferencias realizadas</t>
  </si>
  <si>
    <t xml:space="preserve">Transferencias de documentos de los archivos de gestión al archivo central </t>
  </si>
  <si>
    <t>Gestión Humana</t>
  </si>
  <si>
    <t>Talento humano</t>
  </si>
  <si>
    <t>Fortalecer las competencias, conocimientos y habilidades de los servidores públicos</t>
  </si>
  <si>
    <t>Servicio de Educación Informal para la Gestión Administrativa</t>
  </si>
  <si>
    <t>Gestión humana</t>
  </si>
  <si>
    <t>Ejecutar el Programa de Bienestar para contribuir al mejoramiento de la Calidad de Vida de los servidores de la entidad</t>
  </si>
  <si>
    <t>Programa de bienestar implementado</t>
  </si>
  <si>
    <t>Formular el Plan Incentivos Institucionales</t>
  </si>
  <si>
    <t>Implementar y hacer seguimiento al Plan Incentivos Institucionales</t>
  </si>
  <si>
    <t>Fortalecer las capacidades, conocimientos y habilidades de los servidores en el puesto de trabajo, a través de la implementación del Plan Institucional de Capacitación</t>
  </si>
  <si>
    <t>Plan Institucional de capacitación ejecutado</t>
  </si>
  <si>
    <t>Formular el Plan Institucional de Capacitación</t>
  </si>
  <si>
    <t>Implementar y hacer seguimiento al Plan Institucional de Capacitación</t>
  </si>
  <si>
    <t>Septiembre 2019</t>
  </si>
  <si>
    <t>Desarrollar el programa de bilingüismo en la entidad</t>
  </si>
  <si>
    <t>Servicio de Implementación Sistemas de Gestión</t>
  </si>
  <si>
    <t>Implementar el Sistema de Gestión y Seguridad en el Trabajo</t>
  </si>
  <si>
    <t xml:space="preserve"> Sistema de Gestión y Seguridad en el Trabajo implementado</t>
  </si>
  <si>
    <t>Formular el Plan de Trabajo Anual en Seguridad y Salud en el Trabajo</t>
  </si>
  <si>
    <t>Implementar y hacer seguimiento al Plan de Trabajo Anual en Seguridad y Salud en el Trabajo</t>
  </si>
  <si>
    <t>Desarrollar el programa de horarios flexibles en la entidad.</t>
  </si>
  <si>
    <t xml:space="preserve">Gestión Contractual </t>
  </si>
  <si>
    <t>Gestión con Valores para Resultados</t>
  </si>
  <si>
    <t xml:space="preserve">Implementar el Modelo Integrado de Planeación y Gestión </t>
  </si>
  <si>
    <t xml:space="preserve">Implementar el IMPG 
Politica MIPG  ¨defensa juridaca¨ implimentada del MIPG </t>
  </si>
  <si>
    <t>Elaborar la resolución de costos de reproducción de la información</t>
  </si>
  <si>
    <t>Elaborar resolución de tabla de perfiles para prestación de servicios de apoyo a la gestión</t>
  </si>
  <si>
    <t>Promover la gestión de los comodatos a través de los supervisores</t>
  </si>
  <si>
    <t>Mantener y actualizar la base legal y digital del INCI en la pagina web</t>
  </si>
  <si>
    <t>Actualizar el reglamento del comité conciliación</t>
  </si>
  <si>
    <t>Formular la política de prevención del daño antijurídico para el 2020</t>
  </si>
  <si>
    <t xml:space="preserve">Formular y enviar el Plan de acción del comité de conciliación de la siguiente vigencia fiscal </t>
  </si>
  <si>
    <t>Actualizar los documentos asociados al proceso (Crear procedimiento de supervisión de contratos)</t>
  </si>
  <si>
    <t>Reportar información a , SIRECI, Ministerio del Interior FONSECON</t>
  </si>
  <si>
    <t>Reportar al subcomité de defensa sectorial del ministerio educación</t>
  </si>
  <si>
    <t>Administrativa</t>
  </si>
  <si>
    <t>Sedes adecuadas</t>
  </si>
  <si>
    <t>Mejorar los espacios físicos y accesibilidad de la entidad Fase 1</t>
  </si>
  <si>
    <t>Obra realizada</t>
  </si>
  <si>
    <t>Contratar la prestacion de servicios para la adecuacion infraestructura fisica en el edificio principal</t>
  </si>
  <si>
    <t xml:space="preserve">Informática y Tecnología </t>
  </si>
  <si>
    <t>Servicios de información actualizados</t>
  </si>
  <si>
    <t xml:space="preserve">Informática y tecnología </t>
  </si>
  <si>
    <t>Actualizar la plataforma tecnológica de la entidad</t>
  </si>
  <si>
    <t>Politica del MIPG ¨gobierno digital¨ implimentada</t>
  </si>
  <si>
    <t>Formular planes de informatica y tecnologia</t>
  </si>
  <si>
    <t>Ejecutar y hacer seguimiento al Plan de informatica y tecnologia</t>
  </si>
  <si>
    <t>Mejorar la seguridad de la información</t>
  </si>
  <si>
    <t>Politica del MIPG ¨seguridad digital¨ implimentada</t>
  </si>
  <si>
    <t>Direccionamiento Estratégico</t>
  </si>
  <si>
    <t>Direccionamiento Estratégica</t>
  </si>
  <si>
    <t>Oficina Asesora de Planeación</t>
  </si>
  <si>
    <t>Modelo integrado de planeación y gestión implementado</t>
  </si>
  <si>
    <t>Formular y monitorear El Plan Estrategico</t>
  </si>
  <si>
    <t xml:space="preserve">Consolidar la formulación y monitoreo de  Plan de acción </t>
  </si>
  <si>
    <t>Evaluación de Resultados</t>
  </si>
  <si>
    <t>Consolidar, actualizar y realizar seguimiento del plan de adquisiciones</t>
  </si>
  <si>
    <t>Transparencia, acceso a la información pública y lucha contra la corrupción</t>
  </si>
  <si>
    <t>Consolidar y monitorear los riesgos institucionales</t>
  </si>
  <si>
    <t>Consolidación y monitoreo del plan anticorrupción (con los siete componentes)</t>
  </si>
  <si>
    <t xml:space="preserve">Liderar la actualización del registro de activos </t>
  </si>
  <si>
    <t>Realizar seguimiento del Plan Acción Sectorial</t>
  </si>
  <si>
    <t>Administrar los documentos del SIG</t>
  </si>
  <si>
    <t>Monitorear la implementación del MIPG (consolidación de los autodiagnósticos)</t>
  </si>
  <si>
    <t>Actualizar y realizar reportes de seguimiento de los proyectos de inversión</t>
  </si>
  <si>
    <t>Realizar informe de ejecución cualitativa presupuestal</t>
  </si>
  <si>
    <t>Consolidar el informe de gestión de 2019</t>
  </si>
  <si>
    <t xml:space="preserve">Abril 2019 </t>
  </si>
  <si>
    <t>Liderar el reporte a FURAG</t>
  </si>
  <si>
    <t>Plan Anual de Vacantes</t>
  </si>
  <si>
    <t>Plan Anual de Vacantes ejecutado</t>
  </si>
  <si>
    <t>Formular el Plan Anual de Vacantes</t>
  </si>
  <si>
    <t>Implementar y hacer seguimiento al Plan Anual de Vacantes</t>
  </si>
  <si>
    <t xml:space="preserve"> Plan de Previsión de Recursos Humanos ejecutado</t>
  </si>
  <si>
    <t>Formular el  Plan de Previsión de Recursos Humanos</t>
  </si>
  <si>
    <t>Implementar y hacer seguimiento al Plan de Previsión de Recursos Humanos</t>
  </si>
  <si>
    <t>Gestión Contractual</t>
  </si>
  <si>
    <t>Gestión de acciones ejecutadas para el proceso contractual</t>
  </si>
  <si>
    <t>Realizar segumientos mensuales al Plan Anual de Adquisiciones</t>
  </si>
  <si>
    <t xml:space="preserve">Atender el 100% de las solicitudes de contratación </t>
  </si>
  <si>
    <t xml:space="preserve">Revisar la totalidad de las actas de liquidación que se alleguen a la OAJ y publicarlas en la plataforma transaccional del SECOP II.  </t>
  </si>
  <si>
    <t>Atender el 100% de las solicitudes de certificaciones de contratos que se alleguen a la OAJ.</t>
  </si>
  <si>
    <t>Política de Fortalecimiento Institucional y Simplificación de Procesos</t>
  </si>
  <si>
    <t>Actualizar documentación del proceso de Administración Documental</t>
  </si>
  <si>
    <t>Actualizar documentación del proceso de Comunicaciones</t>
  </si>
  <si>
    <t>Actualizar documentación del proceso de Direccionamienti Estrategico</t>
  </si>
  <si>
    <t>Actualizar documentación del proceso de Asistencia Tecnica</t>
  </si>
  <si>
    <t xml:space="preserve">Actualizar documentación del proceso de Emisora INCI Radio </t>
  </si>
  <si>
    <t>Producción y mercadeo Social</t>
  </si>
  <si>
    <t>Actualizar documentación del proceso de Producción y mercadeo Social</t>
  </si>
  <si>
    <t>Actualizar documentación del proceso de Centro Cultural</t>
  </si>
  <si>
    <t xml:space="preserve">Actualizar documentación del proceso de Informática y tecnología </t>
  </si>
  <si>
    <t>Evaluación y Mejoramiento Institucional</t>
  </si>
  <si>
    <t xml:space="preserve">Control Interno </t>
  </si>
  <si>
    <t>Actualizar documentación del proceso de Evaluación y mejoramiento institucional</t>
  </si>
  <si>
    <t>Servicio al Ciudadano</t>
  </si>
  <si>
    <t>Actualizar documentación del proceso de Servicio al ciudadano</t>
  </si>
  <si>
    <t>Gestión Jurídica</t>
  </si>
  <si>
    <t>Gestión Juridica</t>
  </si>
  <si>
    <t>Actualizar documentación del proceso de Gestión Juridica</t>
  </si>
  <si>
    <t>Actualizar documentación del proceso de Gestión  Contractual</t>
  </si>
  <si>
    <t>Actualizar documentación del proceso Administrativa</t>
  </si>
  <si>
    <t>Actualizar documentación del proceso Gestión humana</t>
  </si>
  <si>
    <t>Financiera</t>
  </si>
  <si>
    <t>Actualizar documentación del proceso Financiera</t>
  </si>
  <si>
    <t xml:space="preserve">Plan de Austeridad </t>
  </si>
  <si>
    <t>Plan de Austeridad ejecutado</t>
  </si>
  <si>
    <t xml:space="preserve">Formular el Plan de Austeridad </t>
  </si>
  <si>
    <t xml:space="preserve">Implementar y hacer seguimiento al Plan de Austeridad </t>
  </si>
  <si>
    <t xml:space="preserve">Plan Anual de Inventarios </t>
  </si>
  <si>
    <t>Plan Anual de Inventarios ejecutado</t>
  </si>
  <si>
    <t>Formular el Plan Anual de Inventarios</t>
  </si>
  <si>
    <t>Implementar y hacer seguimiento el Plan Anual de Inventarios</t>
  </si>
  <si>
    <t>Seguimiento a la Ejecución presupuestal (trimetral</t>
  </si>
  <si>
    <t>Informe de seguimiento a la Ejecución presupuestal (trimetral</t>
  </si>
  <si>
    <t>Seguimiento a la Ejecución presupuestal (trimetral)</t>
  </si>
  <si>
    <t>Control Interno</t>
  </si>
  <si>
    <t>Política de Control Interno</t>
  </si>
  <si>
    <t>Seguimiento a la ejecución de las acciones contempladas en el Plan Unico de Mejoramiento Institucional del proceso de Administración Documental</t>
  </si>
  <si>
    <t>Seguimiento a la ejecución de las acciones contempladas en el Plan Unico de Mejoramiento Institucional del proceso de Comunicaciones</t>
  </si>
  <si>
    <t>Seguimiento a la ejecución de las acciones contempladas en el Plan Unico de Mejoramiento Institucional del proceso de Direccionamienti Estrategico</t>
  </si>
  <si>
    <t>Seguimiento a la ejecución de las acciones contempladas en el Plan Unico de Mejoramiento Institucional del proceso de Asistencia Tecnica</t>
  </si>
  <si>
    <t xml:space="preserve">Seguimiento a la ejecución de las acciones contempladas en el Plan Unico de Mejoramiento Institucional del proceso de Emisora INCI Radio </t>
  </si>
  <si>
    <t>Seguimiento a la ejecución de las acciones contempladas en el Plan Unico de Mejoramiento Institucional del proceso de Producción y mercadeo Social</t>
  </si>
  <si>
    <t>Seguimiento a la ejecución de las acciones contempladas en el Plan Unico de Mejoramiento Institucional del proceso de Centro Cultural</t>
  </si>
  <si>
    <t xml:space="preserve">Seguimiento a la ejecución de las acciones contempladas en el Plan Unico de Mejoramiento Institucional del proceso de Informática y tecnología </t>
  </si>
  <si>
    <t>Seguimiento a la ejecución de las acciones contempladas en el Plan Unico de Mejoramiento Institucional del proceso de Evaluación y mejoramiento institucional</t>
  </si>
  <si>
    <t>Seguimiento a la ejecución de las acciones contempladas en el Plan Unico de Mejoramiento Institucional del proceso de Servicio al ciudadano</t>
  </si>
  <si>
    <t>Seguimiento a la ejecución de las acciones contempladas en el Plan Unico de Mejoramiento Institucional del proceso de Gestión Juridica</t>
  </si>
  <si>
    <t>Seguimiento a la ejecución de las acciones contempladas en el Plan Unico de Mejoramiento Institucional del proceso de Gestión  Contractual</t>
  </si>
  <si>
    <t>Seguimiento a la ejecución de las acciones contempladas en el Plan Unico de Mejoramiento Institucional del proceso Administrativa</t>
  </si>
  <si>
    <t>Seguimiento a la ejecución de las acciones contempladas en el Plan Unico de Mejoramiento Institucional del proceso Gestión humana</t>
  </si>
  <si>
    <t>Seguimiento a la ejecución de las acciones contempladas en el Plan Unico de Mejoramiento Institucional del proceso Financiera</t>
  </si>
  <si>
    <t>Proporcionar
aseguramiento independiente
sobre la eficacia de la gestión de
riesgos y control interno a la Alta
Dirección de la entidad.</t>
  </si>
  <si>
    <t xml:space="preserve"> Realizar evaluación
Independiente de Control Interno</t>
  </si>
  <si>
    <t>Formular el Programa Anual de Auditoria para evaluar la gestión institucional.</t>
  </si>
  <si>
    <t>Desarrollar y hacer seguimiento el Programa Anual de Auditoria para evaluar la gestión institucional.</t>
  </si>
  <si>
    <t>MEJORAMIENTO DE LAS CONDICIONES PARA LA GARANTIA DE LOS DERECHOS DE LAS PERSONAS CON DISCAPACIDAD VISUAL EN EL PAÍS. NACIONAL</t>
  </si>
  <si>
    <t>METAS</t>
  </si>
  <si>
    <t>Indicador</t>
  </si>
  <si>
    <t>U. medida</t>
  </si>
  <si>
    <t>Meta de producto Cuatrienio</t>
  </si>
  <si>
    <t>% Avance</t>
  </si>
  <si>
    <t xml:space="preserve">Observaciones </t>
  </si>
  <si>
    <t>Entidades, organizaciones y núcleos familiares asistidos técnicamente</t>
  </si>
  <si>
    <t>Número de entidades, organizaciones y núcleos familiares</t>
  </si>
  <si>
    <t xml:space="preserve">Eventos realizados para promover la inclusión de la población con discapacidad </t>
  </si>
  <si>
    <t>Número de eventos</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</si>
  <si>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</si>
  <si>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</si>
  <si>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</si>
  <si>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 xml:space="preserve">Personas capacitadas </t>
  </si>
  <si>
    <t xml:space="preserve">Número de personas </t>
  </si>
  <si>
    <t>Número de sedes</t>
  </si>
  <si>
    <t>Sistema de gestión documental implementad</t>
  </si>
  <si>
    <t>Número de sistemas</t>
  </si>
  <si>
    <t xml:space="preserve">Sistema de Gestión implementado </t>
  </si>
  <si>
    <t>Servicios de información actualizado</t>
  </si>
  <si>
    <t xml:space="preserve">Sistemas de información actualizados </t>
  </si>
  <si>
    <t>Número de sistemas de información</t>
  </si>
  <si>
    <t>Dotar (600)</t>
  </si>
  <si>
    <t>Tienda (1000)</t>
  </si>
  <si>
    <t>Imprenda (462000)</t>
  </si>
  <si>
    <t>Centro Cultural - Talleres (50)</t>
  </si>
  <si>
    <t>Centro Cultural - Biblioteca (400)</t>
  </si>
  <si>
    <t>Centro Cultural - Exposiciones (4)</t>
  </si>
  <si>
    <t xml:space="preserve">Total </t>
  </si>
  <si>
    <t>Comunicaciones (10)</t>
  </si>
  <si>
    <t>Investigación (1 -</t>
  </si>
  <si>
    <t>Documentos Normativos - Territorio (1-50%)</t>
  </si>
  <si>
    <t>PROYECTO</t>
  </si>
  <si>
    <t>EFICACIA 
(Logro Unidades de Meta)</t>
  </si>
  <si>
    <t>EJECUCIÓN PRESUPUESTAL</t>
  </si>
  <si>
    <t xml:space="preserve">NACION </t>
  </si>
  <si>
    <t xml:space="preserve">PROPIOS </t>
  </si>
  <si>
    <t>FORTALECIMIENTO DE PROCESOS Y RECURSOS DEL INCI PARA CONTRIBUIR CON EL MEJORAMIENTO DE SERVICIOS A LAS PERSONAS CON DISCAPACIDAD VISUAL NACIONAL</t>
  </si>
  <si>
    <t>TOTAL</t>
  </si>
  <si>
    <t>Nivel</t>
  </si>
  <si>
    <t>Metas</t>
  </si>
  <si>
    <t xml:space="preserve">Alto     &gt; </t>
  </si>
  <si>
    <t xml:space="preserve">Medio    &lt;     &gt;  </t>
  </si>
  <si>
    <t xml:space="preserve">Bajo   &lt; </t>
  </si>
  <si>
    <t xml:space="preserve">gestion documental </t>
  </si>
  <si>
    <t>(4)Tablas de valoración Documental - Organización de Fondos Acumulados</t>
  </si>
  <si>
    <t>Tablas de control del acceso</t>
  </si>
  <si>
    <t>Actividades para alinear la gestión documental a la política ambiental</t>
  </si>
  <si>
    <t>Meta 2019</t>
  </si>
  <si>
    <t>Avance a febrero de 2019</t>
  </si>
  <si>
    <t>Avance a abril de 2019</t>
  </si>
  <si>
    <t>Avance a junio de 2019</t>
  </si>
  <si>
    <t>Avance a Agosto de 2019</t>
  </si>
  <si>
    <t>Avance a Octubre de 2019</t>
  </si>
  <si>
    <t>Avance a Diciembre de 2019</t>
  </si>
  <si>
    <t>Actualizar requerimientos de la Agencia Nacional con el sistema eKOGUI</t>
  </si>
  <si>
    <t>Audivisual 60</t>
  </si>
  <si>
    <t>Producción audiovisual incluye adaptaciones de audiodescripción</t>
  </si>
  <si>
    <t>Emisora (600) Porgramas</t>
  </si>
  <si>
    <t>Emisora (400) Contenidos radiales</t>
  </si>
  <si>
    <r>
      <t xml:space="preserve">EFICACIA 
</t>
    </r>
    <r>
      <rPr>
        <sz val="11"/>
        <color theme="0"/>
        <rFont val="Aharoni"/>
        <charset val="177"/>
      </rPr>
      <t>(Logro Unidades de Meta)</t>
    </r>
  </si>
  <si>
    <t>Asesorías educación (56)</t>
  </si>
  <si>
    <t>Asesorías accesibilidad (50)</t>
  </si>
  <si>
    <t>Asesorías empleabilidad (5)</t>
  </si>
  <si>
    <t>Documentos Normativos - Legislativo (1-50%)</t>
  </si>
  <si>
    <t>Asesorías organizaciones (10)</t>
  </si>
  <si>
    <t>MEJORAMIENTO DE LAS CONDICIONES PARA LA GARANTÍA DE LOS DERECHOS DE LAS PERSONAS CON DISCAPACIDAD VISUAL EN EL PAÍS. NACIONAL</t>
  </si>
  <si>
    <t xml:space="preserve">NACIÓN </t>
  </si>
  <si>
    <t>Material dotado (26)
Adquisición en la tienda (521)
Material impreso (42830)
Talleres realizado (31)
Textos estructurados (214)
Vídeos con audio-descripción (27)
Producción de la emisora (635)</t>
  </si>
  <si>
    <t>Se contrato ingeniero que actualmente se encuentra elaborando las especificaciones técnicas y de presupuesto con los APUs  de la obra a realizar en el cuarto piso</t>
  </si>
  <si>
    <t>Se ejecutaron transferencias documentales
Se da continuidad al Proceso de Reprografia con la Digitalizacion de la Nomina Seccional Bogota</t>
  </si>
  <si>
    <t>En ejecucíon contratos:
Telefonía IP y mantenimiento de equipos y redes
Actualizaciones MV y Server Center.
Mantenimiento y soporte a la infraestructura del protocolo IPv6 y renovación del pool de direcciones</t>
  </si>
  <si>
    <t>La ANDJE aprueba la política de prevención del daño antijurídico remitida por la entidad en el mes de marzo de 2019.
Borrador de resolución  "Por medio de la cual se adopta la politica de prevención al daño antijurídico"
Reunión de seguimiento bimensual por parte de la ARL AXA Colpatria, con el fin de programar y ejecutar actividades del SG -SST.</t>
  </si>
  <si>
    <t>Organizaciones: 4 
Encuentro de organizaciónes realizado en bogotá a traves del convenio con FECODIV
Gestión para fortalecimiento organizacional  en el municipio de Itagui;  Almeida del Departamento de Boyacá; Vaupez;  Puerto Boyacá; Santander.</t>
  </si>
  <si>
    <t>Empleabilidad: 3 ( Asesoría a la agencia pública del  SENA)
Se han realizado  5 campañas institucionales</t>
  </si>
  <si>
    <t>*Gestión de eventos Asesorar virtual y/o presencialmente a organizaciones sociales, familia y  otros colectivos de personas con discapacidad visual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</si>
</sst>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quot;$&quot;\ * #,##0_-;\-&quot;$&quot;\ * #,##0_-;_-&quot;$&quot;\ * &quot;-&quot;_-;_-@_-"/>
    <numFmt numFmtId="165" formatCode="_-* #,##0_-;\-* #,##0_-;_-* &quot;-&quot;_-;_-@_-"/>
    <numFmt numFmtId="166" formatCode="_-* #,##0.00_-;\-* #,##0.00_-;_-* &quot;-&quot;??_-;_-@_-"/>
    <numFmt numFmtId="167" formatCode="_(* #,##0_);_(* \(#,##0\);_(* &quot;-&quot;??_);_(@_)"/>
    <numFmt numFmtId="168" formatCode="0.0%"/>
  </numFmts>
  <fonts count="3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2"/>
      <color theme="1"/>
      <name val="Calibri"/>
      <family val="2"/>
      <scheme val="minor"/>
    </font>
    <font>
      <sz val="10"/>
      <name val="Arial"/>
      <family val="2"/>
    </font>
    <font>
      <b/>
      <sz val="12"/>
      <name val="Arial"/>
      <family val="2"/>
    </font>
    <font>
      <sz val="12"/>
      <name val="Arial"/>
      <family val="2"/>
    </font>
    <font>
      <sz val="10"/>
      <name val="Arial"/>
      <family val="2"/>
    </font>
    <font>
      <sz val="11"/>
      <color indexed="8"/>
      <name val="Calibri"/>
      <family val="2"/>
    </font>
    <font>
      <u/>
      <sz val="11"/>
      <color theme="10"/>
      <name val="Calibri"/>
      <family val="2"/>
    </font>
    <font>
      <sz val="11"/>
      <color rgb="FF000000"/>
      <name val="Calibri"/>
      <family val="2"/>
      <scheme val="minor"/>
    </font>
    <font>
      <sz val="11"/>
      <color theme="1"/>
      <name val="Arial"/>
      <family val="2"/>
    </font>
    <font>
      <b/>
      <sz val="11"/>
      <color rgb="FFFFFFFF"/>
      <name val="Arial"/>
      <family val="2"/>
    </font>
    <font>
      <b/>
      <sz val="11"/>
      <color rgb="FF000000"/>
      <name val="Arial"/>
      <family val="2"/>
    </font>
    <font>
      <sz val="12"/>
      <color theme="1"/>
      <name val="Arial"/>
      <family val="2"/>
    </font>
    <font>
      <b/>
      <sz val="11"/>
      <name val="Arial"/>
      <family val="2"/>
    </font>
    <font>
      <b/>
      <sz val="11"/>
      <color theme="1"/>
      <name val="Times"/>
      <family val="1"/>
    </font>
    <font>
      <sz val="11"/>
      <color theme="1"/>
      <name val="Times"/>
      <family val="1"/>
    </font>
    <font>
      <b/>
      <i/>
      <u/>
      <sz val="11"/>
      <color theme="1"/>
      <name val="Times"/>
      <family val="1"/>
    </font>
    <font>
      <sz val="12"/>
      <color indexed="8"/>
      <name val="Times"/>
      <family val="1"/>
    </font>
    <font>
      <sz val="14"/>
      <color theme="0"/>
      <name val="Aharoni"/>
      <charset val="177"/>
    </font>
    <font>
      <sz val="11"/>
      <color theme="0"/>
      <name val="Aharoni"/>
      <charset val="177"/>
    </font>
    <font>
      <sz val="10"/>
      <color indexed="8"/>
      <name val="Arial"/>
      <family val="2"/>
    </font>
    <font>
      <b/>
      <sz val="10"/>
      <color indexed="8"/>
      <name val="Arial"/>
      <family val="2"/>
    </font>
    <font>
      <sz val="12"/>
      <color indexed="8"/>
      <name val="Calibri"/>
      <family val="2"/>
      <scheme val="minor"/>
    </font>
    <font>
      <b/>
      <sz val="12"/>
      <color indexed="8"/>
      <name val="Calibri"/>
      <family val="2"/>
      <scheme val="minor"/>
    </font>
    <font>
      <sz val="12"/>
      <color indexed="8"/>
      <name val="Arial"/>
      <family val="2"/>
    </font>
    <font>
      <sz val="9"/>
      <color indexed="81"/>
      <name val="Tahoma"/>
      <family val="2"/>
    </font>
    <font>
      <b/>
      <sz val="9"/>
      <color indexed="81"/>
      <name val="Tahoma"/>
      <family val="2"/>
    </font>
    <font>
      <sz val="12"/>
      <color theme="0"/>
      <name val="Aharoni"/>
      <charset val="177"/>
    </font>
    <font>
      <sz val="11"/>
      <color theme="0"/>
      <name val="Times"/>
      <family val="1"/>
    </font>
    <font>
      <sz val="12"/>
      <color theme="0"/>
      <name val="Arial"/>
      <family val="2"/>
    </font>
    <font>
      <sz val="11"/>
      <color theme="0"/>
      <name val="Arial"/>
      <family val="2"/>
    </font>
  </fonts>
  <fills count="37">
    <fill>
      <patternFill patternType="none"/>
    </fill>
    <fill>
      <patternFill patternType="gray125"/>
    </fill>
    <fill>
      <patternFill patternType="solid">
        <fgColor rgb="FFE4F0F0"/>
        <bgColor rgb="FFFDE9D9"/>
      </patternFill>
    </fill>
    <fill>
      <patternFill patternType="solid">
        <fgColor rgb="FFBDCBD5"/>
        <bgColor rgb="FFFDE9D9"/>
      </patternFill>
    </fill>
    <fill>
      <patternFill patternType="solid">
        <fgColor theme="0" tint="-0.249977111117893"/>
        <bgColor rgb="FFFDE9D9"/>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A9D08E"/>
        <bgColor indexed="64"/>
      </patternFill>
    </fill>
    <fill>
      <patternFill patternType="solid">
        <fgColor rgb="FFC6E0B4"/>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7BBBB"/>
        <bgColor indexed="64"/>
      </patternFill>
    </fill>
    <fill>
      <patternFill patternType="solid">
        <fgColor rgb="FFBB97A9"/>
        <bgColor indexed="64"/>
      </patternFill>
    </fill>
    <fill>
      <patternFill patternType="solid">
        <fgColor rgb="FF99657F"/>
        <bgColor indexed="64"/>
      </patternFill>
    </fill>
    <fill>
      <patternFill patternType="solid">
        <fgColor rgb="FF69C7DD"/>
        <bgColor indexed="64"/>
      </patternFill>
    </fill>
    <fill>
      <patternFill patternType="solid">
        <fgColor rgb="FF66CCFF"/>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31849B"/>
        <bgColor indexed="64"/>
      </patternFill>
    </fill>
    <fill>
      <patternFill patternType="solid">
        <fgColor theme="4" tint="-0.499984740745262"/>
        <bgColor indexed="64"/>
      </patternFill>
    </fill>
  </fills>
  <borders count="34">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hair">
        <color auto="1"/>
      </left>
      <right style="hair">
        <color auto="1"/>
      </right>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9">
    <xf numFmtId="0" fontId="0" fillId="0" borderId="0"/>
    <xf numFmtId="165" fontId="4" fillId="0" borderId="0" applyFont="0" applyFill="0" applyBorder="0" applyAlignment="0" applyProtection="0"/>
    <xf numFmtId="165" fontId="5" fillId="0" borderId="0" applyFont="0" applyFill="0" applyBorder="0" applyAlignment="0" applyProtection="0"/>
    <xf numFmtId="0" fontId="6" fillId="0" borderId="0"/>
    <xf numFmtId="164" fontId="4" fillId="0" borderId="0" applyFont="0" applyFill="0" applyBorder="0" applyAlignment="0" applyProtection="0"/>
    <xf numFmtId="9" fontId="4" fillId="0" borderId="0" applyFont="0" applyFill="0" applyBorder="0" applyAlignment="0" applyProtection="0"/>
    <xf numFmtId="166" fontId="3" fillId="0" borderId="0" applyFont="0" applyFill="0" applyBorder="0" applyAlignment="0" applyProtection="0"/>
    <xf numFmtId="0" fontId="9" fillId="0" borderId="0"/>
    <xf numFmtId="0" fontId="10" fillId="0" borderId="0"/>
    <xf numFmtId="0" fontId="2" fillId="0" borderId="0"/>
    <xf numFmtId="9" fontId="2"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166" fontId="2" fillId="0" borderId="0" applyFont="0" applyFill="0" applyBorder="0" applyAlignment="0" applyProtection="0"/>
    <xf numFmtId="0" fontId="12" fillId="0" borderId="0"/>
    <xf numFmtId="9" fontId="12" fillId="0" borderId="0" applyFont="0" applyFill="0" applyBorder="0" applyAlignment="0" applyProtection="0"/>
    <xf numFmtId="166" fontId="6"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5" fontId="12" fillId="0" borderId="0" applyFont="0" applyFill="0" applyBorder="0" applyAlignment="0" applyProtection="0"/>
    <xf numFmtId="0" fontId="1" fillId="0" borderId="0"/>
    <xf numFmtId="0" fontId="1" fillId="0" borderId="0"/>
  </cellStyleXfs>
  <cellXfs count="218">
    <xf numFmtId="0" fontId="0" fillId="0" borderId="0" xfId="0"/>
    <xf numFmtId="0" fontId="8" fillId="0" borderId="0" xfId="0" applyFont="1" applyAlignment="1">
      <alignment horizontal="center" vertical="center" wrapText="1"/>
    </xf>
    <xf numFmtId="167" fontId="8" fillId="0" borderId="1" xfId="6" applyNumberFormat="1" applyFont="1" applyBorder="1" applyAlignment="1">
      <alignment horizontal="center" vertical="center" wrapText="1"/>
    </xf>
    <xf numFmtId="0" fontId="8" fillId="11"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9" fontId="8" fillId="0" borderId="0" xfId="0" applyNumberFormat="1" applyFont="1" applyAlignment="1">
      <alignment horizontal="center" vertical="center" wrapText="1"/>
    </xf>
    <xf numFmtId="9"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4" applyNumberFormat="1" applyFont="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0" borderId="1" xfId="0" applyFont="1" applyFill="1" applyBorder="1" applyAlignment="1">
      <alignment horizontal="center" vertical="center" wrapText="1"/>
    </xf>
    <xf numFmtId="164" fontId="8" fillId="0" borderId="1" xfId="4" applyFont="1" applyBorder="1" applyAlignment="1">
      <alignment horizontal="center" vertical="center" wrapText="1"/>
    </xf>
    <xf numFmtId="0" fontId="8" fillId="9" borderId="1" xfId="3" applyFont="1" applyFill="1" applyBorder="1" applyAlignment="1">
      <alignment horizontal="center" vertical="center" wrapText="1"/>
    </xf>
    <xf numFmtId="9" fontId="8" fillId="0" borderId="1" xfId="5" applyFont="1" applyBorder="1" applyAlignment="1">
      <alignment horizontal="center" vertical="center" wrapText="1"/>
    </xf>
    <xf numFmtId="49" fontId="8" fillId="32" borderId="1" xfId="0" applyNumberFormat="1" applyFont="1" applyFill="1" applyBorder="1" applyAlignment="1">
      <alignment horizontal="center" vertical="center" wrapText="1"/>
    </xf>
    <xf numFmtId="165" fontId="7" fillId="4" borderId="3" xfId="2" applyFont="1" applyFill="1" applyBorder="1" applyAlignment="1">
      <alignment horizontal="center" vertical="center" wrapText="1"/>
    </xf>
    <xf numFmtId="0" fontId="7" fillId="2" borderId="3" xfId="0" applyFont="1" applyFill="1" applyBorder="1" applyAlignment="1">
      <alignment horizontal="center" vertical="center" wrapText="1"/>
    </xf>
    <xf numFmtId="165" fontId="7" fillId="3" borderId="3" xfId="1" applyFont="1" applyFill="1" applyBorder="1" applyAlignment="1">
      <alignment horizontal="center" vertical="center" wrapText="1"/>
    </xf>
    <xf numFmtId="1" fontId="7" fillId="3" borderId="3" xfId="1" applyNumberFormat="1" applyFont="1" applyFill="1" applyBorder="1" applyAlignment="1">
      <alignment horizontal="center" vertical="center" wrapText="1"/>
    </xf>
    <xf numFmtId="9" fontId="7" fillId="4" borderId="3" xfId="2" applyNumberFormat="1" applyFont="1" applyFill="1" applyBorder="1" applyAlignment="1">
      <alignment horizontal="center" vertical="center" wrapText="1"/>
    </xf>
    <xf numFmtId="0" fontId="8" fillId="15" borderId="1" xfId="0" applyFont="1" applyFill="1" applyBorder="1" applyAlignment="1">
      <alignment horizontal="center" vertical="center" textRotation="90" wrapText="1"/>
    </xf>
    <xf numFmtId="0" fontId="8" fillId="9" borderId="1" xfId="3" applyFont="1" applyFill="1" applyBorder="1" applyAlignment="1">
      <alignment horizontal="center" vertical="center" textRotation="90" wrapText="1"/>
    </xf>
    <xf numFmtId="0" fontId="8" fillId="21" borderId="1" xfId="3" applyFont="1" applyFill="1" applyBorder="1" applyAlignment="1">
      <alignment horizontal="center" vertical="center" wrapText="1"/>
    </xf>
    <xf numFmtId="0" fontId="8" fillId="14" borderId="1" xfId="3" applyFont="1" applyFill="1" applyBorder="1" applyAlignment="1">
      <alignment horizontal="center" vertical="center" wrapText="1"/>
    </xf>
    <xf numFmtId="49" fontId="8" fillId="0" borderId="1" xfId="5" applyNumberFormat="1" applyFont="1" applyBorder="1" applyAlignment="1">
      <alignment horizontal="center" vertical="center" wrapText="1"/>
    </xf>
    <xf numFmtId="0" fontId="8" fillId="17" borderId="1" xfId="3" applyFont="1" applyFill="1" applyBorder="1" applyAlignment="1">
      <alignment horizontal="center" vertical="center" textRotation="90" wrapText="1"/>
    </xf>
    <xf numFmtId="0" fontId="8" fillId="6" borderId="1" xfId="3" applyFont="1" applyFill="1" applyBorder="1" applyAlignment="1">
      <alignment horizontal="center" vertical="center" wrapText="1"/>
    </xf>
    <xf numFmtId="0" fontId="8" fillId="10" borderId="1" xfId="3" applyFont="1" applyFill="1" applyBorder="1" applyAlignment="1">
      <alignment horizontal="center" vertical="center" wrapText="1"/>
    </xf>
    <xf numFmtId="0" fontId="8" fillId="10" borderId="1" xfId="3" applyFont="1" applyFill="1" applyBorder="1" applyAlignment="1">
      <alignment horizontal="center" vertical="center" textRotation="90" wrapText="1"/>
    </xf>
    <xf numFmtId="0" fontId="8" fillId="20" borderId="1" xfId="3" applyFont="1" applyFill="1" applyBorder="1" applyAlignment="1">
      <alignment horizontal="center" vertical="center" wrapText="1"/>
    </xf>
    <xf numFmtId="0" fontId="8" fillId="17" borderId="1" xfId="3" applyFont="1" applyFill="1" applyBorder="1" applyAlignment="1">
      <alignment horizontal="center" vertical="center" wrapText="1"/>
    </xf>
    <xf numFmtId="0" fontId="8" fillId="22" borderId="1" xfId="3" applyFont="1" applyFill="1" applyBorder="1" applyAlignment="1">
      <alignment horizontal="center" vertical="center" wrapText="1"/>
    </xf>
    <xf numFmtId="0" fontId="8" fillId="7" borderId="1" xfId="3" applyFont="1" applyFill="1" applyBorder="1" applyAlignment="1">
      <alignment horizontal="center" vertical="center" wrapText="1"/>
    </xf>
    <xf numFmtId="9" fontId="8" fillId="32" borderId="1" xfId="0" applyNumberFormat="1" applyFont="1" applyFill="1" applyBorder="1" applyAlignment="1">
      <alignment horizontal="center" vertical="center" wrapText="1"/>
    </xf>
    <xf numFmtId="0" fontId="8" fillId="16" borderId="1" xfId="3" applyFont="1" applyFill="1" applyBorder="1" applyAlignment="1">
      <alignment horizontal="center" vertical="center" wrapText="1"/>
    </xf>
    <xf numFmtId="9" fontId="8" fillId="5" borderId="1" xfId="0" applyNumberFormat="1" applyFont="1" applyFill="1" applyBorder="1" applyAlignment="1">
      <alignment horizontal="center" vertical="center" wrapText="1"/>
    </xf>
    <xf numFmtId="0" fontId="8" fillId="23" borderId="1" xfId="3" applyFont="1" applyFill="1" applyBorder="1" applyAlignment="1">
      <alignment horizontal="center" vertical="center" wrapText="1"/>
    </xf>
    <xf numFmtId="0" fontId="8" fillId="29" borderId="1" xfId="3" applyFont="1" applyFill="1" applyBorder="1" applyAlignment="1">
      <alignment horizontal="center" vertical="center" wrapText="1"/>
    </xf>
    <xf numFmtId="0" fontId="8" fillId="27" borderId="1" xfId="0" applyFont="1" applyFill="1" applyBorder="1" applyAlignment="1" applyProtection="1">
      <alignment horizontal="center" vertical="center" wrapText="1"/>
      <protection locked="0"/>
    </xf>
    <xf numFmtId="0" fontId="8" fillId="19" borderId="1" xfId="3" applyFont="1" applyFill="1" applyBorder="1" applyAlignment="1">
      <alignment horizontal="center" vertical="center" wrapText="1"/>
    </xf>
    <xf numFmtId="0" fontId="8" fillId="26" borderId="1" xfId="3" applyFont="1" applyFill="1" applyBorder="1" applyAlignment="1">
      <alignment horizontal="center" vertical="center" wrapText="1"/>
    </xf>
    <xf numFmtId="0" fontId="8" fillId="30" borderId="1" xfId="3" applyFont="1" applyFill="1" applyBorder="1" applyAlignment="1">
      <alignment horizontal="center" vertical="center" wrapText="1"/>
    </xf>
    <xf numFmtId="0" fontId="8" fillId="15" borderId="1" xfId="3" applyFont="1" applyFill="1" applyBorder="1" applyAlignment="1">
      <alignment horizontal="center" vertical="center" wrapText="1"/>
    </xf>
    <xf numFmtId="0" fontId="8" fillId="18" borderId="1" xfId="3" applyFont="1" applyFill="1" applyBorder="1" applyAlignment="1">
      <alignment horizontal="center" vertical="center" wrapText="1"/>
    </xf>
    <xf numFmtId="0" fontId="8" fillId="21" borderId="1" xfId="0" applyFont="1" applyFill="1" applyBorder="1" applyAlignment="1">
      <alignment horizontal="center" vertical="center" textRotation="90" wrapText="1"/>
    </xf>
    <xf numFmtId="0" fontId="8" fillId="13" borderId="1" xfId="0" applyFont="1" applyFill="1" applyBorder="1" applyAlignment="1">
      <alignment horizontal="center" vertical="center" textRotation="90"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21" borderId="1" xfId="0" applyFont="1" applyFill="1" applyBorder="1" applyAlignment="1">
      <alignment horizontal="center" vertical="center" wrapText="1"/>
    </xf>
    <xf numFmtId="0" fontId="8" fillId="25" borderId="1"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49" fontId="8" fillId="32" borderId="1" xfId="5" applyNumberFormat="1" applyFont="1" applyFill="1" applyBorder="1" applyAlignment="1">
      <alignment horizontal="center" vertical="center" wrapText="1"/>
    </xf>
    <xf numFmtId="1" fontId="8" fillId="0" borderId="1" xfId="5" applyNumberFormat="1" applyFont="1" applyBorder="1" applyAlignment="1">
      <alignment horizontal="center" vertical="center" wrapText="1"/>
    </xf>
    <xf numFmtId="9" fontId="8" fillId="5" borderId="1" xfId="5" applyFont="1" applyFill="1" applyBorder="1" applyAlignment="1">
      <alignment horizontal="center" vertical="center" wrapText="1"/>
    </xf>
    <xf numFmtId="9" fontId="8" fillId="23" borderId="1" xfId="5" applyFont="1" applyFill="1" applyBorder="1" applyAlignment="1">
      <alignment horizontal="center" vertical="center" wrapText="1"/>
    </xf>
    <xf numFmtId="9" fontId="8" fillId="32" borderId="1" xfId="5" applyFont="1" applyFill="1" applyBorder="1" applyAlignment="1">
      <alignment horizontal="center" vertical="center" wrapText="1"/>
    </xf>
    <xf numFmtId="0" fontId="13" fillId="0" borderId="0" xfId="9" applyFont="1" applyAlignment="1">
      <alignment wrapText="1"/>
    </xf>
    <xf numFmtId="0" fontId="15" fillId="9" borderId="2" xfId="9" applyFont="1" applyFill="1" applyBorder="1" applyAlignment="1">
      <alignment horizontal="center" vertical="center" wrapText="1"/>
    </xf>
    <xf numFmtId="3" fontId="16" fillId="0" borderId="7" xfId="9" applyNumberFormat="1" applyFont="1" applyBorder="1" applyAlignment="1">
      <alignment horizontal="center" vertical="center"/>
    </xf>
    <xf numFmtId="0" fontId="16" fillId="0" borderId="0" xfId="9" applyFont="1" applyAlignment="1">
      <alignment wrapText="1"/>
    </xf>
    <xf numFmtId="0" fontId="8" fillId="0" borderId="7" xfId="9" applyFont="1" applyBorder="1" applyAlignment="1">
      <alignment horizontal="left" vertical="center" wrapText="1"/>
    </xf>
    <xf numFmtId="9" fontId="19" fillId="0" borderId="17" xfId="18" applyFont="1" applyBorder="1" applyAlignment="1">
      <alignment horizontal="center" vertical="center"/>
    </xf>
    <xf numFmtId="10" fontId="20" fillId="0" borderId="15" xfId="9" applyNumberFormat="1" applyFont="1" applyBorder="1" applyAlignment="1">
      <alignment horizontal="center" vertical="center"/>
    </xf>
    <xf numFmtId="9" fontId="20" fillId="0" borderId="16" xfId="18" applyFont="1" applyBorder="1" applyAlignment="1">
      <alignment horizontal="center" vertical="center"/>
    </xf>
    <xf numFmtId="0" fontId="19" fillId="34" borderId="8" xfId="9" applyFont="1" applyFill="1" applyBorder="1" applyAlignment="1">
      <alignment horizontal="center" vertical="center"/>
    </xf>
    <xf numFmtId="9" fontId="19" fillId="34" borderId="13" xfId="18" quotePrefix="1" applyFont="1" applyFill="1" applyBorder="1" applyAlignment="1">
      <alignment horizontal="center" vertical="center"/>
    </xf>
    <xf numFmtId="0" fontId="19" fillId="33" borderId="9" xfId="9" applyFont="1" applyFill="1" applyBorder="1" applyAlignment="1">
      <alignment horizontal="center" vertical="center"/>
    </xf>
    <xf numFmtId="9" fontId="19" fillId="33" borderId="10" xfId="18" quotePrefix="1" applyFont="1" applyFill="1" applyBorder="1" applyAlignment="1">
      <alignment horizontal="center" vertical="center"/>
    </xf>
    <xf numFmtId="0" fontId="19" fillId="18" borderId="11" xfId="9" applyFont="1" applyFill="1" applyBorder="1" applyAlignment="1">
      <alignment horizontal="center" vertical="center"/>
    </xf>
    <xf numFmtId="9" fontId="19" fillId="18" borderId="12" xfId="18" quotePrefix="1" applyFont="1" applyFill="1" applyBorder="1" applyAlignment="1">
      <alignment horizontal="center" vertical="center"/>
    </xf>
    <xf numFmtId="0" fontId="21" fillId="0" borderId="0" xfId="0" applyFont="1"/>
    <xf numFmtId="0" fontId="18" fillId="16" borderId="0" xfId="9" applyFont="1" applyFill="1" applyAlignment="1">
      <alignment horizontal="center" vertical="center"/>
    </xf>
    <xf numFmtId="0" fontId="18" fillId="16" borderId="20" xfId="9" applyFont="1" applyFill="1" applyBorder="1" applyAlignment="1">
      <alignment horizontal="center" vertical="center" wrapText="1"/>
    </xf>
    <xf numFmtId="0" fontId="18" fillId="16" borderId="0" xfId="9" applyFont="1" applyFill="1" applyAlignment="1">
      <alignment horizontal="center" vertical="center" wrapText="1"/>
    </xf>
    <xf numFmtId="0" fontId="18" fillId="16" borderId="21" xfId="9" applyFont="1" applyFill="1" applyBorder="1" applyAlignment="1">
      <alignment horizontal="center" vertical="center" wrapText="1"/>
    </xf>
    <xf numFmtId="0" fontId="19" fillId="0" borderId="18" xfId="9" applyFont="1" applyBorder="1" applyAlignment="1">
      <alignment horizontal="left" vertical="center" wrapText="1"/>
    </xf>
    <xf numFmtId="0" fontId="19" fillId="0" borderId="19" xfId="9" applyFont="1" applyBorder="1" applyAlignment="1">
      <alignment horizontal="left" vertical="center" wrapText="1"/>
    </xf>
    <xf numFmtId="0" fontId="18" fillId="0" borderId="6" xfId="9" applyFont="1" applyBorder="1" applyAlignment="1">
      <alignment horizontal="center"/>
    </xf>
    <xf numFmtId="9" fontId="18" fillId="0" borderId="2" xfId="18" applyFont="1" applyBorder="1" applyAlignment="1">
      <alignment horizontal="center" vertical="center"/>
    </xf>
    <xf numFmtId="0" fontId="14" fillId="35" borderId="3" xfId="0" applyFont="1" applyFill="1" applyBorder="1" applyAlignment="1">
      <alignment horizontal="center" vertical="center" wrapText="1"/>
    </xf>
    <xf numFmtId="0" fontId="17" fillId="9" borderId="3" xfId="0" applyFont="1" applyFill="1" applyBorder="1" applyAlignment="1">
      <alignment horizontal="center" vertical="center" wrapText="1"/>
    </xf>
    <xf numFmtId="0" fontId="14" fillId="35" borderId="2" xfId="0" applyFont="1" applyFill="1" applyBorder="1" applyAlignment="1">
      <alignment horizontal="center" vertical="center" wrapText="1"/>
    </xf>
    <xf numFmtId="0" fontId="8" fillId="0" borderId="7" xfId="0" applyFont="1" applyBorder="1" applyAlignment="1">
      <alignment horizontal="justify" vertical="center" wrapText="1"/>
    </xf>
    <xf numFmtId="0" fontId="8" fillId="0" borderId="7" xfId="0" applyFont="1" applyBorder="1" applyAlignment="1">
      <alignment horizontal="center" vertical="center" wrapText="1"/>
    </xf>
    <xf numFmtId="9" fontId="8" fillId="0" borderId="7" xfId="5" applyFont="1" applyBorder="1" applyAlignment="1">
      <alignment horizontal="center" vertical="center" wrapText="1"/>
    </xf>
    <xf numFmtId="9" fontId="8" fillId="15" borderId="1" xfId="0" applyNumberFormat="1" applyFont="1" applyFill="1" applyBorder="1" applyAlignment="1">
      <alignment horizontal="center" vertical="center" wrapText="1"/>
    </xf>
    <xf numFmtId="1" fontId="16" fillId="0" borderId="7" xfId="9" applyNumberFormat="1" applyFont="1" applyBorder="1" applyAlignment="1">
      <alignment horizontal="center" vertical="center"/>
    </xf>
    <xf numFmtId="0" fontId="8" fillId="0" borderId="0" xfId="0" applyFont="1" applyAlignment="1">
      <alignment horizontal="justify" vertical="center" wrapText="1"/>
    </xf>
    <xf numFmtId="0" fontId="0" fillId="0" borderId="0" xfId="0" applyAlignment="1">
      <alignment horizontal="center" vertical="center"/>
    </xf>
    <xf numFmtId="9" fontId="8" fillId="0" borderId="0" xfId="5" applyFont="1" applyAlignment="1">
      <alignment horizontal="center" vertical="center" wrapText="1"/>
    </xf>
    <xf numFmtId="0" fontId="16" fillId="0" borderId="0" xfId="9" applyFont="1" applyAlignment="1">
      <alignment horizontal="center" vertical="center"/>
    </xf>
    <xf numFmtId="3" fontId="16" fillId="0" borderId="0" xfId="9" applyNumberFormat="1" applyFont="1" applyAlignment="1">
      <alignment horizontal="center" vertical="center"/>
    </xf>
    <xf numFmtId="0" fontId="8" fillId="0" borderId="0" xfId="9" applyFont="1" applyAlignment="1">
      <alignment horizontal="left" vertical="center" wrapText="1"/>
    </xf>
    <xf numFmtId="9" fontId="7" fillId="4" borderId="3" xfId="5" applyFont="1" applyFill="1" applyBorder="1" applyAlignment="1">
      <alignment horizontal="center" vertical="center" wrapText="1"/>
    </xf>
    <xf numFmtId="9" fontId="7" fillId="4" borderId="4" xfId="5" applyFont="1" applyFill="1" applyBorder="1" applyAlignment="1">
      <alignment horizontal="center" vertical="center" wrapText="1"/>
    </xf>
    <xf numFmtId="0" fontId="0" fillId="0" borderId="0" xfId="0" applyAlignment="1">
      <alignment horizontal="center"/>
    </xf>
    <xf numFmtId="9" fontId="8" fillId="24" borderId="1" xfId="5" applyFont="1" applyFill="1" applyBorder="1" applyAlignment="1">
      <alignment horizontal="center" vertical="center" wrapText="1"/>
    </xf>
    <xf numFmtId="9" fontId="8" fillId="32" borderId="0" xfId="5" applyFont="1" applyFill="1" applyAlignment="1">
      <alignment horizontal="center" vertical="center" wrapText="1"/>
    </xf>
    <xf numFmtId="9" fontId="8" fillId="23" borderId="5" xfId="5" applyFont="1" applyFill="1" applyBorder="1" applyAlignment="1">
      <alignment horizontal="center" vertical="center" wrapText="1"/>
    </xf>
    <xf numFmtId="0" fontId="0" fillId="0" borderId="0" xfId="0" applyNumberFormat="1" applyAlignment="1">
      <alignment horizontal="center" vertical="center"/>
    </xf>
    <xf numFmtId="1" fontId="0" fillId="0" borderId="0" xfId="0" applyNumberFormat="1"/>
    <xf numFmtId="168" fontId="8" fillId="0" borderId="1" xfId="5" applyNumberFormat="1" applyFont="1" applyBorder="1" applyAlignment="1">
      <alignment horizontal="center" vertical="center" wrapText="1"/>
    </xf>
    <xf numFmtId="9" fontId="8" fillId="15" borderId="1" xfId="5" applyFont="1" applyFill="1" applyBorder="1" applyAlignment="1">
      <alignment horizontal="center" vertical="center" wrapText="1"/>
    </xf>
    <xf numFmtId="1" fontId="24" fillId="6" borderId="0" xfId="0" applyNumberFormat="1" applyFont="1" applyFill="1" applyAlignment="1">
      <alignment horizontal="center" vertical="center"/>
    </xf>
    <xf numFmtId="0" fontId="24" fillId="0" borderId="0" xfId="0" applyFont="1" applyAlignment="1">
      <alignment horizontal="center" vertical="center"/>
    </xf>
    <xf numFmtId="9" fontId="24" fillId="6" borderId="0" xfId="5" applyFont="1" applyFill="1" applyAlignment="1">
      <alignment horizontal="center" vertical="center"/>
    </xf>
    <xf numFmtId="0" fontId="0" fillId="0" borderId="0" xfId="0" applyFill="1"/>
    <xf numFmtId="0" fontId="0" fillId="0" borderId="0" xfId="0" applyFill="1" applyAlignment="1">
      <alignment horizontal="center"/>
    </xf>
    <xf numFmtId="1" fontId="16" fillId="9" borderId="7" xfId="9" applyNumberFormat="1" applyFont="1" applyFill="1" applyBorder="1" applyAlignment="1">
      <alignment horizontal="center" vertical="center"/>
    </xf>
    <xf numFmtId="1" fontId="25" fillId="0" borderId="0" xfId="4" applyNumberFormat="1" applyFont="1" applyAlignment="1">
      <alignment horizontal="center" vertical="center"/>
    </xf>
    <xf numFmtId="9" fontId="16" fillId="0" borderId="7" xfId="5" applyFont="1" applyBorder="1" applyAlignment="1">
      <alignment horizontal="center" vertical="center"/>
    </xf>
    <xf numFmtId="9" fontId="8" fillId="12" borderId="1" xfId="5" applyFont="1" applyFill="1" applyBorder="1" applyAlignment="1">
      <alignment horizontal="center" vertical="center" wrapText="1"/>
    </xf>
    <xf numFmtId="9" fontId="8" fillId="10" borderId="1" xfId="5" applyFont="1" applyFill="1" applyBorder="1" applyAlignment="1">
      <alignment horizontal="center" vertical="center" wrapText="1"/>
    </xf>
    <xf numFmtId="9" fontId="8" fillId="10" borderId="1" xfId="5" applyFont="1" applyFill="1" applyBorder="1" applyAlignment="1" applyProtection="1">
      <alignment horizontal="center" vertical="center" wrapText="1"/>
      <protection locked="0"/>
    </xf>
    <xf numFmtId="0" fontId="8" fillId="14" borderId="7" xfId="0" applyFont="1" applyFill="1" applyBorder="1" applyAlignment="1">
      <alignment horizontal="center" vertical="center" wrapText="1"/>
    </xf>
    <xf numFmtId="9" fontId="8" fillId="8" borderId="1" xfId="5" applyFont="1" applyFill="1" applyBorder="1" applyAlignment="1">
      <alignment horizontal="center" vertical="center" wrapText="1"/>
    </xf>
    <xf numFmtId="9" fontId="8" fillId="14" borderId="1" xfId="5" applyFont="1" applyFill="1" applyBorder="1" applyAlignment="1">
      <alignment horizontal="center" vertical="center" wrapText="1"/>
    </xf>
    <xf numFmtId="9" fontId="8" fillId="27" borderId="1" xfId="5" applyFont="1" applyFill="1" applyBorder="1" applyAlignment="1" applyProtection="1">
      <alignment horizontal="center" vertical="center" wrapText="1"/>
      <protection locked="0"/>
    </xf>
    <xf numFmtId="9" fontId="8" fillId="28" borderId="1" xfId="5" applyFont="1" applyFill="1" applyBorder="1" applyAlignment="1" applyProtection="1">
      <alignment horizontal="center" vertical="center" wrapText="1"/>
      <protection locked="0"/>
    </xf>
    <xf numFmtId="9" fontId="16" fillId="9" borderId="7" xfId="5" applyFont="1" applyFill="1" applyBorder="1" applyAlignment="1">
      <alignment horizontal="center" vertical="center"/>
    </xf>
    <xf numFmtId="0" fontId="16" fillId="0" borderId="0" xfId="9" applyFont="1" applyFill="1" applyAlignment="1">
      <alignment horizontal="center" vertical="center"/>
    </xf>
    <xf numFmtId="164" fontId="8" fillId="0" borderId="1" xfId="4" applyFont="1" applyFill="1" applyBorder="1" applyAlignment="1">
      <alignment horizontal="center" vertical="center" wrapText="1"/>
    </xf>
    <xf numFmtId="1" fontId="24" fillId="0" borderId="0" xfId="0" applyNumberFormat="1" applyFont="1" applyAlignment="1">
      <alignment horizontal="center" vertical="center"/>
    </xf>
    <xf numFmtId="9" fontId="8" fillId="10" borderId="1" xfId="5" applyFont="1" applyFill="1" applyBorder="1" applyAlignment="1">
      <alignment horizontal="center" vertical="center" textRotation="90" wrapText="1"/>
    </xf>
    <xf numFmtId="9" fontId="8" fillId="21" borderId="1" xfId="5" applyFont="1" applyFill="1" applyBorder="1" applyAlignment="1">
      <alignment horizontal="center" vertical="center" wrapText="1"/>
    </xf>
    <xf numFmtId="9" fontId="8" fillId="22" borderId="1" xfId="5" applyFont="1" applyFill="1" applyBorder="1" applyAlignment="1">
      <alignment horizontal="center" vertical="center" wrapText="1"/>
    </xf>
    <xf numFmtId="9" fontId="8" fillId="0" borderId="1" xfId="5" applyNumberFormat="1" applyFont="1" applyBorder="1" applyAlignment="1">
      <alignment horizontal="center" vertical="center" wrapText="1"/>
    </xf>
    <xf numFmtId="9" fontId="8" fillId="32" borderId="1" xfId="5" applyNumberFormat="1" applyFont="1" applyFill="1" applyBorder="1" applyAlignment="1">
      <alignment horizontal="center" vertical="center" wrapText="1"/>
    </xf>
    <xf numFmtId="0" fontId="26" fillId="0" borderId="0" xfId="0" applyFont="1"/>
    <xf numFmtId="0" fontId="27" fillId="8" borderId="0" xfId="0" applyFont="1" applyFill="1" applyAlignment="1">
      <alignment horizontal="center" vertical="center"/>
    </xf>
    <xf numFmtId="0" fontId="27" fillId="6" borderId="0" xfId="0" applyFont="1" applyFill="1" applyAlignment="1">
      <alignment horizontal="center" vertical="center"/>
    </xf>
    <xf numFmtId="0" fontId="8" fillId="8" borderId="0" xfId="0" applyFont="1" applyFill="1" applyAlignment="1">
      <alignment horizontal="justify" vertical="center" wrapText="1"/>
    </xf>
    <xf numFmtId="1" fontId="8" fillId="0" borderId="7" xfId="0" applyNumberFormat="1" applyFont="1" applyBorder="1" applyAlignment="1">
      <alignment horizontal="center" vertical="center" wrapText="1"/>
    </xf>
    <xf numFmtId="1" fontId="28" fillId="0" borderId="7" xfId="5" applyNumberFormat="1" applyFont="1" applyBorder="1" applyAlignment="1">
      <alignment horizontal="center" vertical="center"/>
    </xf>
    <xf numFmtId="1" fontId="28" fillId="32" borderId="7" xfId="0" applyNumberFormat="1" applyFont="1" applyFill="1" applyBorder="1" applyAlignment="1">
      <alignment horizontal="center" vertical="center"/>
    </xf>
    <xf numFmtId="0" fontId="28" fillId="0" borderId="7" xfId="0" applyFont="1" applyBorder="1" applyAlignment="1">
      <alignment horizontal="center" vertical="center"/>
    </xf>
    <xf numFmtId="1" fontId="28" fillId="0" borderId="7" xfId="0" applyNumberFormat="1" applyFont="1" applyBorder="1" applyAlignment="1">
      <alignment horizontal="center" vertical="center"/>
    </xf>
    <xf numFmtId="1" fontId="7" fillId="11" borderId="7" xfId="0" applyNumberFormat="1" applyFont="1" applyFill="1" applyBorder="1" applyAlignment="1">
      <alignment horizontal="center" wrapText="1"/>
    </xf>
    <xf numFmtId="0" fontId="28" fillId="0" borderId="0" xfId="0" applyFont="1"/>
    <xf numFmtId="0" fontId="28" fillId="0" borderId="0" xfId="0" applyFont="1" applyFill="1" applyAlignment="1">
      <alignment horizontal="center"/>
    </xf>
    <xf numFmtId="1" fontId="8" fillId="0" borderId="7" xfId="0" applyNumberFormat="1" applyFont="1" applyFill="1" applyBorder="1" applyAlignment="1">
      <alignment horizontal="center" vertical="center" wrapText="1"/>
    </xf>
    <xf numFmtId="1" fontId="28" fillId="0" borderId="7" xfId="0" applyNumberFormat="1" applyFont="1" applyFill="1" applyBorder="1" applyAlignment="1">
      <alignment horizontal="center"/>
    </xf>
    <xf numFmtId="1" fontId="28" fillId="0" borderId="7" xfId="0" applyNumberFormat="1" applyFont="1" applyBorder="1" applyAlignment="1">
      <alignment horizontal="center"/>
    </xf>
    <xf numFmtId="1" fontId="28" fillId="32" borderId="7" xfId="0" applyNumberFormat="1" applyFont="1" applyFill="1" applyBorder="1" applyAlignment="1">
      <alignment horizontal="center"/>
    </xf>
    <xf numFmtId="0" fontId="16" fillId="8" borderId="0" xfId="0" applyFont="1" applyFill="1"/>
    <xf numFmtId="0" fontId="8" fillId="8" borderId="0" xfId="0" applyFont="1" applyFill="1"/>
    <xf numFmtId="1" fontId="8" fillId="8" borderId="0" xfId="0" applyNumberFormat="1" applyFont="1" applyFill="1" applyAlignment="1">
      <alignment horizontal="justify" vertical="center" wrapText="1"/>
    </xf>
    <xf numFmtId="1" fontId="16" fillId="8" borderId="0" xfId="0" applyNumberFormat="1" applyFont="1" applyFill="1" applyAlignment="1">
      <alignment horizontal="justify" vertical="center" wrapText="1"/>
    </xf>
    <xf numFmtId="1" fontId="8" fillId="0" borderId="7" xfId="5" applyNumberFormat="1" applyFont="1" applyFill="1" applyBorder="1" applyAlignment="1">
      <alignment horizontal="center" vertical="center" wrapText="1"/>
    </xf>
    <xf numFmtId="9" fontId="8" fillId="0" borderId="7" xfId="5" applyNumberFormat="1" applyFont="1" applyBorder="1" applyAlignment="1">
      <alignment horizontal="center" vertical="center" wrapText="1"/>
    </xf>
    <xf numFmtId="9" fontId="8" fillId="15" borderId="1" xfId="5" applyFont="1" applyFill="1" applyBorder="1" applyAlignment="1">
      <alignment horizontal="center" vertical="center" textRotation="90" wrapText="1"/>
    </xf>
    <xf numFmtId="9" fontId="8" fillId="17" borderId="1" xfId="5" applyFont="1" applyFill="1" applyBorder="1" applyAlignment="1">
      <alignment horizontal="center" vertical="center" textRotation="90" wrapText="1"/>
    </xf>
    <xf numFmtId="9" fontId="8" fillId="30" borderId="1" xfId="5" applyFont="1" applyFill="1" applyBorder="1" applyAlignment="1">
      <alignment horizontal="center" vertical="center" wrapText="1"/>
    </xf>
    <xf numFmtId="9" fontId="8" fillId="18" borderId="1" xfId="5" applyFont="1" applyFill="1" applyBorder="1" applyAlignment="1">
      <alignment horizontal="center" vertical="center" wrapText="1"/>
    </xf>
    <xf numFmtId="9" fontId="8" fillId="0" borderId="1" xfId="5" applyFont="1" applyFill="1" applyBorder="1" applyAlignment="1">
      <alignment horizontal="center" vertical="center" wrapText="1"/>
    </xf>
    <xf numFmtId="0" fontId="8" fillId="15" borderId="1" xfId="0" applyFont="1" applyFill="1" applyBorder="1" applyAlignment="1">
      <alignment horizontal="center" vertical="center" wrapText="1"/>
    </xf>
    <xf numFmtId="1" fontId="8" fillId="15" borderId="1" xfId="5" applyNumberFormat="1" applyFont="1" applyFill="1" applyBorder="1" applyAlignment="1">
      <alignment horizontal="center" vertical="center" wrapText="1"/>
    </xf>
    <xf numFmtId="1" fontId="8" fillId="7" borderId="1" xfId="0" applyNumberFormat="1" applyFont="1" applyFill="1" applyBorder="1" applyAlignment="1">
      <alignment horizontal="center" vertical="center" wrapText="1"/>
    </xf>
    <xf numFmtId="9" fontId="8" fillId="21" borderId="1" xfId="5" applyFont="1" applyFill="1" applyBorder="1" applyAlignment="1">
      <alignment horizontal="center" vertical="center" textRotation="90" wrapText="1"/>
    </xf>
    <xf numFmtId="9" fontId="8" fillId="11" borderId="1" xfId="5" applyFont="1" applyFill="1" applyBorder="1" applyAlignment="1">
      <alignment horizontal="center" vertical="center" wrapText="1"/>
    </xf>
    <xf numFmtId="9" fontId="8" fillId="20" borderId="1" xfId="5" applyFont="1" applyFill="1" applyBorder="1" applyAlignment="1">
      <alignment horizontal="center" vertical="center" wrapText="1"/>
    </xf>
    <xf numFmtId="9" fontId="8" fillId="9" borderId="1" xfId="5" applyFont="1" applyFill="1" applyBorder="1" applyAlignment="1">
      <alignment horizontal="center" vertical="center" wrapText="1"/>
    </xf>
    <xf numFmtId="9" fontId="8" fillId="31" borderId="1" xfId="5" applyFont="1" applyFill="1" applyBorder="1" applyAlignment="1">
      <alignment horizontal="center" vertical="center" wrapText="1"/>
    </xf>
    <xf numFmtId="9" fontId="8" fillId="17" borderId="1" xfId="5" applyFont="1" applyFill="1" applyBorder="1" applyAlignment="1">
      <alignment horizontal="center" vertical="center" wrapText="1"/>
    </xf>
    <xf numFmtId="9" fontId="8" fillId="29" borderId="1" xfId="5" applyFont="1" applyFill="1" applyBorder="1" applyAlignment="1">
      <alignment horizontal="center" vertical="center" wrapText="1"/>
    </xf>
    <xf numFmtId="164" fontId="8" fillId="14" borderId="1" xfId="4" applyFont="1" applyFill="1" applyBorder="1" applyAlignment="1">
      <alignment horizontal="center" vertical="center" wrapText="1"/>
    </xf>
    <xf numFmtId="49" fontId="8" fillId="23" borderId="1" xfId="5" applyNumberFormat="1" applyFont="1" applyFill="1" applyBorder="1" applyAlignment="1">
      <alignment horizontal="center" vertical="center" wrapText="1"/>
    </xf>
    <xf numFmtId="3" fontId="16" fillId="9" borderId="7" xfId="9" applyNumberFormat="1" applyFont="1" applyFill="1" applyBorder="1" applyAlignment="1">
      <alignment horizontal="center" vertical="center"/>
    </xf>
    <xf numFmtId="9" fontId="7" fillId="4" borderId="2" xfId="5" applyNumberFormat="1" applyFont="1" applyFill="1" applyBorder="1" applyAlignment="1">
      <alignment horizontal="center" vertical="center" wrapText="1"/>
    </xf>
    <xf numFmtId="0" fontId="8" fillId="0" borderId="0" xfId="0" applyFont="1" applyFill="1"/>
    <xf numFmtId="0" fontId="15" fillId="9" borderId="6" xfId="9" applyFont="1" applyFill="1" applyBorder="1" applyAlignment="1">
      <alignment horizontal="center" vertical="center" wrapText="1"/>
    </xf>
    <xf numFmtId="3" fontId="16" fillId="9" borderId="19" xfId="9" applyNumberFormat="1" applyFont="1" applyFill="1" applyBorder="1" applyAlignment="1">
      <alignment horizontal="center" vertical="center"/>
    </xf>
    <xf numFmtId="9" fontId="16" fillId="9" borderId="19" xfId="5" applyFont="1" applyFill="1" applyBorder="1" applyAlignment="1">
      <alignment horizontal="center" vertical="center"/>
    </xf>
    <xf numFmtId="9" fontId="31" fillId="36" borderId="23" xfId="9" applyNumberFormat="1" applyFont="1" applyFill="1" applyBorder="1" applyAlignment="1">
      <alignment horizontal="center" vertical="center" wrapText="1"/>
    </xf>
    <xf numFmtId="9" fontId="31" fillId="36" borderId="28" xfId="9" applyNumberFormat="1" applyFont="1" applyFill="1" applyBorder="1" applyAlignment="1">
      <alignment horizontal="center" vertical="center" wrapText="1"/>
    </xf>
    <xf numFmtId="0" fontId="14" fillId="35" borderId="30" xfId="0" applyFont="1" applyFill="1" applyBorder="1" applyAlignment="1">
      <alignment horizontal="center" vertical="center" wrapText="1"/>
    </xf>
    <xf numFmtId="0" fontId="8" fillId="0" borderId="9" xfId="0" applyFont="1" applyBorder="1" applyAlignment="1">
      <alignment horizontal="justify" vertical="center" wrapText="1"/>
    </xf>
    <xf numFmtId="9" fontId="16" fillId="0" borderId="10" xfId="5" applyFont="1" applyBorder="1" applyAlignment="1">
      <alignment horizontal="center" vertical="center"/>
    </xf>
    <xf numFmtId="0" fontId="8" fillId="0" borderId="11" xfId="0" applyFont="1" applyBorder="1" applyAlignment="1">
      <alignment horizontal="justify" vertical="center" wrapText="1"/>
    </xf>
    <xf numFmtId="0" fontId="8" fillId="0" borderId="26" xfId="0" applyFont="1" applyBorder="1" applyAlignment="1">
      <alignment horizontal="justify" vertical="center" wrapText="1"/>
    </xf>
    <xf numFmtId="0" fontId="8" fillId="32" borderId="26" xfId="0" applyFont="1" applyFill="1" applyBorder="1" applyAlignment="1">
      <alignment horizontal="center" vertical="center" wrapText="1"/>
    </xf>
    <xf numFmtId="0" fontId="8" fillId="0" borderId="26" xfId="0" applyFont="1" applyBorder="1" applyAlignment="1">
      <alignment horizontal="center" vertical="center" wrapText="1"/>
    </xf>
    <xf numFmtId="9" fontId="8" fillId="0" borderId="26" xfId="5" applyFont="1" applyBorder="1" applyAlignment="1">
      <alignment horizontal="center" vertical="center" wrapText="1"/>
    </xf>
    <xf numFmtId="9" fontId="16" fillId="0" borderId="26" xfId="5" applyFont="1" applyBorder="1" applyAlignment="1">
      <alignment horizontal="center" vertical="center"/>
    </xf>
    <xf numFmtId="9" fontId="16" fillId="9" borderId="26" xfId="5" applyFont="1" applyFill="1" applyBorder="1" applyAlignment="1">
      <alignment horizontal="center" vertical="center"/>
    </xf>
    <xf numFmtId="9" fontId="16" fillId="0" borderId="12" xfId="5" applyFont="1" applyBorder="1" applyAlignment="1">
      <alignment horizontal="center" vertical="center"/>
    </xf>
    <xf numFmtId="1" fontId="16" fillId="9" borderId="19" xfId="9" applyNumberFormat="1" applyFont="1" applyFill="1" applyBorder="1" applyAlignment="1">
      <alignment horizontal="center" vertical="center"/>
    </xf>
    <xf numFmtId="1" fontId="16" fillId="0" borderId="10" xfId="9" applyNumberFormat="1" applyFont="1" applyBorder="1" applyAlignment="1">
      <alignment horizontal="center" vertical="center"/>
    </xf>
    <xf numFmtId="1" fontId="16" fillId="0" borderId="26" xfId="9" applyNumberFormat="1" applyFont="1" applyBorder="1" applyAlignment="1">
      <alignment horizontal="center" vertical="center"/>
    </xf>
    <xf numFmtId="1" fontId="16" fillId="9" borderId="26" xfId="9" applyNumberFormat="1" applyFont="1" applyFill="1" applyBorder="1" applyAlignment="1">
      <alignment horizontal="center" vertical="center"/>
    </xf>
    <xf numFmtId="1" fontId="16" fillId="0" borderId="12" xfId="9" applyNumberFormat="1" applyFont="1" applyBorder="1" applyAlignment="1">
      <alignment horizontal="center" vertical="center"/>
    </xf>
    <xf numFmtId="0" fontId="15" fillId="9" borderId="3" xfId="9" applyFont="1" applyFill="1" applyBorder="1" applyAlignment="1">
      <alignment horizontal="center" vertical="center" wrapText="1"/>
    </xf>
    <xf numFmtId="0" fontId="15" fillId="9" borderId="31" xfId="9" applyFont="1" applyFill="1" applyBorder="1" applyAlignment="1">
      <alignment horizontal="center" vertical="center" wrapText="1"/>
    </xf>
    <xf numFmtId="9" fontId="22" fillId="36" borderId="14" xfId="9" applyNumberFormat="1" applyFont="1" applyFill="1" applyBorder="1" applyAlignment="1">
      <alignment horizontal="center" vertical="center" wrapText="1"/>
    </xf>
    <xf numFmtId="9" fontId="19" fillId="0" borderId="32" xfId="18" applyNumberFormat="1" applyFont="1" applyBorder="1" applyAlignment="1">
      <alignment horizontal="center" vertical="center"/>
    </xf>
    <xf numFmtId="9" fontId="19" fillId="0" borderId="33" xfId="18" applyNumberFormat="1" applyFont="1" applyBorder="1" applyAlignment="1">
      <alignment horizontal="center" vertical="center"/>
    </xf>
    <xf numFmtId="9" fontId="16" fillId="0" borderId="7" xfId="9" applyNumberFormat="1" applyFont="1" applyBorder="1" applyAlignment="1">
      <alignment horizontal="center" vertical="center"/>
    </xf>
    <xf numFmtId="9" fontId="16" fillId="9" borderId="7" xfId="9" applyNumberFormat="1" applyFont="1" applyFill="1" applyBorder="1" applyAlignment="1">
      <alignment horizontal="center" vertical="center"/>
    </xf>
    <xf numFmtId="0" fontId="23" fillId="0" borderId="24" xfId="9" applyFont="1" applyFill="1" applyBorder="1" applyAlignment="1">
      <alignment horizontal="center" vertical="center" wrapText="1"/>
    </xf>
    <xf numFmtId="0" fontId="23" fillId="0" borderId="0" xfId="9" applyFont="1" applyFill="1" applyBorder="1" applyAlignment="1">
      <alignment horizontal="center" vertical="center" wrapText="1"/>
    </xf>
    <xf numFmtId="9" fontId="22" fillId="0" borderId="0" xfId="9" applyNumberFormat="1" applyFont="1" applyFill="1" applyBorder="1" applyAlignment="1">
      <alignment horizontal="center" vertical="center" wrapText="1"/>
    </xf>
    <xf numFmtId="9" fontId="32" fillId="0" borderId="3" xfId="18" applyNumberFormat="1" applyFont="1" applyFill="1" applyBorder="1" applyAlignment="1">
      <alignment horizontal="center" vertical="center"/>
    </xf>
    <xf numFmtId="9" fontId="32" fillId="0" borderId="31" xfId="18" applyNumberFormat="1" applyFont="1" applyFill="1" applyBorder="1" applyAlignment="1">
      <alignment horizontal="center" vertical="center"/>
    </xf>
    <xf numFmtId="0" fontId="33" fillId="0" borderId="0" xfId="9" applyFont="1" applyFill="1" applyAlignment="1">
      <alignment wrapText="1"/>
    </xf>
    <xf numFmtId="0" fontId="34" fillId="0" borderId="0" xfId="9" applyFont="1" applyFill="1" applyAlignment="1">
      <alignment wrapText="1"/>
    </xf>
    <xf numFmtId="0" fontId="0" fillId="0" borderId="0" xfId="0" applyFill="1" applyAlignment="1">
      <alignment horizontal="center" vertical="center"/>
    </xf>
    <xf numFmtId="9" fontId="19" fillId="0" borderId="3" xfId="18" applyNumberFormat="1" applyFont="1" applyFill="1" applyBorder="1" applyAlignment="1">
      <alignment horizontal="center" vertical="center"/>
    </xf>
    <xf numFmtId="9" fontId="19" fillId="0" borderId="31" xfId="18" applyNumberFormat="1" applyFont="1" applyFill="1" applyBorder="1" applyAlignment="1">
      <alignment horizontal="center" vertical="center"/>
    </xf>
    <xf numFmtId="0" fontId="16" fillId="0" borderId="0" xfId="9" applyFont="1" applyFill="1" applyAlignment="1">
      <alignment wrapText="1"/>
    </xf>
    <xf numFmtId="0" fontId="13" fillId="0" borderId="0" xfId="9" applyFont="1" applyFill="1" applyAlignment="1">
      <alignment wrapText="1"/>
    </xf>
    <xf numFmtId="0" fontId="0" fillId="0" borderId="0" xfId="0" applyAlignment="1">
      <alignment wrapText="1"/>
    </xf>
    <xf numFmtId="0" fontId="23" fillId="36" borderId="22" xfId="9" applyFont="1" applyFill="1" applyBorder="1" applyAlignment="1">
      <alignment horizontal="center" vertical="center" wrapText="1"/>
    </xf>
    <xf numFmtId="0" fontId="23" fillId="36" borderId="23" xfId="9" applyFont="1" applyFill="1" applyBorder="1" applyAlignment="1">
      <alignment horizontal="center" vertical="center" wrapText="1"/>
    </xf>
    <xf numFmtId="0" fontId="23" fillId="36" borderId="28" xfId="9" applyFont="1" applyFill="1" applyBorder="1" applyAlignment="1">
      <alignment horizontal="center" vertical="center" wrapText="1"/>
    </xf>
    <xf numFmtId="0" fontId="23" fillId="36" borderId="25" xfId="9" applyFont="1" applyFill="1" applyBorder="1" applyAlignment="1">
      <alignment horizontal="center" vertical="center" wrapText="1"/>
    </xf>
    <xf numFmtId="0" fontId="23" fillId="36" borderId="27" xfId="9" applyFont="1" applyFill="1" applyBorder="1" applyAlignment="1">
      <alignment horizontal="center" vertical="center" wrapText="1"/>
    </xf>
    <xf numFmtId="0" fontId="23" fillId="36" borderId="29" xfId="9" applyFont="1" applyFill="1" applyBorder="1" applyAlignment="1">
      <alignment horizontal="center" vertical="center" wrapText="1"/>
    </xf>
  </cellXfs>
  <cellStyles count="29">
    <cellStyle name="Hipervínculo 2" xfId="11"/>
    <cellStyle name="Millares [0]" xfId="1" builtinId="6"/>
    <cellStyle name="Millares [0] 2" xfId="2"/>
    <cellStyle name="Millares [0] 3" xfId="26"/>
    <cellStyle name="Millares 2" xfId="6"/>
    <cellStyle name="Millares 3" xfId="19"/>
    <cellStyle name="Millares 4" xfId="22"/>
    <cellStyle name="Moneda [0]" xfId="4" builtinId="7"/>
    <cellStyle name="Moneda 2" xfId="14"/>
    <cellStyle name="Normal" xfId="0" builtinId="0"/>
    <cellStyle name="Normal 2" xfId="9"/>
    <cellStyle name="Normal 2 2" xfId="12"/>
    <cellStyle name="Normal 2 3" xfId="20"/>
    <cellStyle name="Normal 2 4" xfId="25"/>
    <cellStyle name="Normal 2 5" xfId="27"/>
    <cellStyle name="Normal 3" xfId="3"/>
    <cellStyle name="Normal 3 2" xfId="8"/>
    <cellStyle name="Normal 3 3" xfId="13"/>
    <cellStyle name="Normal 3 4" xfId="28"/>
    <cellStyle name="Normal 4" xfId="17"/>
    <cellStyle name="Normal 5" xfId="23"/>
    <cellStyle name="Normal 6" xfId="7"/>
    <cellStyle name="Porcentaje" xfId="5" builtinId="5"/>
    <cellStyle name="Porcentaje 2" xfId="10"/>
    <cellStyle name="Porcentaje 3" xfId="15"/>
    <cellStyle name="Porcentaje 4" xfId="18"/>
    <cellStyle name="Porcentaje 5" xfId="21"/>
    <cellStyle name="Porcentaje 6" xfId="24"/>
    <cellStyle name="Porcentaje 7" xfId="16"/>
  </cellStyles>
  <dxfs count="67">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border outline="0">
        <left style="medium">
          <color indexed="64"/>
        </left>
        <top style="medium">
          <color indexed="64"/>
        </top>
        <bottom style="medium">
          <color indexed="64"/>
        </bottom>
      </border>
    </dxf>
    <dxf>
      <font>
        <strike val="0"/>
        <outline val="0"/>
        <shadow val="0"/>
        <vertAlign val="baseline"/>
        <sz val="11"/>
        <name val="Times"/>
        <scheme val="none"/>
      </font>
    </dxf>
    <dxf>
      <font>
        <strike val="0"/>
        <outline val="0"/>
        <shadow val="0"/>
        <vertAlign val="baseline"/>
        <sz val="11"/>
        <name val="Times"/>
        <scheme val="none"/>
      </font>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6" tint="0.7999816888943144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rgb="FFFDE9D9"/>
          <bgColor theme="0" tint="-0.249977111117893"/>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rgb="FFFDE9D9"/>
          <bgColor theme="0" tint="-0.249977111117893"/>
        </patternFill>
      </fill>
      <alignment horizontal="center" vertical="center" textRotation="0" wrapText="1" indent="0" justifyLastLine="0" shrinkToFit="0" readingOrder="0"/>
      <border diagonalUp="0" diagonalDown="0" outline="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outline="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diagonalUp="0" diagonalDown="0" outline="0">
        <left style="hair">
          <color auto="1"/>
        </left>
        <right style="hair">
          <color auto="1"/>
        </right>
        <top/>
        <bottom/>
      </border>
    </dxf>
    <dxf>
      <font>
        <strike val="0"/>
        <outline val="0"/>
        <shadow val="0"/>
        <u val="none"/>
        <vertAlign val="baseline"/>
        <sz val="12"/>
        <color auto="1"/>
        <name val="Arial"/>
        <scheme val="none"/>
      </font>
      <alignment horizontal="center" vertical="center"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outline="0">
        <right style="thin">
          <color indexed="64"/>
        </right>
        <top style="thin">
          <color indexed="64"/>
        </top>
      </border>
    </dxf>
    <dxf>
      <font>
        <strike val="0"/>
        <outline val="0"/>
        <shadow val="0"/>
        <u val="none"/>
        <vertAlign val="baseline"/>
        <sz val="12"/>
        <color auto="1"/>
        <name val="Arial"/>
        <scheme val="none"/>
      </font>
      <alignment horizontal="center" vertical="center" wrapText="1" indent="0" justifyLastLine="0" shrinkToFit="0" readingOrder="0"/>
    </dxf>
    <dxf>
      <font>
        <b/>
        <i val="0"/>
        <strike val="0"/>
        <condense val="0"/>
        <extend val="0"/>
        <outline val="0"/>
        <shadow val="0"/>
        <u val="none"/>
        <vertAlign val="baseline"/>
        <sz val="12"/>
        <color auto="1"/>
        <name val="Arial"/>
        <scheme val="none"/>
      </font>
      <fill>
        <patternFill patternType="solid">
          <fgColor rgb="FFFDE9D9"/>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9C7DD"/>
      <color rgb="FF66CCFF"/>
      <color rgb="FFF7BBBB"/>
      <color rgb="FFFFD5EA"/>
      <color rgb="FFC9C1FB"/>
      <color rgb="FFA496F8"/>
      <color rgb="FFDAC2EC"/>
      <color rgb="FFF28E8E"/>
      <color rgb="FFFE5E97"/>
      <color rgb="FFFF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3.AT%20PLAN%20DE%20ACCI&#211;N%20201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DE%20PLAN%20DE%20ACCI&#211;N%20201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5.EyMI%20PLAN%20DE%20ACCI&#211;N%202019%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4.SA%20PLAN%20DE%20ACCI&#211;N%202019%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2.C%20PLAN%20DE%20ACCI&#211;N%20201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5.PM%20PLAN%20DE%20ACCI&#211;N%20201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4.CC%20PLAN%20DE%20ACCI&#211;N%20201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7.AD%20PLAN%20DE%20ACCI&#211;N%20201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2.GH%20PLAN%20DE%20ACCI&#211;N%20201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0-11.GJ&amp;C%20PLAN%20DE%20ACCI&#211;N%20201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8-9.A&amp;F%20PLAN%20DE%20ACCI&#211;N%20201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3.IyT%20PLAN%20DE%20ACCI&#211;N%20201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2">
          <cell r="W2">
            <v>0</v>
          </cell>
          <cell r="X2">
            <v>0</v>
          </cell>
          <cell r="Y2">
            <v>0.02</v>
          </cell>
          <cell r="Z2" t="str">
            <v>Articulación con el MEN en el marco de la implementación del Decreto 1421 de 2018. Construcción de modulos de formación para la asistencia técnica.</v>
          </cell>
          <cell r="AA2">
            <v>0.03</v>
          </cell>
          <cell r="AB2" t="str">
            <v xml:space="preserve">Articulación  con MEN para asistencia técnica Sucre y San Andrés .
Construcción de modulos de formación para la asistencia técnica.
</v>
          </cell>
          <cell r="AC2">
            <v>0.02</v>
          </cell>
          <cell r="AD2" t="str">
            <v>Se definio clasificación de los departamentos por tipo 1,2,3 y 4 que corresponden a nivel de avance de la implementaicón del Decreto 1421 de 2017.</v>
          </cell>
          <cell r="AE2">
            <v>0</v>
          </cell>
          <cell r="AF2" t="str">
            <v>Remisión por parte del MEN  de los Planes de implementación progresivo de la Entidedes territoriales asesoradas por la Fundación Saldarriaga como operador del MEN (Amazonas, Arauca, Atlántico, Córdoba, Meta, Norte de Santander, santander, Valle, Vaupez y Vichada). 
Validación de  los textos  como  prioridad  de impresión y  estadística insumo para   producción de los mismos .</v>
          </cell>
          <cell r="AG2">
            <v>0</v>
          </cell>
          <cell r="AH2" t="str">
            <v>No se adelantaron acciones</v>
          </cell>
          <cell r="AI2">
            <v>0</v>
          </cell>
          <cell r="AJ2">
            <v>0</v>
          </cell>
          <cell r="AK2">
            <v>0</v>
          </cell>
          <cell r="AL2">
            <v>0</v>
          </cell>
          <cell r="AM2">
            <v>0</v>
          </cell>
          <cell r="AN2">
            <v>0</v>
          </cell>
          <cell r="AO2">
            <v>0</v>
          </cell>
          <cell r="AP2">
            <v>0</v>
          </cell>
          <cell r="AQ2">
            <v>0</v>
          </cell>
          <cell r="AR2">
            <v>0</v>
          </cell>
          <cell r="AS2">
            <v>0</v>
          </cell>
          <cell r="AT2">
            <v>0</v>
          </cell>
        </row>
        <row r="3">
          <cell r="W3">
            <v>0</v>
          </cell>
          <cell r="X3">
            <v>0</v>
          </cell>
          <cell r="Y3">
            <v>0.05</v>
          </cell>
          <cell r="Z3" t="str">
            <v xml:space="preserve">Revisión de Planes progresivos de implementación   de 56 entidades territoriales objeto de la Asistencia técnica. </v>
          </cell>
          <cell r="AA3">
            <v>0.08</v>
          </cell>
          <cell r="AB3" t="str">
            <v xml:space="preserve">Revisión de Planes progresivos de implementación   de entidades territoriales objeto de la Asistencia técnica. </v>
          </cell>
          <cell r="AC3">
            <v>0</v>
          </cell>
          <cell r="AD3">
            <v>0</v>
          </cell>
          <cell r="AE3">
            <v>0.01</v>
          </cell>
          <cell r="AF3" t="str">
            <v xml:space="preserve">Revisión planes de ARAUCA, MAGDALENA, PUTUMAYO, VICHADA, HUILA, ATLÁNTICO, CASANARE, CUNDINAMARCA 
META
</v>
          </cell>
          <cell r="AG3">
            <v>0.01</v>
          </cell>
          <cell r="AH3" t="str">
            <v xml:space="preserve">Se concluye revisión de  Planes de implementación  de las 56 entidades territoriales. </v>
          </cell>
          <cell r="AI3">
            <v>0</v>
          </cell>
          <cell r="AJ3">
            <v>0</v>
          </cell>
          <cell r="AK3">
            <v>0</v>
          </cell>
          <cell r="AL3">
            <v>0</v>
          </cell>
          <cell r="AM3">
            <v>0</v>
          </cell>
          <cell r="AN3">
            <v>0</v>
          </cell>
          <cell r="AO3">
            <v>0</v>
          </cell>
          <cell r="AP3">
            <v>0</v>
          </cell>
          <cell r="AQ3">
            <v>0</v>
          </cell>
          <cell r="AR3">
            <v>0</v>
          </cell>
          <cell r="AS3">
            <v>0</v>
          </cell>
          <cell r="AT3">
            <v>0</v>
          </cell>
        </row>
        <row r="4">
          <cell r="W4">
            <v>0</v>
          </cell>
          <cell r="X4">
            <v>0</v>
          </cell>
          <cell r="Y4">
            <v>0</v>
          </cell>
          <cell r="Z4">
            <v>0</v>
          </cell>
          <cell r="AA4">
            <v>0</v>
          </cell>
          <cell r="AB4">
            <v>0</v>
          </cell>
          <cell r="AC4">
            <v>0.05</v>
          </cell>
          <cell r="AD4" t="str">
            <v xml:space="preserve">Gestión  en Arauca, Putumayo, Norte de Santander, Villavicencio, Boyacá, Magdalena, vichada, Caqueta, Chocó , Huila, Atlantico,  Casanare, Cundinamarca y Guajira, Bolivar, San Andres y Sucre. </v>
          </cell>
          <cell r="AE4">
            <v>0.02</v>
          </cell>
          <cell r="AF4" t="str">
            <v>Gestión en  Cordoba, Valle del Cauca, Cesar, Santander, Quindio, Risaralda.</v>
          </cell>
          <cell r="AG4">
            <v>0.01</v>
          </cell>
          <cell r="AH4" t="str">
            <v xml:space="preserve">Gestión con departamentos de Chocó, Nariño,  Vichada, Cauca, Tolima, Caldas. </v>
          </cell>
          <cell r="AI4">
            <v>0</v>
          </cell>
          <cell r="AJ4">
            <v>0</v>
          </cell>
          <cell r="AK4">
            <v>0</v>
          </cell>
          <cell r="AL4">
            <v>0</v>
          </cell>
          <cell r="AM4">
            <v>0</v>
          </cell>
          <cell r="AN4">
            <v>0</v>
          </cell>
          <cell r="AO4">
            <v>0</v>
          </cell>
          <cell r="AP4">
            <v>0</v>
          </cell>
          <cell r="AQ4">
            <v>0</v>
          </cell>
          <cell r="AR4">
            <v>0</v>
          </cell>
          <cell r="AS4">
            <v>0</v>
          </cell>
          <cell r="AT4">
            <v>0</v>
          </cell>
        </row>
        <row r="5">
          <cell r="W5">
            <v>0</v>
          </cell>
          <cell r="X5">
            <v>0</v>
          </cell>
          <cell r="Y5">
            <v>0</v>
          </cell>
          <cell r="Z5">
            <v>0</v>
          </cell>
          <cell r="AA5">
            <v>0</v>
          </cell>
          <cell r="AB5">
            <v>0</v>
          </cell>
          <cell r="AC5">
            <v>0.03</v>
          </cell>
          <cell r="AD5" t="str">
            <v xml:space="preserve">Putumayo, Arauca, Norte de Santander, San Andrés, Bolivar. </v>
          </cell>
          <cell r="AE5">
            <v>0.1</v>
          </cell>
          <cell r="AF5" t="str">
            <v xml:space="preserve">Meta, Boyacá, Magdalena, vichada, Caqueta, Chocó , Huila, Atlantico,  Casanare, Cundinamarca y Guajira,  Cordoba, Valle del Cauca, Cesar, Santander, Quindio, Risaralda y Sucre. </v>
          </cell>
          <cell r="AG5">
            <v>0.01</v>
          </cell>
          <cell r="AH5" t="str">
            <v>Caldas, Tolima,  Cauca, Nariño,   Vaupes,  Antioquia, Amazonas.</v>
          </cell>
          <cell r="AI5">
            <v>0</v>
          </cell>
          <cell r="AJ5">
            <v>0</v>
          </cell>
          <cell r="AK5">
            <v>0</v>
          </cell>
          <cell r="AL5">
            <v>0</v>
          </cell>
          <cell r="AM5">
            <v>0</v>
          </cell>
          <cell r="AN5">
            <v>0</v>
          </cell>
          <cell r="AO5">
            <v>0</v>
          </cell>
          <cell r="AP5">
            <v>0</v>
          </cell>
          <cell r="AQ5">
            <v>0</v>
          </cell>
          <cell r="AR5">
            <v>0</v>
          </cell>
          <cell r="AS5">
            <v>0</v>
          </cell>
          <cell r="AT5">
            <v>0</v>
          </cell>
        </row>
        <row r="6">
          <cell r="W6">
            <v>0</v>
          </cell>
          <cell r="X6">
            <v>0</v>
          </cell>
          <cell r="Y6">
            <v>0</v>
          </cell>
          <cell r="Z6">
            <v>0</v>
          </cell>
          <cell r="AA6">
            <v>0</v>
          </cell>
          <cell r="AB6">
            <v>0</v>
          </cell>
          <cell r="AC6">
            <v>0.03</v>
          </cell>
          <cell r="AD6" t="str">
            <v>Asistencia técnica en San Andrés, Sucre y Bolivar.</v>
          </cell>
          <cell r="AE6">
            <v>0.2</v>
          </cell>
          <cell r="AF6" t="str">
            <v>Magdalena, Meta, Putumayo, Arauca, Atlántico, Cundinamarca, Antioquia, Huila, Casanare.</v>
          </cell>
          <cell r="AG6">
            <v>0.05</v>
          </cell>
          <cell r="AH6" t="str">
            <v xml:space="preserve">Asistecia en Risaralda, Vaupes, Boyacá, Caquetá, Cesar, Guajira,  Valle del Cauca, Amazonas, Santander.   </v>
          </cell>
          <cell r="AI6">
            <v>0</v>
          </cell>
          <cell r="AJ6">
            <v>0</v>
          </cell>
          <cell r="AK6">
            <v>0</v>
          </cell>
          <cell r="AL6">
            <v>0</v>
          </cell>
          <cell r="AM6">
            <v>0</v>
          </cell>
          <cell r="AN6">
            <v>0</v>
          </cell>
          <cell r="AO6">
            <v>0</v>
          </cell>
          <cell r="AP6">
            <v>0</v>
          </cell>
          <cell r="AQ6">
            <v>0</v>
          </cell>
          <cell r="AR6">
            <v>0</v>
          </cell>
          <cell r="AS6">
            <v>0</v>
          </cell>
          <cell r="AT6">
            <v>0</v>
          </cell>
        </row>
        <row r="7">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row>
        <row r="8">
          <cell r="W8">
            <v>0</v>
          </cell>
          <cell r="X8">
            <v>0</v>
          </cell>
          <cell r="Y8">
            <v>0</v>
          </cell>
          <cell r="Z8">
            <v>0</v>
          </cell>
          <cell r="AA8">
            <v>0</v>
          </cell>
          <cell r="AB8">
            <v>0</v>
          </cell>
          <cell r="AC8">
            <v>0</v>
          </cell>
          <cell r="AD8">
            <v>0</v>
          </cell>
          <cell r="AE8">
            <v>0.05</v>
          </cell>
          <cell r="AF8" t="str">
            <v>Propuesta del tema de Familia, realizada  por los  profesionales  del  área  técnica está en proceso de  aval  y validación ante el producto que se  propone.</v>
          </cell>
          <cell r="AG8">
            <v>0.01</v>
          </cell>
          <cell r="AH8" t="str">
            <v>Alfabetización revisión de documentos.</v>
          </cell>
          <cell r="AI8">
            <v>0</v>
          </cell>
          <cell r="AJ8">
            <v>0</v>
          </cell>
          <cell r="AK8">
            <v>0</v>
          </cell>
          <cell r="AL8">
            <v>0</v>
          </cell>
          <cell r="AM8">
            <v>0</v>
          </cell>
          <cell r="AN8">
            <v>0</v>
          </cell>
          <cell r="AO8">
            <v>0</v>
          </cell>
          <cell r="AP8">
            <v>0</v>
          </cell>
          <cell r="AQ8">
            <v>0</v>
          </cell>
          <cell r="AR8">
            <v>0</v>
          </cell>
          <cell r="AS8">
            <v>0</v>
          </cell>
          <cell r="AT8">
            <v>0</v>
          </cell>
        </row>
        <row r="9">
          <cell r="W9">
            <v>0</v>
          </cell>
          <cell r="X9" t="str">
            <v>No se realizaron acciones</v>
          </cell>
          <cell r="Y9">
            <v>0</v>
          </cell>
          <cell r="Z9" t="str">
            <v>Se proyecto resolución para entrega de material  de literatura en tinta-braille en la ofIcina de Atención al ciudadano.</v>
          </cell>
          <cell r="AA9">
            <v>0.02</v>
          </cell>
          <cell r="AB9" t="str">
            <v>Se identificaron 26 IE a nivel nacinal para envío de material. Remisión de material a la ofiicna de atención al ciudadano .</v>
          </cell>
          <cell r="AC9">
            <v>0.01</v>
          </cell>
          <cell r="AD9" t="str">
            <v>Análisis Base de Datos de SIMAT 2019 para establecer criterios de dotacion a IE, consolidación de bases de datos IE y bibliotecas próximas a dotar.</v>
          </cell>
          <cell r="AE9">
            <v>0.01</v>
          </cell>
          <cell r="AF9" t="str">
            <v>Elaboración resoluciones para:  Dotación departamentos de Bolivar,Sucre; San Andres.
Dotación bibliotecas Nacional.
Entrega de material Puerto Guzman en Putumayo.
Conformación de Kits a entregar.</v>
          </cell>
          <cell r="AG9">
            <v>0.01</v>
          </cell>
          <cell r="AH9" t="str">
            <v xml:space="preserve">Consolidacion base de datos dotacion a bibliotecas
Elaboracion insumos para dotacion departamentos de (Boyacá, Magdalerna, Arauca, Antioquia, Cundinamarca, Meta, norte de Santander) </v>
          </cell>
          <cell r="AI9">
            <v>0</v>
          </cell>
          <cell r="AJ9">
            <v>0</v>
          </cell>
          <cell r="AK9">
            <v>0</v>
          </cell>
          <cell r="AL9">
            <v>0</v>
          </cell>
          <cell r="AM9">
            <v>0</v>
          </cell>
          <cell r="AN9">
            <v>0</v>
          </cell>
          <cell r="AO9">
            <v>0</v>
          </cell>
          <cell r="AP9">
            <v>0</v>
          </cell>
          <cell r="AQ9">
            <v>0</v>
          </cell>
          <cell r="AR9">
            <v>0</v>
          </cell>
          <cell r="AS9">
            <v>0</v>
          </cell>
          <cell r="AT9">
            <v>0</v>
          </cell>
        </row>
        <row r="10">
          <cell r="W10">
            <v>0</v>
          </cell>
          <cell r="X10">
            <v>0</v>
          </cell>
          <cell r="Y10">
            <v>0</v>
          </cell>
          <cell r="Z10">
            <v>0</v>
          </cell>
          <cell r="AA10">
            <v>7.0000000000000007E-2</v>
          </cell>
          <cell r="AB10" t="str">
            <v>Resolución 20191200000633 del 26 de marzo (Dotación a 26 IE del País). Resolución 20191200000553(entrega de material literario a personas con DV en oficina de atención al ciudadano) Entrega de material normativo en Macrotipo y Baille a 49 organizaciones de personas con Discapacidad a nivel nacional</v>
          </cell>
          <cell r="AC10">
            <v>0</v>
          </cell>
          <cell r="AD10">
            <v>0</v>
          </cell>
          <cell r="AE10">
            <v>0</v>
          </cell>
          <cell r="AF10" t="str">
            <v>No se realizaron acciones</v>
          </cell>
          <cell r="AG10">
            <v>0.2</v>
          </cell>
          <cell r="AH10" t="str">
            <v>Resolucion20191200001343 del  7 de Junio de 2019, ( Dotación a 2  Bibliotecas de Puerto Guzman en Putumayo), Resolucion  20191200001513 del 20 de Junio de 2019 (Dotación material especializado  a 53   Bibliotecas país), Resolución   20191200001433 del 12 de Junio ( materialen tinta y Braille a 66 IE  y 100 Bibliotecas)</v>
          </cell>
          <cell r="AI10">
            <v>0</v>
          </cell>
          <cell r="AJ10">
            <v>0</v>
          </cell>
          <cell r="AK10">
            <v>0</v>
          </cell>
          <cell r="AL10">
            <v>0</v>
          </cell>
          <cell r="AM10">
            <v>0</v>
          </cell>
          <cell r="AN10">
            <v>0</v>
          </cell>
          <cell r="AO10">
            <v>0</v>
          </cell>
          <cell r="AP10">
            <v>0</v>
          </cell>
          <cell r="AQ10">
            <v>0</v>
          </cell>
          <cell r="AR10">
            <v>0</v>
          </cell>
          <cell r="AS10">
            <v>0</v>
          </cell>
          <cell r="AT10">
            <v>0</v>
          </cell>
        </row>
        <row r="11">
          <cell r="V11">
            <v>26</v>
          </cell>
          <cell r="W11">
            <v>0</v>
          </cell>
          <cell r="X11">
            <v>0</v>
          </cell>
          <cell r="Y11">
            <v>0</v>
          </cell>
          <cell r="Z11">
            <v>0</v>
          </cell>
          <cell r="AA11">
            <v>26</v>
          </cell>
          <cell r="AB11" t="str">
            <v>Resolución 20191200000633 del 26 de marzo (Dotación a 26 IE del País)</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row>
        <row r="12">
          <cell r="W12">
            <v>0</v>
          </cell>
          <cell r="X12">
            <v>0</v>
          </cell>
          <cell r="Y12">
            <v>0</v>
          </cell>
          <cell r="Z12">
            <v>0</v>
          </cell>
          <cell r="AA12">
            <v>0</v>
          </cell>
          <cell r="AB12">
            <v>0</v>
          </cell>
          <cell r="AC12">
            <v>0.03</v>
          </cell>
          <cell r="AD12" t="str">
            <v>Orientación sobre criterios de accesibilidad  a ingenieros del área de informatica y contratista.</v>
          </cell>
          <cell r="AE12">
            <v>0.03</v>
          </cell>
          <cell r="AF12" t="str">
            <v>Se hizo capacitación a ingenieros INCI y contratista.</v>
          </cell>
          <cell r="AG12">
            <v>0.04</v>
          </cell>
          <cell r="AH12" t="str">
            <v>S erealizaron aportes a plantillas propuestas por desarrollador y Webmáster INCI.</v>
          </cell>
          <cell r="AI12">
            <v>0</v>
          </cell>
          <cell r="AJ12">
            <v>0</v>
          </cell>
          <cell r="AK12">
            <v>0</v>
          </cell>
          <cell r="AL12">
            <v>0</v>
          </cell>
          <cell r="AM12">
            <v>0</v>
          </cell>
          <cell r="AN12">
            <v>0</v>
          </cell>
          <cell r="AO12">
            <v>0</v>
          </cell>
          <cell r="AP12">
            <v>0</v>
          </cell>
          <cell r="AQ12">
            <v>0</v>
          </cell>
          <cell r="AR12">
            <v>0</v>
          </cell>
          <cell r="AS12">
            <v>0</v>
          </cell>
          <cell r="AT12">
            <v>0</v>
          </cell>
        </row>
        <row r="13">
          <cell r="W13">
            <v>0</v>
          </cell>
          <cell r="X13">
            <v>0</v>
          </cell>
          <cell r="Y13">
            <v>0</v>
          </cell>
          <cell r="Z13">
            <v>0</v>
          </cell>
          <cell r="AA13">
            <v>0</v>
          </cell>
          <cell r="AB13">
            <v>0</v>
          </cell>
          <cell r="AC13">
            <v>0</v>
          </cell>
          <cell r="AD13" t="str">
            <v>No se desarrollaron acciones</v>
          </cell>
          <cell r="AE13">
            <v>0.02</v>
          </cell>
          <cell r="AF13" t="str">
            <v>Se ha iniciado gestión con DNP y se han hecho asesorías directas a entidades.</v>
          </cell>
          <cell r="AG13">
            <v>0.03</v>
          </cell>
          <cell r="AH13" t="str">
            <v>Se vienen desarrollando actividades de apoyo a DNP Programa Nacional de Atención al Ciudadano en accesibilidad a medio físico y Web integralmente.</v>
          </cell>
          <cell r="AI13">
            <v>0</v>
          </cell>
          <cell r="AJ13">
            <v>0</v>
          </cell>
          <cell r="AK13">
            <v>0</v>
          </cell>
          <cell r="AL13">
            <v>0</v>
          </cell>
          <cell r="AM13">
            <v>0</v>
          </cell>
          <cell r="AN13">
            <v>0</v>
          </cell>
          <cell r="AO13">
            <v>0</v>
          </cell>
          <cell r="AP13">
            <v>0</v>
          </cell>
          <cell r="AQ13">
            <v>0</v>
          </cell>
          <cell r="AR13">
            <v>0</v>
          </cell>
          <cell r="AS13">
            <v>0</v>
          </cell>
          <cell r="AT13">
            <v>0</v>
          </cell>
        </row>
        <row r="14">
          <cell r="W14">
            <v>0</v>
          </cell>
          <cell r="X14">
            <v>0</v>
          </cell>
          <cell r="Y14">
            <v>0</v>
          </cell>
          <cell r="Z14">
            <v>0</v>
          </cell>
          <cell r="AA14">
            <v>0</v>
          </cell>
          <cell r="AB14">
            <v>0</v>
          </cell>
          <cell r="AC14">
            <v>0</v>
          </cell>
          <cell r="AD14" t="str">
            <v>No se desarrollaron acciones</v>
          </cell>
          <cell r="AE14">
            <v>0.02</v>
          </cell>
          <cell r="AF14" t="str">
            <v>Se ha iniciado gestión con DNP.</v>
          </cell>
          <cell r="AG14">
            <v>0.04</v>
          </cell>
          <cell r="AH14" t="str">
            <v>Se inicia gestión con Consejería Discapacidad de Presidencia, entidad que liderará índice y plan.</v>
          </cell>
          <cell r="AI14">
            <v>0</v>
          </cell>
          <cell r="AJ14">
            <v>0</v>
          </cell>
          <cell r="AK14">
            <v>0</v>
          </cell>
          <cell r="AL14">
            <v>0</v>
          </cell>
          <cell r="AM14">
            <v>0</v>
          </cell>
          <cell r="AN14">
            <v>0</v>
          </cell>
          <cell r="AO14">
            <v>0</v>
          </cell>
          <cell r="AP14">
            <v>0</v>
          </cell>
          <cell r="AQ14">
            <v>0</v>
          </cell>
          <cell r="AR14">
            <v>0</v>
          </cell>
          <cell r="AS14">
            <v>0</v>
          </cell>
          <cell r="AT14">
            <v>0</v>
          </cell>
        </row>
        <row r="15">
          <cell r="W15">
            <v>0</v>
          </cell>
          <cell r="X15">
            <v>0</v>
          </cell>
          <cell r="Y15">
            <v>0</v>
          </cell>
          <cell r="Z15">
            <v>0</v>
          </cell>
          <cell r="AA15">
            <v>0.03</v>
          </cell>
          <cell r="AB15" t="str">
            <v xml:space="preserve">Borrador de propuesta </v>
          </cell>
          <cell r="AC15">
            <v>0.05</v>
          </cell>
          <cell r="AD15" t="str">
            <v>Se ha dado el aval del director a la versión final de oficio y propuesta de encuentro</v>
          </cell>
          <cell r="AE15">
            <v>0.05</v>
          </cell>
          <cell r="AF15" t="str">
            <v>Se está en espera de contrato de hotel por Comunicaciones para realización del evento.</v>
          </cell>
          <cell r="AG15">
            <v>7.0000000000000007E-2</v>
          </cell>
          <cell r="AH15" t="str">
            <v>Se ha definido fecha para 25 de julio y se tiene la lista de convocados. Se ha hecho gestión con DAFP Dirección General para realizar en conjunto el evento.</v>
          </cell>
          <cell r="AI15">
            <v>0</v>
          </cell>
          <cell r="AJ15">
            <v>0</v>
          </cell>
          <cell r="AK15">
            <v>0</v>
          </cell>
          <cell r="AL15">
            <v>0</v>
          </cell>
          <cell r="AM15">
            <v>0</v>
          </cell>
          <cell r="AN15">
            <v>0</v>
          </cell>
          <cell r="AO15">
            <v>0</v>
          </cell>
          <cell r="AP15">
            <v>0</v>
          </cell>
          <cell r="AQ15">
            <v>0</v>
          </cell>
          <cell r="AR15">
            <v>0</v>
          </cell>
          <cell r="AS15">
            <v>0</v>
          </cell>
          <cell r="AT15">
            <v>0</v>
          </cell>
        </row>
        <row r="16">
          <cell r="W16">
            <v>0</v>
          </cell>
          <cell r="X16">
            <v>0</v>
          </cell>
          <cell r="Y16">
            <v>0</v>
          </cell>
          <cell r="Z16">
            <v>0</v>
          </cell>
          <cell r="AA16">
            <v>0.03</v>
          </cell>
          <cell r="AB16" t="str">
            <v xml:space="preserve">Gestión con entidades </v>
          </cell>
          <cell r="AC16">
            <v>0.04</v>
          </cell>
          <cell r="AD16" t="str">
            <v>Se han atendido a las solicitudes recibidas de acuerdo al al contexto de cada una.</v>
          </cell>
          <cell r="AE16">
            <v>0.05</v>
          </cell>
          <cell r="AF16" t="str">
            <v>Se ha atendido a las solicitudes recibidas de acuerdo al contexto de cada una.</v>
          </cell>
          <cell r="AG16">
            <v>0.06</v>
          </cell>
          <cell r="AH16" t="str">
            <v>Se ha atendido a las solicitudes recibidas de acuerdo al contexto de cada una.</v>
          </cell>
          <cell r="AI16">
            <v>0</v>
          </cell>
          <cell r="AJ16">
            <v>0</v>
          </cell>
          <cell r="AK16">
            <v>0</v>
          </cell>
          <cell r="AL16">
            <v>0</v>
          </cell>
          <cell r="AM16">
            <v>0</v>
          </cell>
          <cell r="AN16">
            <v>0</v>
          </cell>
          <cell r="AO16">
            <v>0</v>
          </cell>
          <cell r="AP16">
            <v>0</v>
          </cell>
          <cell r="AQ16">
            <v>0</v>
          </cell>
          <cell r="AR16">
            <v>0</v>
          </cell>
          <cell r="AS16">
            <v>0</v>
          </cell>
          <cell r="AT16">
            <v>0</v>
          </cell>
        </row>
        <row r="17">
          <cell r="W17">
            <v>0</v>
          </cell>
          <cell r="X17" t="str">
            <v xml:space="preserve">WEB:MEN (elaboración protocolo de accesibilidad), </v>
          </cell>
          <cell r="Y17">
            <v>0.02</v>
          </cell>
          <cell r="Z17" t="str">
            <v>WEB: Servicio civil Distrital, Consejo superior de la judicatura, Universidad Católica del Norte, EPS Sanitas. ESPACIO FISICO: Eps Sanitas. TECNOLOGIA ESPECIALIZADA: Secretaria de Educación de Guainía. PERSONAS NATURALES:  2 PROYECTOS DE GRADO: 1</v>
          </cell>
          <cell r="AA17">
            <v>0.06</v>
          </cell>
          <cell r="AB17" t="str">
            <v>WEB: Arco Bancoldex, Alta Consejería de TIC de  Bogotá, Area metropolitana y Bomberos de Bucaramanga, Universidad Popular del Cesar. ESPACIO FISICO: Grupo Arco Bancoldex, Central de Urgencias Sanitas Puente Aranda,  Central de Citas Sanitas SUBA, Clínica del miocardio, Ministerio de Salud, Secretaria de Gobierno-Alcaldía, eL Corral calle 116 con 19. TECNOLOGIA  ESPECIALIZADA: Willis Towers Watson Willis Colombia Corredores de Seguros S.A. 21 entidades en el marco del convenio con la Función Pública. Parque tecnologico social UNIMINUTO. Centros de estudios María Goretti.PROYECTOS DE GRADO: 1 Aplicativo Braille. TALLERES DE INTERACCION:  7</v>
          </cell>
          <cell r="AC17">
            <v>0.02</v>
          </cell>
          <cell r="AD17" t="str">
            <v>WEB: Consejo Superior de la juricatura, Procuraduria General de la Nación, Universidad Pedagógica, Comisión de la Verdad, INCI (Sstema Integrado de Gestión,  Ingeniera de Planeación y Contratista) ESPACIO FISICO:  Comisión de Regulación de Energía y Gas, Estudiantes UPN, Reunión Operador SI S18 Transmilenio. TECNOLOGIA  ESPECIALIZADA: CommCISO Comunicación para Ciegos-Sordos, EAN. PROYECTOS DE GRADO: 1 en Corporación Universitaria UNITEC.  TALLERES DE INTERACCION: DNP, IGAG, Min Justicia, Función Pública, Clinica Santo Tomás.</v>
          </cell>
          <cell r="AE17">
            <v>0.02</v>
          </cell>
          <cell r="AF17" t="str">
            <v>WEB: Comisión Nacional del Servicio Civil, UNAD,   DNP  Sector TIC, Comisión de la Verdad, Función Pública,   EAN,  en Bogotá. BANCOMEVA y Universidad Católica del Norte en Antioquia, Aréa metropolitana de Bucaramanga en Santander..ESPACIO FISICO:  Instituto Distrital de Turismo, Secretaría de Desarrollo Económico, COLSUBSIDIO en Bogota y Universidad de Cundinamarca en Fusagasuga. TECNOLOGIA  ESPECIALIZADA: Transmilenio en Bogotá, Secretaría de Educación Distrital de santa Marta, Secretaria de Educaión Departamental de Magdalena, Secretaria de educación Departamental de Arauca, SENA Arauca,   PROYECTOS DE INVESTIGACION: Corporación de Educación Superior  SURAMERICANA,  Universidad Central, Universidad de Antioquia, Universidad del Rosario.  TALLERES DE INTERACCION: CO D-SIGN ARCHITECTURE, Departamento Nacional de Planeación, CREG Comisión Reguladora Energía y Gas, REPSOL.</v>
          </cell>
          <cell r="AG17">
            <v>0.01</v>
          </cell>
          <cell r="AH17" t="str">
            <v>WEB: Universidad Polular del Cesar, Consejería presidencial, .SENA Dirección General, Función Pública y varias areas. 2 en  Agencia pública de empleo SENA, Ofiicna tecnologia SENA, Oficina Consejería Discapacidad y DAPRE de Presidencia,   Oficina sistemas ICFES y Área Diseño .ESPACIO FISICO:   Corporación Parque explora en Medellin. TECNOLOGIA  ESPECIALIZADA:     Secretaría de Educación del Distrita de Barranquilla, SENA Cauca,  Secretaria de Educación municipal de Riohacha,  Secretaria de educaión Muniicpal de Valledupar y Departamental de Cesar,  Universidad Popular del Cesar, Melissa Avendaño y formadores Convertic 2016,  Secretaría de educacón de Vupés. Sena Vaupés. PROYECTOS DE INVESTIGACION:Contraloría General de la República, Julian David Ruiz- Ingeniero de Sonido.  TALLERES DE INTERACCION: IDPAC</v>
          </cell>
          <cell r="AI17">
            <v>0</v>
          </cell>
          <cell r="AJ17">
            <v>0</v>
          </cell>
          <cell r="AK17">
            <v>0</v>
          </cell>
          <cell r="AL17">
            <v>0</v>
          </cell>
          <cell r="AM17">
            <v>0</v>
          </cell>
          <cell r="AN17">
            <v>0</v>
          </cell>
          <cell r="AO17">
            <v>0</v>
          </cell>
          <cell r="AP17">
            <v>0</v>
          </cell>
          <cell r="AQ17">
            <v>0</v>
          </cell>
          <cell r="AR17">
            <v>0</v>
          </cell>
          <cell r="AS17">
            <v>0</v>
          </cell>
          <cell r="AT17">
            <v>0</v>
          </cell>
        </row>
        <row r="18">
          <cell r="V18">
            <v>1</v>
          </cell>
          <cell r="W18">
            <v>0</v>
          </cell>
          <cell r="X18">
            <v>0</v>
          </cell>
          <cell r="Y18">
            <v>0</v>
          </cell>
          <cell r="Z18">
            <v>0</v>
          </cell>
          <cell r="AA18">
            <v>0</v>
          </cell>
          <cell r="AB18">
            <v>0</v>
          </cell>
          <cell r="AC18">
            <v>0</v>
          </cell>
          <cell r="AD18" t="str">
            <v>Ya se inicia este proceso, pero no hay concreción en ningún acompañamiento.</v>
          </cell>
          <cell r="AE18">
            <v>0</v>
          </cell>
          <cell r="AF18">
            <v>0</v>
          </cell>
          <cell r="AG18">
            <v>1</v>
          </cell>
          <cell r="AH18" t="str">
            <v>Se ha iniciado ya el proceso de contacto e indagación con los asesorados</v>
          </cell>
          <cell r="AI18">
            <v>0</v>
          </cell>
          <cell r="AJ18">
            <v>0</v>
          </cell>
          <cell r="AK18">
            <v>0</v>
          </cell>
          <cell r="AL18">
            <v>0</v>
          </cell>
          <cell r="AM18">
            <v>0</v>
          </cell>
          <cell r="AN18">
            <v>0</v>
          </cell>
          <cell r="AO18">
            <v>0</v>
          </cell>
          <cell r="AP18">
            <v>0</v>
          </cell>
          <cell r="AQ18">
            <v>0</v>
          </cell>
          <cell r="AR18">
            <v>0</v>
          </cell>
          <cell r="AS18">
            <v>0</v>
          </cell>
          <cell r="AT18">
            <v>0</v>
          </cell>
        </row>
        <row r="19">
          <cell r="W19">
            <v>0</v>
          </cell>
          <cell r="X19">
            <v>0</v>
          </cell>
          <cell r="Y19">
            <v>0</v>
          </cell>
          <cell r="Z19">
            <v>0</v>
          </cell>
          <cell r="AA19">
            <v>0</v>
          </cell>
          <cell r="AB19">
            <v>0</v>
          </cell>
          <cell r="AC19">
            <v>0.02</v>
          </cell>
          <cell r="AD19" t="str">
            <v>Se tiene la estructura y algunos contenidos avanzados.</v>
          </cell>
          <cell r="AE19">
            <v>0.03</v>
          </cell>
          <cell r="AF19" t="str">
            <v>Se tiene la estructura y algunos contenidos avanzados.</v>
          </cell>
          <cell r="AG19">
            <v>0.04</v>
          </cell>
          <cell r="AH19" t="str">
            <v>Se viene avanzando en la conformación de contenidos.</v>
          </cell>
          <cell r="AI19">
            <v>0</v>
          </cell>
          <cell r="AJ19">
            <v>0</v>
          </cell>
          <cell r="AK19">
            <v>0</v>
          </cell>
          <cell r="AL19">
            <v>0</v>
          </cell>
          <cell r="AM19">
            <v>0</v>
          </cell>
          <cell r="AN19">
            <v>0</v>
          </cell>
          <cell r="AO19">
            <v>0</v>
          </cell>
          <cell r="AP19">
            <v>0</v>
          </cell>
          <cell r="AQ19">
            <v>0</v>
          </cell>
          <cell r="AR19">
            <v>0</v>
          </cell>
          <cell r="AS19">
            <v>0</v>
          </cell>
          <cell r="AT19">
            <v>0</v>
          </cell>
        </row>
        <row r="20">
          <cell r="W20">
            <v>0</v>
          </cell>
          <cell r="X20">
            <v>0</v>
          </cell>
          <cell r="Y20">
            <v>0.01</v>
          </cell>
          <cell r="Z20" t="str">
            <v>Propuesta metodológica aprobada  como insumo para elaboración de documento de lineamientos de investigación.</v>
          </cell>
          <cell r="AA20" t="str">
            <v>4%</v>
          </cell>
          <cell r="AB20" t="str">
            <v>Recolección  y sistematización de información como insumo para elaboración de lineamientos a traés de 4 grupos focales y 1 entrevista.    Avances en el estado del Arte.</v>
          </cell>
          <cell r="AC20">
            <v>0.01</v>
          </cell>
          <cell r="AD20" t="str">
            <v>Clasificación de información e identificación de líneas y temas. Consolidacion de solicitud allegadas por orfeo en 2019,  avances en escritura del documento.</v>
          </cell>
          <cell r="AE20">
            <v>0.01</v>
          </cell>
          <cell r="AF20" t="str">
            <v xml:space="preserve">Se continua con escritura del documento.  Se presento a subdirección avances del proceso. </v>
          </cell>
          <cell r="AG20">
            <v>0.01</v>
          </cell>
          <cell r="AH20" t="str">
            <v>Proyección carta a Red der Universidades solicitando estado del arte en Discapacidad visual.
Elaboración lineamientos.</v>
          </cell>
          <cell r="AI20">
            <v>0</v>
          </cell>
          <cell r="AJ20">
            <v>0</v>
          </cell>
          <cell r="AK20">
            <v>0</v>
          </cell>
          <cell r="AL20">
            <v>0</v>
          </cell>
          <cell r="AM20">
            <v>0</v>
          </cell>
          <cell r="AN20">
            <v>0</v>
          </cell>
          <cell r="AO20">
            <v>0</v>
          </cell>
          <cell r="AP20">
            <v>0</v>
          </cell>
          <cell r="AQ20">
            <v>0</v>
          </cell>
          <cell r="AR20">
            <v>0</v>
          </cell>
          <cell r="AS20">
            <v>0</v>
          </cell>
          <cell r="AT20">
            <v>0</v>
          </cell>
        </row>
        <row r="21">
          <cell r="W21">
            <v>0</v>
          </cell>
          <cell r="X21">
            <v>0</v>
          </cell>
          <cell r="Y21">
            <v>0</v>
          </cell>
          <cell r="Z21">
            <v>0</v>
          </cell>
          <cell r="AA21">
            <v>0</v>
          </cell>
          <cell r="AB21">
            <v>0</v>
          </cell>
          <cell r="AC21">
            <v>0</v>
          </cell>
          <cell r="AD21" t="str">
            <v>Identificación de iniciativas , Asesoría proyecto Estudiante Politecnico de Bogotá.</v>
          </cell>
          <cell r="AE21">
            <v>0.02</v>
          </cell>
          <cell r="AF21" t="str">
            <v>Gestión con Instituto Tecnologico de Putumayo y SE  , presentación de temas de investigación .</v>
          </cell>
          <cell r="AG21">
            <v>0.04</v>
          </cell>
          <cell r="AH21" t="str">
            <v>Gestión con la niversidad el Valle  ,  y Universidad santo Tomás de Bucaramanga ,presentación de temas de investigación .</v>
          </cell>
          <cell r="AI21">
            <v>0</v>
          </cell>
          <cell r="AJ21">
            <v>0</v>
          </cell>
          <cell r="AK21">
            <v>0</v>
          </cell>
          <cell r="AL21">
            <v>0</v>
          </cell>
          <cell r="AM21">
            <v>0</v>
          </cell>
          <cell r="AN21">
            <v>0</v>
          </cell>
          <cell r="AO21">
            <v>0</v>
          </cell>
          <cell r="AP21">
            <v>0</v>
          </cell>
          <cell r="AQ21">
            <v>0</v>
          </cell>
          <cell r="AR21">
            <v>0</v>
          </cell>
          <cell r="AS21">
            <v>0</v>
          </cell>
          <cell r="AT21">
            <v>0</v>
          </cell>
        </row>
        <row r="22">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row>
        <row r="23">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row>
        <row r="24">
          <cell r="W24">
            <v>0.01</v>
          </cell>
          <cell r="X24" t="str">
            <v>Firma acuerdo Función Publica  (Taleres de Braille, interacción, accesibilidad)</v>
          </cell>
          <cell r="Y24">
            <v>0.01</v>
          </cell>
          <cell r="Z24" t="str">
            <v xml:space="preserve"> Reunión con asesora  de empleo publico de la   Función Pública para programación de talleres. Articulación acciones para implementación 2011.</v>
          </cell>
          <cell r="AA24" t="str">
            <v>3%</v>
          </cell>
          <cell r="AB24" t="str">
            <v>3 talleres dirigidos a 41 funcionarior de  22 entidades públicas   de las ofiicnas de atención al ciudadano y talento humano. Documento sobre DV como anexo a informe que remitira Función Pública a sus entidades con ruta de implementación de Decreto 2011.</v>
          </cell>
          <cell r="AC24">
            <v>0.02</v>
          </cell>
          <cell r="AD24" t="str">
            <v xml:space="preserve">Gestión con la comisón Nacional del Servicio Civil para brindar asesoría en el tema de accesibilidad a la plataforma SIMO. 
Participación en la socialización del Decreto 2011 a los jefes de talento Humano de las entidades públicas. </v>
          </cell>
          <cell r="AE24">
            <v>0.01</v>
          </cell>
          <cell r="AF24" t="str">
            <v xml:space="preserve">Mesa de trabajo Función publica y SENA D.C. AGORA, INCI, para establecer ruta de asesoria a entidades publicas para vinculación PDV y orientación a la poblaicón para inscripción en la Agencia pública de empleo.
Aportes a la ruta de empleo elaborada por el Serciico publico de empleo para registro de vacantes  que ofrecen entidades del sector público. </v>
          </cell>
          <cell r="AG24">
            <v>0.01</v>
          </cell>
          <cell r="AH24" t="str">
            <v>Reunion con Función Pública para definir criterios de asesoria a entidades acorde con las políticas de MIPG .
Reunión Servicios Público de empleo para enlasar acciones de AGORA con servicio Publico de empleo para asesoría a centros de empleo  para la atención de personas con Discapacidad visual.
Gestión con comisión Nacional del Serviciocivil para compartir con el INCI el Número de prsonas dos DV que se presentarona convocatorias 740 y 741 y establecer apoyo por parte del INCI, definiendo formación lectores al operador (Universidad libre) Encargados de la ocnvocatoria.</v>
          </cell>
          <cell r="AI24">
            <v>0</v>
          </cell>
          <cell r="AJ24">
            <v>0</v>
          </cell>
          <cell r="AK24">
            <v>0</v>
          </cell>
          <cell r="AL24">
            <v>0</v>
          </cell>
          <cell r="AM24">
            <v>0</v>
          </cell>
          <cell r="AN24">
            <v>0</v>
          </cell>
          <cell r="AO24">
            <v>0</v>
          </cell>
          <cell r="AP24">
            <v>0</v>
          </cell>
          <cell r="AQ24">
            <v>0</v>
          </cell>
          <cell r="AR24">
            <v>0</v>
          </cell>
          <cell r="AS24">
            <v>0</v>
          </cell>
          <cell r="AT24">
            <v>0</v>
          </cell>
        </row>
        <row r="25">
          <cell r="W25">
            <v>0</v>
          </cell>
          <cell r="X25">
            <v>0</v>
          </cell>
          <cell r="Y25">
            <v>0.01</v>
          </cell>
          <cell r="Z25" t="str">
            <v>Oficio proyectado para el SENA  que incluye propuestas en el marco de la política de inclusión.</v>
          </cell>
          <cell r="AA25">
            <v>0</v>
          </cell>
          <cell r="AB25" t="str">
            <v>En espera de Respuesta</v>
          </cell>
          <cell r="AC25">
            <v>0.01</v>
          </cell>
          <cell r="AD25" t="str">
            <v xml:space="preserve">Reunión con SENA definiendo 5 actividades principales (Alfabetización digital, formación y promoción laboral, Fondo emprender, articulación con la media, etapa productiva de aprendices) y estableciendo en cada una de ellas compromisos por parte de INCI y SENA.  </v>
          </cell>
          <cell r="AE25">
            <v>0</v>
          </cell>
          <cell r="AF25" t="str">
            <v>No se adelantaron acciones</v>
          </cell>
          <cell r="AG25">
            <v>0</v>
          </cell>
          <cell r="AH25" t="str">
            <v>No se adelantaron acciones</v>
          </cell>
          <cell r="AI25">
            <v>0</v>
          </cell>
          <cell r="AJ25">
            <v>0</v>
          </cell>
          <cell r="AK25">
            <v>0</v>
          </cell>
          <cell r="AL25">
            <v>0</v>
          </cell>
          <cell r="AM25">
            <v>0</v>
          </cell>
          <cell r="AN25">
            <v>0</v>
          </cell>
          <cell r="AO25">
            <v>0</v>
          </cell>
          <cell r="AP25">
            <v>0</v>
          </cell>
          <cell r="AQ25">
            <v>0</v>
          </cell>
          <cell r="AR25">
            <v>0</v>
          </cell>
          <cell r="AS25">
            <v>0</v>
          </cell>
          <cell r="AT25">
            <v>0</v>
          </cell>
        </row>
        <row r="26">
          <cell r="W26">
            <v>0</v>
          </cell>
          <cell r="X26">
            <v>0</v>
          </cell>
          <cell r="Y26">
            <v>0.01</v>
          </cell>
          <cell r="Z26" t="str">
            <v>Oficio proyectado para el SENA  que incluye propuesta de formación para instructores.</v>
          </cell>
          <cell r="AA26">
            <v>0</v>
          </cell>
          <cell r="AB26" t="str">
            <v>En espera de Respuesta</v>
          </cell>
          <cell r="AC26">
            <v>0</v>
          </cell>
          <cell r="AD26" t="str">
            <v>Se iniciaran acciones en el mes de mayo</v>
          </cell>
          <cell r="AE26">
            <v>0</v>
          </cell>
          <cell r="AF26" t="str">
            <v>No se adelantaron acciones</v>
          </cell>
          <cell r="AG26">
            <v>0.01</v>
          </cell>
          <cell r="AH26" t="str">
            <v>Reunión con SENA, para revisión de tematicas  del curso de Tecnologias especializadas y aplicación de lectores de pantalla para la enseñanza a personas con DV.
Revisión de contenidos curriculares de curso de Ofimatica para personas con DV  para ofertarlo a nivel nacional por parte del SENA.</v>
          </cell>
          <cell r="AI26">
            <v>0</v>
          </cell>
          <cell r="AJ26">
            <v>0</v>
          </cell>
          <cell r="AK26">
            <v>0</v>
          </cell>
          <cell r="AL26">
            <v>0</v>
          </cell>
          <cell r="AM26">
            <v>0</v>
          </cell>
          <cell r="AN26">
            <v>0</v>
          </cell>
          <cell r="AO26">
            <v>0</v>
          </cell>
          <cell r="AP26">
            <v>0</v>
          </cell>
          <cell r="AQ26">
            <v>0</v>
          </cell>
          <cell r="AR26">
            <v>0</v>
          </cell>
          <cell r="AS26">
            <v>0</v>
          </cell>
          <cell r="AT26">
            <v>0</v>
          </cell>
        </row>
        <row r="27">
          <cell r="W27">
            <v>0</v>
          </cell>
          <cell r="X27">
            <v>0</v>
          </cell>
          <cell r="Y27">
            <v>0.01</v>
          </cell>
          <cell r="Z27" t="str">
            <v>Oficio proyectado para el SENA  que incluye propuestas en el marco del Fondo Emprender.</v>
          </cell>
          <cell r="AA27">
            <v>0</v>
          </cell>
          <cell r="AB27" t="str">
            <v>En espera de Respuesta</v>
          </cell>
          <cell r="AC27">
            <v>0</v>
          </cell>
          <cell r="AD27" t="str">
            <v>Se iniciaran acciones en el mes de mayo</v>
          </cell>
          <cell r="AE27">
            <v>0</v>
          </cell>
          <cell r="AF27" t="str">
            <v>No se adelantaron acciones</v>
          </cell>
          <cell r="AG27">
            <v>0</v>
          </cell>
          <cell r="AH27" t="str">
            <v>No se adelantaron acciones</v>
          </cell>
          <cell r="AI27">
            <v>0</v>
          </cell>
          <cell r="AJ27">
            <v>0</v>
          </cell>
          <cell r="AK27">
            <v>0</v>
          </cell>
          <cell r="AL27">
            <v>0</v>
          </cell>
          <cell r="AM27">
            <v>0</v>
          </cell>
          <cell r="AN27">
            <v>0</v>
          </cell>
          <cell r="AO27">
            <v>0</v>
          </cell>
          <cell r="AP27">
            <v>0</v>
          </cell>
          <cell r="AQ27">
            <v>0</v>
          </cell>
          <cell r="AR27">
            <v>0</v>
          </cell>
          <cell r="AS27">
            <v>0</v>
          </cell>
          <cell r="AT27">
            <v>0</v>
          </cell>
        </row>
        <row r="28">
          <cell r="V28">
            <v>2</v>
          </cell>
          <cell r="W28">
            <v>0</v>
          </cell>
          <cell r="X28">
            <v>0</v>
          </cell>
          <cell r="Y28">
            <v>0</v>
          </cell>
          <cell r="Z28">
            <v>0</v>
          </cell>
          <cell r="AA28">
            <v>1</v>
          </cell>
          <cell r="AB28" t="str">
            <v>Asesoría a la agencia pública del  SENA regional Bogotá  con participación de 40 orientadores ocupacionales .</v>
          </cell>
          <cell r="AC28">
            <v>0</v>
          </cell>
          <cell r="AD28" t="str">
            <v>No se desarrollaron acciones</v>
          </cell>
          <cell r="AE28">
            <v>1</v>
          </cell>
          <cell r="AF28" t="str">
            <v>Acompañamiento a la Regional SENA Arauca ,partiicparon 45 instructores y 22 de área administrativa y de l aagencia pública de empleo.</v>
          </cell>
          <cell r="AG28">
            <v>0</v>
          </cell>
          <cell r="AH28" t="str">
            <v>Acompañamiento a Regional SENA Vaupes con la participación de 30instructores y 26  de la comunidad educativa.</v>
          </cell>
          <cell r="AI28">
            <v>0</v>
          </cell>
          <cell r="AJ28">
            <v>0</v>
          </cell>
          <cell r="AK28">
            <v>0</v>
          </cell>
          <cell r="AL28">
            <v>0</v>
          </cell>
          <cell r="AM28">
            <v>0</v>
          </cell>
          <cell r="AN28">
            <v>0</v>
          </cell>
          <cell r="AO28">
            <v>0</v>
          </cell>
          <cell r="AP28">
            <v>0</v>
          </cell>
          <cell r="AQ28">
            <v>0</v>
          </cell>
          <cell r="AR28">
            <v>0</v>
          </cell>
          <cell r="AS28">
            <v>0</v>
          </cell>
          <cell r="AT28">
            <v>0</v>
          </cell>
        </row>
        <row r="29">
          <cell r="W29">
            <v>0</v>
          </cell>
          <cell r="X29">
            <v>0</v>
          </cell>
          <cell r="Y29">
            <v>0</v>
          </cell>
          <cell r="Z29">
            <v>0</v>
          </cell>
          <cell r="AA29">
            <v>0.02</v>
          </cell>
          <cell r="AB29" t="str">
            <v>Análisis de funciones de 5 cargos en REPSOL.</v>
          </cell>
          <cell r="AC29">
            <v>0</v>
          </cell>
          <cell r="AD29" t="str">
            <v>No se desarrollaron acciones</v>
          </cell>
          <cell r="AE29">
            <v>0.04</v>
          </cell>
          <cell r="AF29" t="str">
            <v>Asesoria a ATENTO y Centro Nacional de consultoría en analisis de puestos de trabajo.</v>
          </cell>
          <cell r="AG29">
            <v>0.01</v>
          </cell>
          <cell r="AH29" t="str">
            <v>Aseroria a DNP  para vinculación  laboral de Perosnas con DV.</v>
          </cell>
          <cell r="AI29">
            <v>0</v>
          </cell>
          <cell r="AJ29">
            <v>0</v>
          </cell>
          <cell r="AK29">
            <v>0</v>
          </cell>
          <cell r="AL29">
            <v>0</v>
          </cell>
          <cell r="AM29">
            <v>0</v>
          </cell>
          <cell r="AN29">
            <v>0</v>
          </cell>
          <cell r="AO29">
            <v>0</v>
          </cell>
          <cell r="AP29">
            <v>0</v>
          </cell>
          <cell r="AQ29">
            <v>0</v>
          </cell>
          <cell r="AR29">
            <v>0</v>
          </cell>
          <cell r="AS29">
            <v>0</v>
          </cell>
          <cell r="AT29">
            <v>0</v>
          </cell>
        </row>
        <row r="30">
          <cell r="W30">
            <v>0</v>
          </cell>
          <cell r="X30">
            <v>0</v>
          </cell>
          <cell r="Y30">
            <v>0</v>
          </cell>
          <cell r="Z30">
            <v>0</v>
          </cell>
          <cell r="AA30">
            <v>0.03</v>
          </cell>
          <cell r="AB30" t="str">
            <v>Revisión del estado del arte sobre adaptación de puestos de trabajo.</v>
          </cell>
          <cell r="AC30">
            <v>0.01</v>
          </cell>
          <cell r="AD30" t="str">
            <v>En elabororación documento</v>
          </cell>
          <cell r="AE30">
            <v>0.01</v>
          </cell>
          <cell r="AF30" t="str">
            <v>En contrucción documento</v>
          </cell>
          <cell r="AG30">
            <v>0</v>
          </cell>
          <cell r="AH30" t="str">
            <v>No se adelantaron acciones</v>
          </cell>
          <cell r="AI30">
            <v>0</v>
          </cell>
          <cell r="AJ30">
            <v>0</v>
          </cell>
          <cell r="AK30">
            <v>0</v>
          </cell>
          <cell r="AL30">
            <v>0</v>
          </cell>
          <cell r="AM30">
            <v>0</v>
          </cell>
          <cell r="AN30">
            <v>0</v>
          </cell>
          <cell r="AO30">
            <v>0</v>
          </cell>
          <cell r="AP30">
            <v>0</v>
          </cell>
          <cell r="AQ30">
            <v>0</v>
          </cell>
          <cell r="AR30">
            <v>0</v>
          </cell>
          <cell r="AS30">
            <v>0</v>
          </cell>
          <cell r="AT30">
            <v>0</v>
          </cell>
        </row>
        <row r="31">
          <cell r="W31">
            <v>0</v>
          </cell>
          <cell r="X31">
            <v>0</v>
          </cell>
          <cell r="Y31">
            <v>0</v>
          </cell>
          <cell r="Z31">
            <v>0</v>
          </cell>
          <cell r="AA31">
            <v>0.01</v>
          </cell>
          <cell r="AB31" t="str">
            <v xml:space="preserve"> Envío de relación de 16  personas con DV de Bogotá, que serán evaluadas para ser certificados en Instrumentos de persucion por el SENA.</v>
          </cell>
          <cell r="AC31">
            <v>0.03</v>
          </cell>
          <cell r="AD31" t="str">
            <v>Gestión con SENA para certificación en competencias  en música a 30 personas con DV en canto, cuerda pulsada, instrumentos de viento e instrumentos de percusión relacionados con música popular en salsa y merengue. Se realizará en 3 etapas: Prueba de conocimiento, interpretación y entrega de un producto. dichas pruebas se realizaran en el mes de mayo.</v>
          </cell>
          <cell r="AE31">
            <v>0</v>
          </cell>
          <cell r="AF31" t="str">
            <v>No se adelantaron acciones</v>
          </cell>
          <cell r="AG31">
            <v>0.03</v>
          </cell>
          <cell r="AH31" t="str">
            <v>Se certificaron 8 personas en las competencias de Canto , percusión,  Instrumento de viento y cuerda pulsada.</v>
          </cell>
          <cell r="AI31">
            <v>0</v>
          </cell>
          <cell r="AJ31">
            <v>0</v>
          </cell>
          <cell r="AK31">
            <v>0</v>
          </cell>
          <cell r="AL31">
            <v>0</v>
          </cell>
          <cell r="AM31">
            <v>0</v>
          </cell>
          <cell r="AN31">
            <v>0</v>
          </cell>
          <cell r="AO31">
            <v>0</v>
          </cell>
          <cell r="AP31">
            <v>0</v>
          </cell>
          <cell r="AQ31">
            <v>0</v>
          </cell>
          <cell r="AR31">
            <v>0</v>
          </cell>
          <cell r="AS31">
            <v>0</v>
          </cell>
          <cell r="AT31">
            <v>0</v>
          </cell>
        </row>
        <row r="32">
          <cell r="V32">
            <v>0.05</v>
          </cell>
          <cell r="W32">
            <v>0</v>
          </cell>
          <cell r="X32">
            <v>0</v>
          </cell>
          <cell r="Y32">
            <v>0.02</v>
          </cell>
          <cell r="Z32" t="str">
            <v>Revisión de documentos para elaboración de propuesta.</v>
          </cell>
          <cell r="AA32">
            <v>0</v>
          </cell>
          <cell r="AB32">
            <v>0</v>
          </cell>
          <cell r="AC32">
            <v>0.02</v>
          </cell>
          <cell r="AD32" t="str">
            <v>Revisión para elaboración del documento.</v>
          </cell>
          <cell r="AE32">
            <v>0</v>
          </cell>
          <cell r="AF32" t="str">
            <v>Agendamiento de reunión con DNP</v>
          </cell>
          <cell r="AG32">
            <v>0.01</v>
          </cell>
          <cell r="AH32" t="str">
            <v xml:space="preserve">Gestión con DNP para establecer la Ruta para que el tema de discpacidad sea  incluido en los Planes de Desarrollo territoriales ,Pendiente presentación propuesta próximo GES </v>
          </cell>
          <cell r="AI32">
            <v>0</v>
          </cell>
          <cell r="AJ32">
            <v>0</v>
          </cell>
          <cell r="AK32">
            <v>0</v>
          </cell>
          <cell r="AL32">
            <v>0</v>
          </cell>
          <cell r="AM32">
            <v>0</v>
          </cell>
          <cell r="AN32">
            <v>0</v>
          </cell>
          <cell r="AO32">
            <v>0</v>
          </cell>
          <cell r="AP32">
            <v>0</v>
          </cell>
          <cell r="AQ32">
            <v>0</v>
          </cell>
          <cell r="AR32">
            <v>0</v>
          </cell>
          <cell r="AS32">
            <v>0</v>
          </cell>
          <cell r="AT32">
            <v>0</v>
          </cell>
        </row>
        <row r="33">
          <cell r="V33">
            <v>0.25</v>
          </cell>
          <cell r="W33">
            <v>0</v>
          </cell>
          <cell r="X33">
            <v>0</v>
          </cell>
          <cell r="Y33">
            <v>0</v>
          </cell>
          <cell r="Z33">
            <v>0</v>
          </cell>
          <cell r="AA33">
            <v>0.05</v>
          </cell>
          <cell r="AB33" t="str">
            <v xml:space="preserve">Se revisaron 12 iniciativas de la agenda legislativa. </v>
          </cell>
          <cell r="AC33">
            <v>0</v>
          </cell>
          <cell r="AD33" t="str">
            <v xml:space="preserve">Se recibieron  dos Proyecto de  acto legislativo, 1. “Por medio del cual se modifica el artículo 44 de la Constitución Política” 
2. Propuesta  remitida por el Ministerio de Justicia: “Política pública para la incorporación de los enfoques de género y discapacidad en el sector administrativo de justicia”.  Pendiente analisis para viabilidad de aportes.
</v>
          </cell>
          <cell r="AE33">
            <v>0.15</v>
          </cell>
          <cell r="AF33" t="str">
            <v>Aportes a proyecto de ley que presento Función publica para cargos  para  discapaciad  en e l marco del Decreto 2011 .
Revisión de propuesta de ley Articulo 44  de la constitución.
Concepto a la Politica Publica para la incorporación de Genero y Discapacidad en el sector Administrativo de Justicia.</v>
          </cell>
          <cell r="AG33">
            <v>0.05</v>
          </cell>
          <cell r="AH33" t="str">
            <v xml:space="preserve">Presentación a subdirección de Propuesta   Art 44 de la constitución , pendientes aportes y trámite a seguir.
Revisión proyectos le ley que estan cursando en cámara y senado sin identificar posibilidades de incidencia en Discapacidad visual.  </v>
          </cell>
          <cell r="AI33">
            <v>0</v>
          </cell>
          <cell r="AJ33">
            <v>0</v>
          </cell>
          <cell r="AK33">
            <v>0</v>
          </cell>
          <cell r="AL33">
            <v>0</v>
          </cell>
          <cell r="AM33">
            <v>0</v>
          </cell>
          <cell r="AN33">
            <v>0</v>
          </cell>
          <cell r="AO33">
            <v>0</v>
          </cell>
          <cell r="AP33">
            <v>0</v>
          </cell>
          <cell r="AQ33">
            <v>0</v>
          </cell>
          <cell r="AR33">
            <v>0</v>
          </cell>
          <cell r="AS33">
            <v>0</v>
          </cell>
          <cell r="AT33">
            <v>0</v>
          </cell>
        </row>
        <row r="34">
          <cell r="W34">
            <v>0</v>
          </cell>
          <cell r="X34">
            <v>0</v>
          </cell>
          <cell r="Y34">
            <v>0.02</v>
          </cell>
          <cell r="Z34" t="str">
            <v>Reunión con Mininterior y Unidad anminitrativa de Organizaciones Solidarias-UAEOS para articulación de acciones.</v>
          </cell>
          <cell r="AA34">
            <v>0.05</v>
          </cell>
          <cell r="AB34" t="str">
            <v xml:space="preserve">Gestión con UAEOS para acompañamiento en Fortalecimiento organizacional . Entrega de material como apoyo a capacitaciones  y formato de caracterización para organizaciones. Apoyo del  Ministerio del Interior, funcion Pública  ,  SENA y Fondo Emprener para fortalecimiento de organizaciones en diferentes temáticas. </v>
          </cell>
          <cell r="AC34">
            <v>0.06</v>
          </cell>
          <cell r="AD34" t="str">
            <v>Socialización de cronograma de comisiones INCI a Función publica y UAEOS, concertación para  acompañamiento  a organización de Cienaga en Magdalena.</v>
          </cell>
          <cell r="AE34">
            <v>0</v>
          </cell>
          <cell r="AF34" t="str">
            <v>Presentación del Decreto 2011 a la población con discapacidad y al comité municipal de discapacidad en Puerto Boyacá</v>
          </cell>
          <cell r="AG34">
            <v>0.04</v>
          </cell>
          <cell r="AH34" t="str">
            <v>Socialización del Decreto 2011 por parte de funcionaria de Función Pública a 26 personas con Dv y Empresarios en Departamento de Santander. Socialización Decreto 2011 por parte del INCI a  34 personas (Población con DV, comité discapacidad y empresarios )en Itagui de Antioquia. Socialización en Vaupes a  42 personas con discaacidad del Decreto 2011 y 1350-</v>
          </cell>
          <cell r="AI34">
            <v>0</v>
          </cell>
          <cell r="AJ34">
            <v>0</v>
          </cell>
          <cell r="AK34">
            <v>0</v>
          </cell>
          <cell r="AL34">
            <v>0</v>
          </cell>
          <cell r="AM34">
            <v>0</v>
          </cell>
          <cell r="AN34">
            <v>0</v>
          </cell>
          <cell r="AO34">
            <v>0</v>
          </cell>
          <cell r="AP34">
            <v>0</v>
          </cell>
          <cell r="AQ34">
            <v>0</v>
          </cell>
          <cell r="AR34">
            <v>0</v>
          </cell>
          <cell r="AS34">
            <v>0</v>
          </cell>
          <cell r="AT34">
            <v>0</v>
          </cell>
        </row>
        <row r="35">
          <cell r="W35">
            <v>0</v>
          </cell>
          <cell r="X35">
            <v>0</v>
          </cell>
          <cell r="Y35">
            <v>0.01</v>
          </cell>
          <cell r="Z35" t="str">
            <v xml:space="preserve">Convocatoria para la participación del encuentro Nacional de organizaciónes .
</v>
          </cell>
          <cell r="AA35">
            <v>0.13</v>
          </cell>
          <cell r="AB35" t="str">
            <v>Realización del encuentro de Organizaciones a nivel nacional con la participación de 49 organizaciones.</v>
          </cell>
          <cell r="AC35">
            <v>0.01</v>
          </cell>
          <cell r="AD35" t="str">
            <v>Gestión para asesoría presencial a organizaciones en los departamentos de Arauca, Santander, Norte de Santander y Boyacá.</v>
          </cell>
          <cell r="AE35">
            <v>0.01</v>
          </cell>
          <cell r="AF35" t="str">
            <v xml:space="preserve">Gestión para fortalecimiento organizacional  a la Organización SUPERANDO BARRERAS en el municipio de Itagui.  
Gestión para  conformación de organizaciones en Almeida del Departamento de Boyacá y Vaupez.
.Asesoría  en Puerto Boyacá a   un grupo de personas con discapacidad que desean asociarse.,   (partcipación de 70 personas </v>
          </cell>
          <cell r="AG35">
            <v>0.01</v>
          </cell>
          <cell r="AH35" t="str">
            <v>Asesoría a  un grupo de  20 personas con DV que se quieren organizarce  en el Departamento de Santander. Asesoría a  grupo de personas de la provicncia del Oriente del Boyaca en Almeida  para conformación de organización.</v>
          </cell>
          <cell r="AI35">
            <v>0</v>
          </cell>
          <cell r="AJ35">
            <v>0</v>
          </cell>
          <cell r="AK35">
            <v>0</v>
          </cell>
          <cell r="AL35">
            <v>0</v>
          </cell>
          <cell r="AM35">
            <v>0</v>
          </cell>
          <cell r="AN35">
            <v>0</v>
          </cell>
          <cell r="AO35">
            <v>0</v>
          </cell>
          <cell r="AP35">
            <v>0</v>
          </cell>
          <cell r="AQ35">
            <v>0</v>
          </cell>
          <cell r="AR35">
            <v>0</v>
          </cell>
          <cell r="AS35">
            <v>0</v>
          </cell>
          <cell r="AT35">
            <v>0</v>
          </cell>
        </row>
        <row r="36">
          <cell r="V36">
            <v>0</v>
          </cell>
          <cell r="W36">
            <v>0</v>
          </cell>
          <cell r="X36">
            <v>0</v>
          </cell>
          <cell r="Y36">
            <v>0</v>
          </cell>
          <cell r="Z36">
            <v>0</v>
          </cell>
          <cell r="AA36">
            <v>0</v>
          </cell>
          <cell r="AB36">
            <v>0</v>
          </cell>
          <cell r="AC36">
            <v>1</v>
          </cell>
          <cell r="AD36" t="str">
            <v>Formación a ASOVDIVICI EN Cienaga departamento de Magdalena,  en temas de cultura organizacional, Organizaciones solidarias y  Decreto 2011 en coordinación con UAEOS y Función Pública</v>
          </cell>
          <cell r="AE36">
            <v>3</v>
          </cell>
          <cell r="AF36" t="str">
            <v>Asesoría a 3 Organizaciones en Puerto Boyacá (APLIBOY, MADRES CUIDADORAS DE NIÑOS CON DISCAPACIDAD) 
Fortalecimioento a la Asociación de personas con Discapaaidad de Arauca MANOS AMIGAS, con la participación de 17 personas.</v>
          </cell>
          <cell r="AG36">
            <v>50</v>
          </cell>
          <cell r="AH36" t="str">
            <v xml:space="preserve">Fortalecimiento organizacional  a  la CORPORACION SUPERANDO BARRERAS de   Itagui en Antioquia  con la participación de 24 personas.   
Fortalecimeinto a 49 organizaciones de Personas con DV del Paía a travpes de encuentro Nacional realizado durante nte primer semestre.
</v>
          </cell>
          <cell r="AI36">
            <v>0</v>
          </cell>
          <cell r="AJ36">
            <v>0</v>
          </cell>
          <cell r="AK36">
            <v>0</v>
          </cell>
          <cell r="AL36">
            <v>0</v>
          </cell>
          <cell r="AM36">
            <v>0</v>
          </cell>
          <cell r="AN36">
            <v>0</v>
          </cell>
          <cell r="AO36">
            <v>0</v>
          </cell>
          <cell r="AP36">
            <v>0</v>
          </cell>
          <cell r="AQ36">
            <v>0</v>
          </cell>
          <cell r="AR36">
            <v>0</v>
          </cell>
          <cell r="AS36">
            <v>0</v>
          </cell>
          <cell r="AT36">
            <v>0</v>
          </cell>
        </row>
        <row r="37">
          <cell r="W37">
            <v>0</v>
          </cell>
          <cell r="X37">
            <v>0</v>
          </cell>
          <cell r="Y37">
            <v>0</v>
          </cell>
          <cell r="Z37">
            <v>0</v>
          </cell>
          <cell r="AA37">
            <v>0.15</v>
          </cell>
          <cell r="AB37" t="str">
            <v xml:space="preserve">Revisión  de Decreto 1421, elaboración de casuistica para ajustes de la guia de Educación. </v>
          </cell>
          <cell r="AC37">
            <v>0.05</v>
          </cell>
          <cell r="AD37" t="str">
            <v>Documento en elaboración</v>
          </cell>
          <cell r="AE37">
            <v>0.03</v>
          </cell>
          <cell r="AF37" t="str">
            <v>Documento en elaboración</v>
          </cell>
          <cell r="AG37">
            <v>0.02</v>
          </cell>
          <cell r="AH37" t="str">
            <v xml:space="preserve">Guia ajustada a decreto 1421 </v>
          </cell>
          <cell r="AI37">
            <v>0</v>
          </cell>
          <cell r="AJ37">
            <v>0</v>
          </cell>
          <cell r="AK37">
            <v>0</v>
          </cell>
          <cell r="AL37">
            <v>0</v>
          </cell>
          <cell r="AM37">
            <v>0</v>
          </cell>
          <cell r="AN37">
            <v>0</v>
          </cell>
          <cell r="AO37">
            <v>0</v>
          </cell>
          <cell r="AP37">
            <v>0</v>
          </cell>
          <cell r="AQ37">
            <v>0</v>
          </cell>
          <cell r="AR37">
            <v>0</v>
          </cell>
          <cell r="AS37">
            <v>0</v>
          </cell>
          <cell r="AT37">
            <v>0</v>
          </cell>
        </row>
        <row r="38">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row>
        <row r="46">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row>
        <row r="58">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row>
        <row r="60">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row>
        <row r="62">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row>
        <row r="66">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1.4999999999999999E-2</v>
          </cell>
          <cell r="X3" t="str">
            <v>Se formuló el plan estratégico y se publicó en la página web el 31 de enero de 2019. Se realizará seguimiento al plan de acción anual mensualmente</v>
          </cell>
          <cell r="Y3">
            <v>5.0000000000000001E-3</v>
          </cell>
          <cell r="Z3" t="str">
            <v>Se realiza seguimiento al plan de acción anual mensualmente</v>
          </cell>
          <cell r="AA3">
            <v>5.0000000000000001E-3</v>
          </cell>
          <cell r="AB3" t="str">
            <v>Se realiza seguimiento al plan de acción anual mensualmente</v>
          </cell>
          <cell r="AC3">
            <v>5.0000000000000001E-3</v>
          </cell>
          <cell r="AD3" t="str">
            <v>Se realiza seguimiento al plan de acción anual mensualmente</v>
          </cell>
          <cell r="AE3">
            <v>5.0000000000000001E-3</v>
          </cell>
          <cell r="AF3" t="str">
            <v>Se realiza seguimiento al plan de acción anual mensualmente</v>
          </cell>
          <cell r="AG3">
            <v>0</v>
          </cell>
          <cell r="AH3">
            <v>0</v>
          </cell>
          <cell r="AI3">
            <v>0</v>
          </cell>
          <cell r="AJ3">
            <v>0</v>
          </cell>
          <cell r="AK3">
            <v>0</v>
          </cell>
          <cell r="AL3">
            <v>0</v>
          </cell>
          <cell r="AM3">
            <v>0</v>
          </cell>
          <cell r="AN3">
            <v>0</v>
          </cell>
          <cell r="AO3">
            <v>0</v>
          </cell>
          <cell r="AP3">
            <v>0</v>
          </cell>
          <cell r="AQ3">
            <v>0</v>
          </cell>
          <cell r="AR3">
            <v>0</v>
          </cell>
          <cell r="AS3">
            <v>0</v>
          </cell>
          <cell r="AT3">
            <v>0</v>
          </cell>
        </row>
        <row r="4">
          <cell r="W4">
            <v>1.4999999999999999E-2</v>
          </cell>
          <cell r="X4" t="str">
            <v>Se formuló el Plan de acción anual y se publicó en la web el 31 de enero de 2019. Se realizrá seguimiento mensual </v>
          </cell>
          <cell r="Y4">
            <v>5.0000000000000001E-3</v>
          </cell>
          <cell r="Z4" t="str">
            <v>Se realiza seguimiento al plan de acción anual mensualmente</v>
          </cell>
          <cell r="AA4">
            <v>5.0000000000000001E-3</v>
          </cell>
          <cell r="AB4" t="str">
            <v>Se realiza seguimiento al plan de acción anual mensualmente</v>
          </cell>
          <cell r="AC4">
            <v>5.0000000000000001E-3</v>
          </cell>
          <cell r="AD4" t="str">
            <v>Se realiza seguimiento al plan de acción anual mensualmente</v>
          </cell>
          <cell r="AE4">
            <v>5.0000000000000001E-3</v>
          </cell>
          <cell r="AF4" t="str">
            <v>Se realiza seguimiento al plan de acción anual mensualmente</v>
          </cell>
          <cell r="AG4">
            <v>0</v>
          </cell>
          <cell r="AH4">
            <v>0</v>
          </cell>
          <cell r="AI4">
            <v>0</v>
          </cell>
          <cell r="AJ4">
            <v>0</v>
          </cell>
          <cell r="AK4">
            <v>0</v>
          </cell>
          <cell r="AL4">
            <v>0</v>
          </cell>
          <cell r="AM4">
            <v>0</v>
          </cell>
          <cell r="AN4">
            <v>0</v>
          </cell>
          <cell r="AO4">
            <v>0</v>
          </cell>
          <cell r="AP4">
            <v>0</v>
          </cell>
          <cell r="AQ4">
            <v>0</v>
          </cell>
          <cell r="AR4">
            <v>0</v>
          </cell>
          <cell r="AS4">
            <v>0</v>
          </cell>
          <cell r="AT4">
            <v>0</v>
          </cell>
        </row>
        <row r="5">
          <cell r="W5">
            <v>1.4999999999999999E-2</v>
          </cell>
          <cell r="X5" t="str">
            <v xml:space="preserve">Se formuló el Plan de adquisiciones y se publicó en la web el 31 de enero de 2019. Se adopta mediante circular #1. Se realizará seguimiento trimestral de su ejecución </v>
          </cell>
          <cell r="Y5">
            <v>5.0000000000000001E-3</v>
          </cell>
          <cell r="Z5" t="str">
            <v>Se realiza seguimiento al plan de adquisiciones y se actualizo con la circular #2</v>
          </cell>
          <cell r="AA5">
            <v>5.0000000000000001E-3</v>
          </cell>
          <cell r="AB5" t="str">
            <v>Se realiza seguimiento al plan de adquisiciones</v>
          </cell>
          <cell r="AC5">
            <v>5.0000000000000001E-3</v>
          </cell>
          <cell r="AD5" t="str">
            <v>Se realiza seguimiento al plan de adquisiciones y se actualizo con la circular #1</v>
          </cell>
          <cell r="AE5">
            <v>5.0000000000000001E-3</v>
          </cell>
          <cell r="AF5" t="str">
            <v>Se realiza seguimiento al plan de adquisiciones</v>
          </cell>
          <cell r="AG5">
            <v>0</v>
          </cell>
          <cell r="AH5">
            <v>0</v>
          </cell>
          <cell r="AI5">
            <v>0</v>
          </cell>
          <cell r="AJ5">
            <v>0</v>
          </cell>
          <cell r="AK5">
            <v>0</v>
          </cell>
          <cell r="AL5">
            <v>0</v>
          </cell>
          <cell r="AM5">
            <v>0</v>
          </cell>
          <cell r="AN5">
            <v>0</v>
          </cell>
          <cell r="AO5">
            <v>0</v>
          </cell>
          <cell r="AP5">
            <v>0</v>
          </cell>
          <cell r="AQ5">
            <v>0</v>
          </cell>
          <cell r="AR5">
            <v>0</v>
          </cell>
          <cell r="AS5">
            <v>0</v>
          </cell>
          <cell r="AT5">
            <v>0</v>
          </cell>
        </row>
        <row r="6">
          <cell r="W6">
            <v>0.01</v>
          </cell>
          <cell r="X6" t="str">
            <v xml:space="preserve">Esta en proceso la consolidación del mapa de riesgos de gestión. </v>
          </cell>
          <cell r="Y6">
            <v>0.01</v>
          </cell>
          <cell r="Z6" t="str">
            <v xml:space="preserve">Esta en proceso la consolidación del mapa de riesgos de gestión. </v>
          </cell>
          <cell r="AA6">
            <v>0.02</v>
          </cell>
          <cell r="AB6" t="str">
            <v>Se consolido el mapa de riesgos institucional</v>
          </cell>
          <cell r="AC6">
            <v>0.01</v>
          </cell>
          <cell r="AD6" t="str">
            <v xml:space="preserve"> Se realizará seguimiento cada cuatro meses de los riesgos institucionales</v>
          </cell>
          <cell r="AE6">
            <v>0.01</v>
          </cell>
          <cell r="AF6" t="str">
            <v xml:space="preserve"> Se realizará seguimiento cada cuatro meses de los riesgos institucionales</v>
          </cell>
          <cell r="AG6">
            <v>0</v>
          </cell>
          <cell r="AH6">
            <v>0</v>
          </cell>
          <cell r="AI6">
            <v>0</v>
          </cell>
          <cell r="AJ6">
            <v>0</v>
          </cell>
          <cell r="AK6">
            <v>0</v>
          </cell>
          <cell r="AL6">
            <v>0</v>
          </cell>
          <cell r="AM6">
            <v>0</v>
          </cell>
          <cell r="AN6">
            <v>0</v>
          </cell>
          <cell r="AO6">
            <v>0</v>
          </cell>
          <cell r="AP6">
            <v>0</v>
          </cell>
          <cell r="AQ6">
            <v>0</v>
          </cell>
          <cell r="AR6">
            <v>0</v>
          </cell>
          <cell r="AS6">
            <v>0</v>
          </cell>
          <cell r="AT6">
            <v>0</v>
          </cell>
        </row>
        <row r="7">
          <cell r="W7">
            <v>2.5000000000000001E-2</v>
          </cell>
          <cell r="X7" t="str">
            <v>Se formuló el plan anticorrupción con los siete componentes. Se realizará seguimiento cada cuatro meses</v>
          </cell>
          <cell r="Y7">
            <v>0</v>
          </cell>
          <cell r="Z7" t="str">
            <v xml:space="preserve"> Se realizará seguimiento cada cuatro meses</v>
          </cell>
          <cell r="AA7">
            <v>0</v>
          </cell>
          <cell r="AB7" t="str">
            <v xml:space="preserve"> Se realizará seguimiento cada cuatro meses</v>
          </cell>
          <cell r="AC7">
            <v>1.4999999999999999E-2</v>
          </cell>
          <cell r="AD7" t="str">
            <v xml:space="preserve"> Se realizará seguimiento cada cuatro meses</v>
          </cell>
          <cell r="AE7">
            <v>0</v>
          </cell>
          <cell r="AF7" t="str">
            <v xml:space="preserve"> Se realizará seguimiento cada cuatro meses</v>
          </cell>
          <cell r="AG7">
            <v>0</v>
          </cell>
          <cell r="AH7">
            <v>0</v>
          </cell>
          <cell r="AI7">
            <v>0</v>
          </cell>
          <cell r="AJ7">
            <v>0</v>
          </cell>
          <cell r="AK7">
            <v>0</v>
          </cell>
          <cell r="AL7">
            <v>0</v>
          </cell>
          <cell r="AM7">
            <v>0</v>
          </cell>
          <cell r="AN7">
            <v>0</v>
          </cell>
          <cell r="AO7">
            <v>0</v>
          </cell>
          <cell r="AP7">
            <v>0</v>
          </cell>
          <cell r="AQ7">
            <v>0</v>
          </cell>
          <cell r="AR7">
            <v>0</v>
          </cell>
          <cell r="AS7">
            <v>0</v>
          </cell>
          <cell r="AT7">
            <v>0</v>
          </cell>
        </row>
        <row r="8">
          <cell r="W8">
            <v>0</v>
          </cell>
          <cell r="X8" t="str">
            <v>No se ha iniaciado el proceso</v>
          </cell>
          <cell r="Y8">
            <v>0</v>
          </cell>
          <cell r="Z8" t="str">
            <v>No se ha iniaciado el proceso</v>
          </cell>
          <cell r="AA8">
            <v>0</v>
          </cell>
          <cell r="AB8" t="str">
            <v>No se ha iniaciado el proceso</v>
          </cell>
          <cell r="AC8" t="str">
            <v>0</v>
          </cell>
          <cell r="AD8" t="str">
            <v>No se ha iniaciado el proceso</v>
          </cell>
          <cell r="AE8" t="str">
            <v>0</v>
          </cell>
          <cell r="AF8" t="str">
            <v>No se ha iniaciado el proceso</v>
          </cell>
          <cell r="AG8">
            <v>0</v>
          </cell>
          <cell r="AH8">
            <v>0</v>
          </cell>
          <cell r="AI8">
            <v>0</v>
          </cell>
          <cell r="AJ8">
            <v>0</v>
          </cell>
          <cell r="AK8">
            <v>0</v>
          </cell>
          <cell r="AL8">
            <v>0</v>
          </cell>
          <cell r="AM8">
            <v>0</v>
          </cell>
          <cell r="AN8">
            <v>0</v>
          </cell>
          <cell r="AO8">
            <v>0</v>
          </cell>
          <cell r="AP8">
            <v>0</v>
          </cell>
          <cell r="AQ8">
            <v>0</v>
          </cell>
          <cell r="AR8">
            <v>0</v>
          </cell>
          <cell r="AS8">
            <v>0</v>
          </cell>
          <cell r="AT8">
            <v>0</v>
          </cell>
        </row>
        <row r="9">
          <cell r="W9">
            <v>0</v>
          </cell>
          <cell r="X9" t="str">
            <v>El primer seguimiento se realiza en el mes de abril</v>
          </cell>
          <cell r="Y9">
            <v>0</v>
          </cell>
          <cell r="Z9" t="str">
            <v>El primer seguimiento se realiza en el mes de abril</v>
          </cell>
          <cell r="AA9">
            <v>0</v>
          </cell>
          <cell r="AB9" t="str">
            <v>El primer seguimiento se realiza en el mes de abril</v>
          </cell>
          <cell r="AC9">
            <v>1.7500000000000002E-2</v>
          </cell>
          <cell r="AD9" t="str">
            <v>Se envia el seguimiento del Plan Sectorial al Ministerio de EDUCACIÓN</v>
          </cell>
          <cell r="AE9">
            <v>0</v>
          </cell>
          <cell r="AF9" t="str">
            <v>El segundo seguimiento se realiza en el mes de agosto</v>
          </cell>
          <cell r="AG9">
            <v>0</v>
          </cell>
          <cell r="AH9">
            <v>0</v>
          </cell>
          <cell r="AI9">
            <v>0</v>
          </cell>
          <cell r="AJ9">
            <v>0</v>
          </cell>
          <cell r="AK9">
            <v>0</v>
          </cell>
          <cell r="AL9">
            <v>0</v>
          </cell>
          <cell r="AM9">
            <v>0</v>
          </cell>
          <cell r="AN9">
            <v>0</v>
          </cell>
          <cell r="AO9">
            <v>0</v>
          </cell>
          <cell r="AP9">
            <v>0</v>
          </cell>
          <cell r="AQ9">
            <v>0</v>
          </cell>
          <cell r="AR9">
            <v>0</v>
          </cell>
          <cell r="AS9">
            <v>0</v>
          </cell>
          <cell r="AT9">
            <v>0</v>
          </cell>
        </row>
        <row r="10">
          <cell r="W10">
            <v>5.0000000000000001E-3</v>
          </cell>
          <cell r="X10" t="str">
            <v>Se actualizaron documentos del proceso de gestión contractual; administración documental; Evaluación y Mejoramiento Institucional</v>
          </cell>
          <cell r="Y10">
            <v>5.0000000000000001E-3</v>
          </cell>
          <cell r="Z10" t="str">
            <v>Se actualizaron documentos del proceso  de Gestión Humana; Gestión Contractual; Comunicaciones</v>
          </cell>
          <cell r="AA10">
            <v>5.0000000000000001E-3</v>
          </cell>
          <cell r="AB10" t="str">
            <v>Se actualizaron documentos del proceso de Gestión Humana; Producción y mercadeo social</v>
          </cell>
          <cell r="AC10">
            <v>0.02</v>
          </cell>
          <cell r="AD10" t="str">
            <v>Se actualiza la guia de la norma fundamental y se incluye en el SIG el tema de accesibilidad.
Se actualizaron documentos del proceso de Informática y Tecnología</v>
          </cell>
          <cell r="AE10">
            <v>5.0000000000000001E-3</v>
          </cell>
          <cell r="AF10" t="str">
            <v xml:space="preserve">Se actualizaron documentos del proceso de Servicio al Ciudadano; Administración Documental (Guia de accesibilidad) </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row>
        <row r="11">
          <cell r="W11">
            <v>0</v>
          </cell>
          <cell r="X11" t="str">
            <v>No se ha iniciado el desarrollo del monitoreo de implementación del MIPG (consolidación de los autodiagnósticos)</v>
          </cell>
          <cell r="Y11">
            <v>0</v>
          </cell>
          <cell r="Z11" t="str">
            <v>No se ha iniciado el desarrollo del monitoreo de implementación del MIPG (consolidación de los autodiagnósticos)</v>
          </cell>
          <cell r="AA11">
            <v>0.01</v>
          </cell>
          <cell r="AB11" t="str">
            <v>Se solicito el avance del autodiagnostico del MIPG 2018 y el diligenciamiento de estos para la formación del plan de acción del MIPG para la presente vigencia</v>
          </cell>
          <cell r="AC11">
            <v>0.01</v>
          </cell>
          <cell r="AD11" t="str">
            <v>Se solicito el avance del autodiagnostico del MIPG 2018 y el diligenciamiento de estos para la formación del plan de acción del MIPG para la presente vigencia</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row>
        <row r="12">
          <cell r="W12">
            <v>0</v>
          </cell>
          <cell r="X12" t="str">
            <v>Esta en proceso la actualización de los proyectos de inversión</v>
          </cell>
          <cell r="Y12">
            <v>2E-3</v>
          </cell>
          <cell r="Z12" t="str">
            <v>Esta en proceso la actualización de los proyectos de inversión, se enviaron por SUIFP al Ministerio de Educación</v>
          </cell>
          <cell r="AA12">
            <v>2E-3</v>
          </cell>
          <cell r="AB12" t="str">
            <v>Esta en proceso la actualización de los proyectos de inversión, se re-enviaron por SUIFP al Ministerio de Educación luego de unos ajustes solicitados por este último</v>
          </cell>
          <cell r="AC12">
            <v>2E-3</v>
          </cell>
          <cell r="AD12" t="str">
            <v>Esta en proceso la actualización de los proyectos de inversión, fueron avalados por el Ministerio de Educación y ya se encuentran en el DNP para su debía revisión a través de SUIFP.</v>
          </cell>
          <cell r="AE12">
            <v>0.01</v>
          </cell>
          <cell r="AF12" t="str">
            <v>Los proyectos fueron aprovados por el DNP y se realizaron los respectivos seguimientos en SPI</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row>
        <row r="13">
          <cell r="W13">
            <v>5.0000000000000001E-3</v>
          </cell>
          <cell r="X13" t="str">
            <v>Se realizó el reporte y envío del informe de ejecución cualitativa presupuestal del mes</v>
          </cell>
          <cell r="Y13">
            <v>5.0000000000000001E-3</v>
          </cell>
          <cell r="Z13" t="str">
            <v>Se realizó el reporte y envío del informe de ejecución cualitativa presupuestal del mes</v>
          </cell>
          <cell r="AA13">
            <v>5.0000000000000001E-3</v>
          </cell>
          <cell r="AB13" t="str">
            <v>Se realizó el reporte y envío del informe de ejecución cualitativa presupuestal del mes</v>
          </cell>
          <cell r="AC13">
            <v>5.0000000000000001E-3</v>
          </cell>
          <cell r="AD13" t="str">
            <v>Se realizó el reporte y envío del informe de ejecución cualitativa presupuestal del mes</v>
          </cell>
          <cell r="AE13">
            <v>5.0000000000000001E-3</v>
          </cell>
          <cell r="AF13" t="str">
            <v>Se realizó el reporte y envío del informe de ejecución cualitativa presupuestal del mes</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row>
        <row r="14">
          <cell r="X14" t="str">
            <v>No se ha iniciado</v>
          </cell>
          <cell r="Y14">
            <v>0</v>
          </cell>
          <cell r="Z14" t="str">
            <v>No se ha iniciado</v>
          </cell>
          <cell r="AA14">
            <v>0</v>
          </cell>
          <cell r="AB14" t="str">
            <v>No se ha iniciado</v>
          </cell>
          <cell r="AC14">
            <v>0</v>
          </cell>
          <cell r="AD14" t="str">
            <v>No se ha iniciado</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row>
        <row r="15">
          <cell r="X15" t="str">
            <v>No se ha iniciado</v>
          </cell>
          <cell r="Y15">
            <v>7.0000000000000007E-2</v>
          </cell>
          <cell r="Z15" t="str">
            <v>Se realizó el diligenciamiento del FURAG con el acompañamiento de los líderes de proceso</v>
          </cell>
          <cell r="AA15">
            <v>0</v>
          </cell>
          <cell r="AB15" t="str">
            <v>n/a</v>
          </cell>
          <cell r="AC15">
            <v>0</v>
          </cell>
          <cell r="AD15" t="str">
            <v>n/a</v>
          </cell>
          <cell r="AE15">
            <v>0</v>
          </cell>
          <cell r="AF15" t="str">
            <v>n/a</v>
          </cell>
          <cell r="AG15">
            <v>0</v>
          </cell>
          <cell r="AH15" t="str">
            <v>n/a</v>
          </cell>
          <cell r="AI15">
            <v>0</v>
          </cell>
          <cell r="AJ15" t="str">
            <v>n/a</v>
          </cell>
          <cell r="AK15">
            <v>0</v>
          </cell>
          <cell r="AL15" t="str">
            <v>n/a</v>
          </cell>
          <cell r="AM15">
            <v>0</v>
          </cell>
          <cell r="AN15" t="str">
            <v>n/a</v>
          </cell>
          <cell r="AO15">
            <v>0</v>
          </cell>
          <cell r="AP15" t="str">
            <v>n/a</v>
          </cell>
          <cell r="AQ15">
            <v>0</v>
          </cell>
          <cell r="AR15" t="str">
            <v>n/a</v>
          </cell>
          <cell r="AS15">
            <v>0</v>
          </cell>
          <cell r="AT15" t="str">
            <v>n/a</v>
          </cell>
        </row>
        <row r="17">
          <cell r="W17">
            <v>0</v>
          </cell>
          <cell r="X17" t="str">
            <v>No se ha iniciado</v>
          </cell>
          <cell r="Y17">
            <v>0</v>
          </cell>
          <cell r="Z17" t="str">
            <v>No se ha iniciado</v>
          </cell>
          <cell r="AA17">
            <v>0</v>
          </cell>
          <cell r="AB17" t="str">
            <v>No se ha iniciado</v>
          </cell>
          <cell r="AC17">
            <v>0</v>
          </cell>
          <cell r="AD17" t="str">
            <v>No se ha iniciado</v>
          </cell>
          <cell r="AE17">
            <v>0</v>
          </cell>
          <cell r="AF17" t="str">
            <v>No se ha iniciado</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row>
        <row r="18">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v>0</v>
          </cell>
          <cell r="Y3" t="str">
            <v>2%</v>
          </cell>
          <cell r="Z3" t="str">
            <v>Se realizó revisión general de todos los documentos asociados al proceso. Se revisó en detalle el procedimiento de evaluación y seguimiento, se modifica el nombre por Procedimiento de Auditoría Interna, se realizaron otras modificaciones a las actividades que se remitieron a la OAP para su revisión. Se revisaron y ajustaron los formatos asociados al procedimiento. Pendiente accesibilidad de los documentos.</v>
          </cell>
          <cell r="AA3" t="str">
            <v>2%</v>
          </cell>
          <cell r="AB3" t="str">
            <v>Se creó nuevo Procedimiento de Evaluación y Seguimiento, pendiente de ajustarla con los criterios de accesibilidad para remitirla a la OAP, se revisaron y ajustaron los siguientes formatos: Plan de Auditoría, Informe de Auditoría, Memorando de apertura de auditoría, evaluación y seguimiento.</v>
          </cell>
          <cell r="AC3">
            <v>0.02</v>
          </cell>
          <cell r="AD3" t="str">
            <v>De acuerdo con las observaciones de la OAP, se realizó nueva revisión a los procedimientos y se decide integrar en un mismo procedimiento los aspectos relacionados con la elaboración del Plan anual de  Auditoría, la Ejecución de las auditorías, los informes y seguimientos de ley, de acuerdo con lo anterior,se mantiene el nombre del Procedimiento de Evaluación y Seguimiento actualizado tanto en objetivo, alcance, políticas de operación, normatividad, actividades, responables, puntos de control y se incluyen aspectos de accesibilidad.</v>
          </cell>
          <cell r="AE3" t="str">
            <v>1%</v>
          </cell>
          <cell r="AF3" t="str">
            <v>Se realiza publicación en el SIG y la socialización del nuevo procedimiento: Evaluación independiente, el cual reemplaza el procedimiento de Evaluación y seguimiento. Se revisan con la OAP los formatos asociados al procedimiento.</v>
          </cell>
          <cell r="AG3">
            <v>0</v>
          </cell>
          <cell r="AH3" t="str">
            <v>No se adelantaron acciones.</v>
          </cell>
          <cell r="AI3">
            <v>0</v>
          </cell>
          <cell r="AJ3" t="str">
            <v>No se adelantaron acciones</v>
          </cell>
          <cell r="AK3">
            <v>0</v>
          </cell>
          <cell r="AL3">
            <v>0</v>
          </cell>
          <cell r="AM3">
            <v>0</v>
          </cell>
          <cell r="AN3">
            <v>0</v>
          </cell>
          <cell r="AO3">
            <v>0</v>
          </cell>
          <cell r="AP3">
            <v>0</v>
          </cell>
          <cell r="AQ3">
            <v>0</v>
          </cell>
          <cell r="AR3">
            <v>0</v>
          </cell>
          <cell r="AS3">
            <v>0</v>
          </cell>
          <cell r="AT3">
            <v>0</v>
          </cell>
        </row>
        <row r="4">
          <cell r="W4">
            <v>0</v>
          </cell>
          <cell r="X4" t="str">
            <v>El proceso de EyM I no tiene plan de mejoramiento.</v>
          </cell>
          <cell r="Y4">
            <v>0</v>
          </cell>
          <cell r="Z4" t="str">
            <v>El proceso de EyM I no tiene plan de mejoramiento.</v>
          </cell>
          <cell r="AA4">
            <v>0</v>
          </cell>
          <cell r="AB4" t="str">
            <v>El proceso de EyM I no tiene plan de mejoramiento.</v>
          </cell>
          <cell r="AC4">
            <v>0</v>
          </cell>
          <cell r="AD4" t="str">
            <v>El proceso de EyM I no tiene plan de mejoramiento.</v>
          </cell>
          <cell r="AE4">
            <v>0</v>
          </cell>
          <cell r="AF4" t="str">
            <v>El proceso de EyM no tiene plan de mejoramiento</v>
          </cell>
          <cell r="AG4">
            <v>0</v>
          </cell>
          <cell r="AH4" t="str">
            <v>El proceso de EyM no tiene plan de mejoramiento</v>
          </cell>
          <cell r="AI4">
            <v>0</v>
          </cell>
          <cell r="AJ4" t="str">
            <v>El proceso de EyM no tiene plan de mejoramiento</v>
          </cell>
          <cell r="AK4">
            <v>0</v>
          </cell>
          <cell r="AL4">
            <v>0</v>
          </cell>
          <cell r="AM4">
            <v>0</v>
          </cell>
          <cell r="AN4">
            <v>0</v>
          </cell>
          <cell r="AO4">
            <v>0</v>
          </cell>
          <cell r="AP4">
            <v>0</v>
          </cell>
          <cell r="AQ4">
            <v>0</v>
          </cell>
          <cell r="AR4">
            <v>0</v>
          </cell>
          <cell r="AS4">
            <v>0</v>
          </cell>
          <cell r="AT4">
            <v>0</v>
          </cell>
        </row>
        <row r="5">
          <cell r="W5" t="str">
            <v>30%</v>
          </cell>
          <cell r="X5" t="str">
            <v>Se formuló el PAA 2019 el cual se aprobó en Comité Institucional de Coordinación de control interno de 31 de enero de 2019. Se publicó en la página web</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row>
        <row r="6">
          <cell r="W6" t="str">
            <v>13%</v>
          </cell>
          <cell r="X6" t="str">
            <v>Se da cumplimiento a las actividades correspondientes al mes de enero, así: Se realizó la evaluación a la Gestión anual por Dependencias. Se realizó el reporte al SIRECI del Plan de Mejoramiento Institucional a diciembre 2018. Se elaboró y presentó informe de austeridad en el gasto correspondiente al cuarto trimestre de 2018. Se realizó seguimiento al Plan Anticorrupción y de Atención al ciudaano y al Mapa de Riesgos de corrupción. Se realizó seguimiento a la publicación en la página web de los planes institucionales. Se realizó el primer comité Institucional de coordinación de Control Interno.</v>
          </cell>
          <cell r="Y6">
            <v>0.09</v>
          </cell>
          <cell r="Z6" t="str">
            <v>Se da cumplimiento a las actividades previstas: Informe de Seguimiento a PQRS,  Informe Certificación Ekogui, Informe de Evaluación del Control Interno Contable, Verificacion Consolidación de la Cuenta Anual Consolidada reporte SIRECI, Inicio de las Evaluación del FURAG, Componente 7 Control Interno.</v>
          </cell>
          <cell r="AA6">
            <v>0.14000000000000001</v>
          </cell>
          <cell r="AB6" t="str">
            <v xml:space="preserve">Se da cumplimiento a las actividades previstas: Inicio auditoría La tienda, Informe pormenorizado del estado del control interno, se realiza medición del FURAG, Componente Control Interno, Informe derechos de autor, verificación cumplimiento reporte SIRECI Cuenta Anual Consolidada, Respuesta Informe Cámara de Representantes para el Fenecimiento de la Cuenta, Arqueo de Caja Menor, </v>
          </cell>
          <cell r="AC6">
            <v>0.06</v>
          </cell>
          <cell r="AD6" t="str">
            <v>Se da cumplimiento a las actividades previstas en el plan: Se ejecuta la auditoría al proceso La tienda, se presenta Informe Preliminar a los auditados y se realiza reuniíon de cierre. Se presentan nuevas evidencias y se decide suspender la auditoría para el reporte de nueva información por los auditados. Se elabora informe de seguimiento al SIGEP. Se elabora informe de seguimeinto a las medidas de austeridad en el gasto. Se elaboró documento que será presentado a los funcionarios en temas de control interno, en cumplimiento del rol de enfoque hacia la prevención.</v>
          </cell>
          <cell r="AE6" t="str">
            <v>7%</v>
          </cell>
          <cell r="AF6" t="str">
            <v>Se da cumplimiento a las acciones previstas en el Plan Anual de Auditoría: Se da inicio a la auditoría al proceso de Gestión Contractual.Se realiza cierre a la auditoría al proceso de Mercadeo y Producción La tienda, se remite informe Final de Auditoría en mayo 8 de 2019, se asesora en la elaboración del Plan de Mejoramiento el cual se recibe mayo 29 de 2019. Se realiza seguimiento al Plan Anticorrupción y Mapa de Riesgos de Corrupción correspondiente al primer cuatrimestre. Se realiza seguimiento al Comité de Conciliaciones y se emite informe definitivo en mayo 31 de 2019 a los interesados y se publica en la web. En mayo 14 de 2019, la OCI realizó capacitación a los funcionarios del INCI en las herramientas de control interno y el modelo de las tres líneas de defensa.</v>
          </cell>
          <cell r="AG6">
            <v>7.0000000000000007E-2</v>
          </cell>
          <cell r="AH6" t="str">
            <v>Se da cumplimiento a las acciones previstas en el Plan Anual de Auditoría: Ejecución Auditoría Proceso Contractual, reunión de cierre el 28 de junio. Seguimiento al Proceso disciplinario. Arqueo de Caja Menor. Información inicio seguimiento Deudores Morosos (Acreencias), se solicita aplazamiento por vacaciones del contador, se decide aplazar hasta el 15 de julio. Se inicia Informe Pormenorizado del Estado de Control Interno. Se informa inicio del Seguimiento a PQRS y Austeridad en el Gasto segundo trimestre.</v>
          </cell>
          <cell r="AI6">
            <v>0.1</v>
          </cell>
          <cell r="AJ6" t="str">
            <v>Se da cumplimiento a las acciones previstas en el Plan Anual de Auditoría, así: Emision informe Final de Auditoría proceso de Gestión Contractual,  Informe Pormenorizado del Estado de Control, Informe de Seguimiento a las PQRS a junio 30 de 2019,  Informe de Seguimiento a las medidas de Austeridad en el Gasto, Informe de Seguimiento a los Deudores Morosos BDME, Seguimiento al Plan de Mejoramiento Institucional - CGR y Reporte Acciones Cumplidas.</v>
          </cell>
          <cell r="AK6">
            <v>0</v>
          </cell>
          <cell r="AL6">
            <v>0</v>
          </cell>
          <cell r="AM6">
            <v>0</v>
          </cell>
          <cell r="AN6">
            <v>0</v>
          </cell>
          <cell r="AO6">
            <v>0</v>
          </cell>
          <cell r="AP6">
            <v>0</v>
          </cell>
          <cell r="AQ6">
            <v>0</v>
          </cell>
          <cell r="AR6">
            <v>0</v>
          </cell>
          <cell r="AS6">
            <v>0</v>
          </cell>
          <cell r="AT6">
            <v>0</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v>0</v>
          </cell>
          <cell r="Y3">
            <v>0</v>
          </cell>
          <cell r="Z3">
            <v>0</v>
          </cell>
          <cell r="AA3">
            <v>0</v>
          </cell>
          <cell r="AB3">
            <v>0</v>
          </cell>
          <cell r="AC3">
            <v>0</v>
          </cell>
          <cell r="AD3" t="str">
            <v xml:space="preserve">A la fecha esta en proceso </v>
          </cell>
          <cell r="AE3">
            <v>0</v>
          </cell>
          <cell r="AF3" t="str">
            <v xml:space="preserve">Se actualizó formato de satisfaccion al ciudadano </v>
          </cell>
          <cell r="AG3">
            <v>0</v>
          </cell>
          <cell r="AH3" t="str">
            <v xml:space="preserve">A la fecha se encuentra en  proceso </v>
          </cell>
          <cell r="AI3">
            <v>0</v>
          </cell>
          <cell r="AJ3">
            <v>0</v>
          </cell>
          <cell r="AK3">
            <v>0</v>
          </cell>
          <cell r="AL3">
            <v>0</v>
          </cell>
          <cell r="AM3">
            <v>0</v>
          </cell>
          <cell r="AN3">
            <v>0</v>
          </cell>
          <cell r="AO3">
            <v>0</v>
          </cell>
          <cell r="AP3">
            <v>0</v>
          </cell>
          <cell r="AQ3">
            <v>0</v>
          </cell>
          <cell r="AR3">
            <v>0</v>
          </cell>
          <cell r="AS3">
            <v>0</v>
          </cell>
          <cell r="AT3">
            <v>0</v>
          </cell>
        </row>
        <row r="4">
          <cell r="W4">
            <v>0</v>
          </cell>
          <cell r="X4">
            <v>0</v>
          </cell>
          <cell r="Y4">
            <v>0</v>
          </cell>
          <cell r="Z4">
            <v>0</v>
          </cell>
          <cell r="AA4">
            <v>0</v>
          </cell>
          <cell r="AB4">
            <v>0</v>
          </cell>
          <cell r="AC4">
            <v>0</v>
          </cell>
          <cell r="AD4" t="str">
            <v>A la fecha no se cuenta con acciones en el PUMI</v>
          </cell>
          <cell r="AE4">
            <v>0</v>
          </cell>
          <cell r="AF4" t="str">
            <v>A la fecha no se cuenta con acciones en el PUMI</v>
          </cell>
          <cell r="AG4">
            <v>0</v>
          </cell>
          <cell r="AH4" t="str">
            <v>A la fecha no se cuenta con acciones en el PUMI</v>
          </cell>
          <cell r="AI4">
            <v>0</v>
          </cell>
          <cell r="AJ4">
            <v>0</v>
          </cell>
          <cell r="AK4">
            <v>0</v>
          </cell>
          <cell r="AL4">
            <v>0</v>
          </cell>
          <cell r="AM4">
            <v>0</v>
          </cell>
          <cell r="AN4">
            <v>0</v>
          </cell>
          <cell r="AO4">
            <v>0</v>
          </cell>
          <cell r="AP4">
            <v>0</v>
          </cell>
          <cell r="AQ4">
            <v>0</v>
          </cell>
          <cell r="AR4">
            <v>0</v>
          </cell>
          <cell r="AS4">
            <v>0</v>
          </cell>
          <cell r="AT4">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E-IR"/>
      <sheetName val="Plan Estretagico"/>
    </sheetNames>
    <sheetDataSet>
      <sheetData sheetId="0">
        <row r="3">
          <cell r="W3">
            <v>0.1</v>
          </cell>
          <cell r="X3" t="str">
            <v>(1) campaña sobre el braille y el día internacional del braille</v>
          </cell>
          <cell r="Y3">
            <v>0.15</v>
          </cell>
          <cell r="Z3" t="str">
            <v>(2) campañas fueron sobre INci Radio en el día mundial de la radio y la convocatoria al concurso nacional de cuento del INCI</v>
          </cell>
          <cell r="AA3">
            <v>0.15</v>
          </cell>
          <cell r="AB3" t="str">
            <v>dos campañas: Talleres sensoriales y Encuentro Nacional de Organizaciones</v>
          </cell>
          <cell r="AC3">
            <v>0.2</v>
          </cell>
          <cell r="AD3" t="str">
            <v>(3) Campaña INCI en la FILBO, Premios Concurso de cuento y Socialización Ley 1712</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row>
        <row r="4">
          <cell r="W4">
            <v>0.03</v>
          </cell>
          <cell r="X4" t="str">
            <v>(1) Actualización logos INCI</v>
          </cell>
          <cell r="Y4">
            <v>2.5000000000000001E-2</v>
          </cell>
          <cell r="Z4" t="str">
            <v>(1) carné funcionarios</v>
          </cell>
          <cell r="AA4">
            <v>0.06</v>
          </cell>
          <cell r="AB4" t="str">
            <v>(2) Día de la mujer, Cumpleaños</v>
          </cell>
          <cell r="AC4">
            <v>0.03</v>
          </cell>
          <cell r="AD4" t="str">
            <v>(1) Campaña Ahorro de papel</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row>
        <row r="5">
          <cell r="V5">
            <v>12</v>
          </cell>
          <cell r="W5">
            <v>1</v>
          </cell>
          <cell r="X5" t="str">
            <v>(1) comunicado sobre el día mundial del braille</v>
          </cell>
          <cell r="Y5">
            <v>2</v>
          </cell>
          <cell r="Z5" t="str">
            <v>(2) comunicados de prensa sobre el día de la radio y sobre el lanzamiento del concurso de cuento del INCI</v>
          </cell>
          <cell r="AA5">
            <v>4</v>
          </cell>
          <cell r="AB5" t="str">
            <v xml:space="preserve">Comuniacods de prensa de: Alcantarillas robadas, taller de reconocimiento de fauna colombiana, encuentro nacional de organizaciones, taller de méxico </v>
          </cell>
          <cell r="AC5">
            <v>5</v>
          </cell>
          <cell r="AD5" t="str">
            <v>Comunicados de prensa de: actividades del INCI en FILBO, concurso de cuento, museo historia nacional de la Policía, comunicado Emilio Ortíz Filbo y Comunicado premios en la filbo</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row>
        <row r="6">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row>
        <row r="7">
          <cell r="W7">
            <v>0</v>
          </cell>
          <cell r="X7" t="str">
            <v>No se realizaroneventos</v>
          </cell>
          <cell r="Y7">
            <v>0.2</v>
          </cell>
          <cell r="Z7" t="str">
            <v>2 taller destinos japón y taller braille</v>
          </cell>
          <cell r="AA7">
            <v>0.1</v>
          </cell>
          <cell r="AB7" t="str">
            <v>Encuentro Nacional de Organizaciones</v>
          </cell>
          <cell r="AC7">
            <v>0.3</v>
          </cell>
          <cell r="AD7" t="str">
            <v>Salida Museo Nacional de historia de la Policía, Socialización ley 1712 en la procuraduría, FILBO, taller  destinos méxico, Taller de braille, Taller Diseño Táctil, Taller Emilio Ortiz</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row>
        <row r="8">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row>
        <row r="9">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row>
      </sheetData>
      <sheetData sheetId="1">
        <row r="3">
          <cell r="W3">
            <v>0.05</v>
          </cell>
          <cell r="X3" t="str">
            <v>se presentó el plan de producción a  Sub Tecnica.</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row>
        <row r="4">
          <cell r="V4">
            <v>27</v>
          </cell>
          <cell r="W4">
            <v>2</v>
          </cell>
          <cell r="X4" t="str">
            <v xml:space="preserve">Audio descripción de  Universidad Canina
Grabación de Taller sobre Japón </v>
          </cell>
          <cell r="Y4">
            <v>10</v>
          </cell>
          <cell r="Z4" t="str">
            <v>Transfer de Nota city tv cuento en braille
Animación concurso nacional de cuento en braille (4), Grabación concurso nacional de cuento en braille, Animación del  Día mundial de la radio, Animación de  Familia de billetes accesibles, ajuste de video y audio de "Ojo con tus ojos", taller Fauna colombiana</v>
          </cell>
          <cell r="AA4">
            <v>6</v>
          </cell>
          <cell r="AB4" t="str">
            <v xml:space="preserve">Grabación Alcantarilla sin tapa calle 34, Grabación Taller sensorial Japón, GR Doodle de bach, GR Encuentro nacional de organizaciones discapacidad (2), GR Homenaje a Seiichi Miyake                         </v>
          </cell>
          <cell r="AC4">
            <v>3</v>
          </cell>
          <cell r="AD4" t="str">
            <v xml:space="preserve">GR Narrar al oido filbo 2019, Talleres de Braille Filbo 2019, Quién era Louis Braill
</v>
          </cell>
          <cell r="AE4">
            <v>4</v>
          </cell>
          <cell r="AF4" t="str">
            <v xml:space="preserve">GR Día del maestro, GR Evento a través de mis pequeños ojos, GR Función pública biblioteca virtual, GR La importancia del Perro guía                          
</v>
          </cell>
          <cell r="AG4">
            <v>2</v>
          </cell>
          <cell r="AH4" t="str">
            <v xml:space="preserve">GR Biblioteca Virtual para Ciegos Función pública
GR La importancia del perro guía
</v>
          </cell>
          <cell r="AI4">
            <v>0</v>
          </cell>
          <cell r="AJ4">
            <v>0</v>
          </cell>
          <cell r="AK4">
            <v>0</v>
          </cell>
          <cell r="AL4">
            <v>0</v>
          </cell>
          <cell r="AM4">
            <v>0</v>
          </cell>
          <cell r="AN4">
            <v>0</v>
          </cell>
          <cell r="AO4">
            <v>0</v>
          </cell>
          <cell r="AP4">
            <v>0</v>
          </cell>
          <cell r="AQ4">
            <v>0</v>
          </cell>
          <cell r="AR4">
            <v>0</v>
          </cell>
          <cell r="AS4">
            <v>0</v>
          </cell>
          <cell r="AT4">
            <v>0</v>
          </cell>
        </row>
        <row r="5">
          <cell r="W5">
            <v>0</v>
          </cell>
          <cell r="X5">
            <v>0</v>
          </cell>
          <cell r="Y5" t="str">
            <v>1%</v>
          </cell>
          <cell r="Z5" t="str">
            <v>seguimiento a los contenidos misionales para el mes</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row>
        <row r="6">
          <cell r="W6">
            <v>0.01</v>
          </cell>
          <cell r="X6" t="str">
            <v>se proyectó la nueva estructura de los programas de acuerdo a los nuevos integrantes  de cada actividad en Subdirección técnica</v>
          </cell>
          <cell r="Y6" t="str">
            <v>1%</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row>
        <row r="7">
          <cell r="W7">
            <v>0.01</v>
          </cell>
          <cell r="X7">
            <v>0</v>
          </cell>
          <cell r="Y7">
            <v>0.01</v>
          </cell>
          <cell r="Z7">
            <v>0</v>
          </cell>
          <cell r="AA7">
            <v>0.02</v>
          </cell>
          <cell r="AB7" t="str">
            <v>Se actualiza la Parrilla con programas nuevos, Consultorio Jurídico</v>
          </cell>
          <cell r="AC7" t="str">
            <v>2%</v>
          </cell>
          <cell r="AD7" t="str">
            <v>Se actualiza la Parrilla con programas nuevos, Fecodivizando futuro</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row>
        <row r="8">
          <cell r="V8">
            <v>421</v>
          </cell>
          <cell r="W8">
            <v>13</v>
          </cell>
          <cell r="X8" t="str">
            <v>programas de INCIRadio</v>
          </cell>
          <cell r="Y8">
            <v>77</v>
          </cell>
          <cell r="Z8" t="str">
            <v>Programas de INCIRadio</v>
          </cell>
          <cell r="AA8">
            <v>85</v>
          </cell>
          <cell r="AB8" t="str">
            <v>Programas de INCIRadio</v>
          </cell>
          <cell r="AC8">
            <v>84</v>
          </cell>
          <cell r="AD8" t="str">
            <v>Programas de INCIRadio</v>
          </cell>
          <cell r="AE8">
            <v>92</v>
          </cell>
          <cell r="AF8" t="str">
            <v>Programas de INCIRadio</v>
          </cell>
          <cell r="AG8">
            <v>70</v>
          </cell>
          <cell r="AH8" t="str">
            <v>Programas de INCIRadio</v>
          </cell>
          <cell r="AI8">
            <v>0</v>
          </cell>
          <cell r="AJ8">
            <v>0</v>
          </cell>
          <cell r="AK8">
            <v>0</v>
          </cell>
          <cell r="AL8">
            <v>0</v>
          </cell>
          <cell r="AM8">
            <v>0</v>
          </cell>
          <cell r="AN8">
            <v>0</v>
          </cell>
          <cell r="AO8">
            <v>0</v>
          </cell>
          <cell r="AP8">
            <v>0</v>
          </cell>
          <cell r="AQ8">
            <v>0</v>
          </cell>
          <cell r="AR8">
            <v>0</v>
          </cell>
          <cell r="AS8">
            <v>0</v>
          </cell>
          <cell r="AT8">
            <v>0</v>
          </cell>
        </row>
        <row r="9">
          <cell r="V9">
            <v>214</v>
          </cell>
          <cell r="W9">
            <v>4</v>
          </cell>
          <cell r="X9" t="str">
            <v>Cápsulas, miniprogramas, promos, cuñas, separadores</v>
          </cell>
          <cell r="Y9">
            <v>39</v>
          </cell>
          <cell r="Z9" t="str">
            <v>Cápsulas, miniprogramas, promos, cuñas, separadores</v>
          </cell>
          <cell r="AA9">
            <v>59</v>
          </cell>
          <cell r="AB9" t="str">
            <v>Cápsulas, miniprogramas, promos, cuñas, separadores</v>
          </cell>
          <cell r="AC9">
            <v>45</v>
          </cell>
          <cell r="AD9" t="str">
            <v>Cápsulas, miniprogramas, promos, cuñas, separadores</v>
          </cell>
          <cell r="AE9">
            <v>39</v>
          </cell>
          <cell r="AF9" t="str">
            <v>Cápsulas, miniprogramas, promos, cuñas, separadores</v>
          </cell>
          <cell r="AG9">
            <v>28</v>
          </cell>
          <cell r="AH9" t="str">
            <v>Cápsulas, miniprogramas, promos, cuñas, separadores</v>
          </cell>
          <cell r="AI9">
            <v>0</v>
          </cell>
          <cell r="AJ9">
            <v>0</v>
          </cell>
          <cell r="AK9">
            <v>0</v>
          </cell>
          <cell r="AL9">
            <v>0</v>
          </cell>
          <cell r="AM9">
            <v>0</v>
          </cell>
          <cell r="AN9">
            <v>0</v>
          </cell>
          <cell r="AO9">
            <v>0</v>
          </cell>
          <cell r="AP9">
            <v>0</v>
          </cell>
          <cell r="AQ9">
            <v>0</v>
          </cell>
          <cell r="AR9">
            <v>0</v>
          </cell>
          <cell r="AS9">
            <v>0</v>
          </cell>
          <cell r="AT9">
            <v>0</v>
          </cell>
        </row>
        <row r="10">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row>
        <row r="11">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row>
        <row r="12">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t="str">
            <v>0</v>
          </cell>
          <cell r="X3" t="str">
            <v>No se avanzó en el tema</v>
          </cell>
          <cell r="Y3">
            <v>1E-3</v>
          </cell>
          <cell r="Z3" t="str">
            <v>Se solicitaron cotizaciones para la adquisicón de ayudas opticas</v>
          </cell>
          <cell r="AA3" t="str">
            <v>0</v>
          </cell>
          <cell r="AB3" t="str">
            <v>No se avanzó en el tema por cambio de funcionaria</v>
          </cell>
          <cell r="AC3">
            <v>0</v>
          </cell>
          <cell r="AD3" t="str">
            <v xml:space="preserve">No se avanzó en el tema </v>
          </cell>
          <cell r="AE3">
            <v>0.05</v>
          </cell>
          <cell r="AF3" t="str">
            <v>Se realizó la tabulación de la encuesta de satisfacción de la cual se tuvieron 14 solicitudes para la adquisición de productos</v>
          </cell>
          <cell r="AG3">
            <v>0</v>
          </cell>
          <cell r="AH3" t="str">
            <v>No se avanzó en el tema por cambio de funcionaria</v>
          </cell>
          <cell r="AI3">
            <v>0</v>
          </cell>
          <cell r="AJ3">
            <v>0</v>
          </cell>
          <cell r="AK3">
            <v>0</v>
          </cell>
          <cell r="AL3">
            <v>0</v>
          </cell>
          <cell r="AM3">
            <v>0</v>
          </cell>
          <cell r="AN3">
            <v>0</v>
          </cell>
          <cell r="AO3">
            <v>0</v>
          </cell>
          <cell r="AP3">
            <v>0</v>
          </cell>
          <cell r="AQ3">
            <v>0</v>
          </cell>
          <cell r="AR3">
            <v>0</v>
          </cell>
          <cell r="AS3">
            <v>0</v>
          </cell>
          <cell r="AT3">
            <v>0</v>
          </cell>
        </row>
        <row r="4">
          <cell r="W4" t="str">
            <v>0</v>
          </cell>
          <cell r="X4" t="str">
            <v>No se avanzó en el tema</v>
          </cell>
          <cell r="Y4" t="str">
            <v>0</v>
          </cell>
          <cell r="Z4" t="str">
            <v>No se avanzó en el tema</v>
          </cell>
          <cell r="AA4" t="str">
            <v>0</v>
          </cell>
          <cell r="AB4" t="str">
            <v>No se avanzó en el tema popr cambio de funcionaria</v>
          </cell>
          <cell r="AC4">
            <v>0</v>
          </cell>
          <cell r="AD4" t="str">
            <v>No se avanzó en el tema popr cambio de funcionaria</v>
          </cell>
          <cell r="AE4">
            <v>0</v>
          </cell>
          <cell r="AF4" t="str">
            <v>No se avanzó en el tema</v>
          </cell>
          <cell r="AG4">
            <v>0</v>
          </cell>
          <cell r="AH4" t="str">
            <v>No se avanzó en el tema por cambio de funcionaria</v>
          </cell>
          <cell r="AI4">
            <v>0</v>
          </cell>
          <cell r="AJ4">
            <v>0</v>
          </cell>
          <cell r="AK4">
            <v>0</v>
          </cell>
          <cell r="AL4">
            <v>0</v>
          </cell>
          <cell r="AM4">
            <v>0</v>
          </cell>
          <cell r="AN4">
            <v>0</v>
          </cell>
          <cell r="AO4">
            <v>0</v>
          </cell>
          <cell r="AP4">
            <v>0</v>
          </cell>
          <cell r="AQ4">
            <v>0</v>
          </cell>
          <cell r="AR4">
            <v>0</v>
          </cell>
          <cell r="AS4">
            <v>0</v>
          </cell>
          <cell r="AT4">
            <v>0</v>
          </cell>
        </row>
        <row r="5">
          <cell r="V5">
            <v>521</v>
          </cell>
          <cell r="W5">
            <v>55</v>
          </cell>
          <cell r="X5" t="str">
            <v>Se realizaron 55 ventas efectivas, hubo problemas con el registro en SIIF por lo tanto estos se registraron en febrero</v>
          </cell>
          <cell r="Y5">
            <v>86</v>
          </cell>
          <cell r="Z5" t="str">
            <v xml:space="preserve">En Febrero se atendieron: 134 clientes de acuerdo a SIIF.
En fecha real fueron 86
</v>
          </cell>
          <cell r="AA5">
            <v>71</v>
          </cell>
          <cell r="AB5" t="str">
            <v>En Marzo se atendieron: 71 clientes de acuerdo a SIIF.</v>
          </cell>
          <cell r="AC5">
            <v>132</v>
          </cell>
          <cell r="AD5" t="str">
            <v>En Abril se atendieron: 132 clientes de acuerdo a SIIF.</v>
          </cell>
          <cell r="AE5">
            <v>102</v>
          </cell>
          <cell r="AF5" t="str">
            <v>En Mayo se atendieron: 102 clientes de acuerdo a SIIF.</v>
          </cell>
          <cell r="AG5">
            <v>75</v>
          </cell>
          <cell r="AH5" t="str">
            <v>En Junio se atendieron: 75 clientes de acuerdo a planilla diariaria de ventas</v>
          </cell>
          <cell r="AI5">
            <v>0</v>
          </cell>
          <cell r="AJ5">
            <v>0</v>
          </cell>
          <cell r="AK5">
            <v>0</v>
          </cell>
          <cell r="AL5">
            <v>0</v>
          </cell>
          <cell r="AM5">
            <v>0</v>
          </cell>
          <cell r="AN5">
            <v>0</v>
          </cell>
          <cell r="AO5">
            <v>0</v>
          </cell>
          <cell r="AP5">
            <v>0</v>
          </cell>
          <cell r="AQ5">
            <v>0</v>
          </cell>
          <cell r="AR5">
            <v>0</v>
          </cell>
          <cell r="AS5">
            <v>0</v>
          </cell>
          <cell r="AT5">
            <v>0</v>
          </cell>
        </row>
        <row r="6">
          <cell r="W6" t="str">
            <v>0</v>
          </cell>
          <cell r="X6" t="str">
            <v>No se avanzó en el tema</v>
          </cell>
          <cell r="Y6">
            <v>1.6E-2</v>
          </cell>
          <cell r="Z6" t="str">
            <v>Se ralizó gestión con la editorial Panamericana</v>
          </cell>
          <cell r="AA6">
            <v>1.6E-2</v>
          </cell>
          <cell r="AB6" t="str">
            <v>Se ralizó gestión con la editorial Santillana y la Camra Colombiana del libro, se programará nueva reunión despues de la Feria del Libro</v>
          </cell>
          <cell r="AC6">
            <v>0</v>
          </cell>
          <cell r="AD6" t="str">
            <v>No se avanzó en el tema</v>
          </cell>
          <cell r="AE6">
            <v>0</v>
          </cell>
          <cell r="AF6" t="str">
            <v>Asistimos a reunión con editorial Santillana en donde se comprometieron a hablar con algunos de los autores de libros de lectura para la sesión de derechos para la impresión en tinta braille. Acercamiento con el área de bilinguismo del MEN y el área de Lectores.</v>
          </cell>
          <cell r="AG6">
            <v>0</v>
          </cell>
          <cell r="AH6" t="str">
            <v>Se empezaron a realizar pruebas con el libro way to go 6° del programa de bilinguismo del Ministerio de Educación</v>
          </cell>
          <cell r="AI6">
            <v>0</v>
          </cell>
          <cell r="AJ6">
            <v>0</v>
          </cell>
          <cell r="AK6">
            <v>0</v>
          </cell>
          <cell r="AL6">
            <v>0</v>
          </cell>
          <cell r="AM6">
            <v>0</v>
          </cell>
          <cell r="AN6">
            <v>0</v>
          </cell>
          <cell r="AO6">
            <v>0</v>
          </cell>
          <cell r="AP6">
            <v>0</v>
          </cell>
          <cell r="AQ6">
            <v>0</v>
          </cell>
          <cell r="AR6">
            <v>0</v>
          </cell>
          <cell r="AS6">
            <v>0</v>
          </cell>
          <cell r="AT6">
            <v>0</v>
          </cell>
        </row>
        <row r="7">
          <cell r="W7">
            <v>5.0000000000000001E-3</v>
          </cell>
          <cell r="X7" t="str">
            <v>Se programaron 25 libros del ministerio de cultura para imprimir para dotación</v>
          </cell>
          <cell r="Y7">
            <v>5.0000000000000001E-3</v>
          </cell>
          <cell r="Z7" t="str">
            <v>Se elaboró el plan de mercadeo y se envió a subdirección para la aprobación y socialización del mismo</v>
          </cell>
          <cell r="AA7">
            <v>5.0000000000000001E-3</v>
          </cell>
          <cell r="AB7" t="str">
            <v>Se elaboró el plan de mercadeo y se envió a subdirección para la aprobación y socialización del mismo</v>
          </cell>
          <cell r="AC7">
            <v>0</v>
          </cell>
          <cell r="AD7" t="str">
            <v xml:space="preserve">El 10 de abril se revisóel plan de mercadeo con la subdirección, se solicitó ajuste al mismo y quedó pendiente programara nueva reunión para revisasr </v>
          </cell>
          <cell r="AE7">
            <v>0.02</v>
          </cell>
          <cell r="AF7" t="str">
            <v>Se aprobaron el plan de mercadeo y la programación de producción anual y se publicaron en el SIG</v>
          </cell>
          <cell r="AG7">
            <v>0</v>
          </cell>
          <cell r="AH7" t="str">
            <v>Meta cumplida</v>
          </cell>
          <cell r="AI7">
            <v>0</v>
          </cell>
          <cell r="AJ7">
            <v>0</v>
          </cell>
          <cell r="AK7">
            <v>0</v>
          </cell>
          <cell r="AL7">
            <v>0</v>
          </cell>
          <cell r="AM7">
            <v>0</v>
          </cell>
          <cell r="AN7">
            <v>0</v>
          </cell>
          <cell r="AO7">
            <v>0</v>
          </cell>
          <cell r="AP7">
            <v>0</v>
          </cell>
          <cell r="AQ7">
            <v>0</v>
          </cell>
          <cell r="AR7">
            <v>0</v>
          </cell>
          <cell r="AS7">
            <v>0</v>
          </cell>
          <cell r="AT7">
            <v>0</v>
          </cell>
        </row>
        <row r="8">
          <cell r="V8">
            <v>42830</v>
          </cell>
          <cell r="W8">
            <v>5654</v>
          </cell>
          <cell r="X8" t="str">
            <v>Se imprimieron 5518 unidades para clientes externos y 136 para programación de producción interna</v>
          </cell>
          <cell r="Y8">
            <v>14626</v>
          </cell>
          <cell r="Z8" t="str">
            <v>Se imprimieron 13458 unidades para clientes externos y 1168 para programación de producción interna</v>
          </cell>
          <cell r="AA8">
            <v>5269</v>
          </cell>
          <cell r="AB8" t="str">
            <v>Se imprimieron 1069 unidades para clientes externos y 4200 para programación de producción interna</v>
          </cell>
          <cell r="AC8">
            <v>7262</v>
          </cell>
          <cell r="AD8" t="str">
            <v>Se imprimieron 462 unidades para clientes externos y 6800 para programación de producción interna</v>
          </cell>
          <cell r="AE8">
            <v>7404</v>
          </cell>
          <cell r="AF8" t="str">
            <v>Se imprimieron 5554 unidades para clientes externos y 1850 para programación de producción interna</v>
          </cell>
          <cell r="AG8">
            <v>2615</v>
          </cell>
          <cell r="AH8" t="str">
            <v>Se imprimieron 15 unidades para clientes externos y 2600 para programación de producción interna</v>
          </cell>
          <cell r="AI8">
            <v>0</v>
          </cell>
          <cell r="AJ8">
            <v>0</v>
          </cell>
          <cell r="AK8">
            <v>0</v>
          </cell>
          <cell r="AL8">
            <v>0</v>
          </cell>
          <cell r="AM8">
            <v>0</v>
          </cell>
          <cell r="AN8">
            <v>0</v>
          </cell>
          <cell r="AO8">
            <v>0</v>
          </cell>
          <cell r="AP8">
            <v>0</v>
          </cell>
          <cell r="AQ8">
            <v>0</v>
          </cell>
          <cell r="AR8">
            <v>0</v>
          </cell>
          <cell r="AS8">
            <v>0</v>
          </cell>
          <cell r="AT8">
            <v>0</v>
          </cell>
        </row>
        <row r="9">
          <cell r="W9">
            <v>2.5000000000000001E-2</v>
          </cell>
          <cell r="X9" t="str">
            <v>Se imprimió un (1) titulo de la programación de producción y no se ha aprobado el plan de mercadeo</v>
          </cell>
          <cell r="Y9">
            <v>2.5000000000000001E-2</v>
          </cell>
          <cell r="Z9" t="str">
            <v>Se imprimió un (1) titulo de la programación de producción y no se ha aprobado el plan de mercadeo</v>
          </cell>
          <cell r="AA9">
            <v>2.5000000000000001E-2</v>
          </cell>
          <cell r="AB9" t="str">
            <v>Se imprimieron cinco (5) titulos o items de la programación de producción y no se ha aprobado el plan de mercadeo</v>
          </cell>
          <cell r="AC9">
            <v>2.5000000000000001E-2</v>
          </cell>
          <cell r="AD9" t="str">
            <v>Se imprimieron tres (3) titulos o items de la programación de producción y no se ha aprobado el plan de mercadeo</v>
          </cell>
          <cell r="AE9">
            <v>0.03</v>
          </cell>
          <cell r="AF9" t="str">
            <v>Se imprimieron dos (2) titulos o items de la programación de producción y no se ha aprobado el plan de mercadeo</v>
          </cell>
          <cell r="AG9">
            <v>0.03</v>
          </cell>
          <cell r="AH9" t="str">
            <v>Se imprimieron cuatro (4) titulos o items de la programación de producción y  el plan de mercadeo tiene avance 35,70%</v>
          </cell>
          <cell r="AI9">
            <v>0</v>
          </cell>
          <cell r="AJ9">
            <v>0</v>
          </cell>
          <cell r="AK9">
            <v>0</v>
          </cell>
          <cell r="AL9">
            <v>0</v>
          </cell>
          <cell r="AM9">
            <v>0</v>
          </cell>
          <cell r="AN9">
            <v>0</v>
          </cell>
          <cell r="AO9">
            <v>0</v>
          </cell>
          <cell r="AP9">
            <v>0</v>
          </cell>
          <cell r="AQ9">
            <v>0</v>
          </cell>
          <cell r="AR9">
            <v>0</v>
          </cell>
          <cell r="AS9">
            <v>0</v>
          </cell>
          <cell r="AT9">
            <v>0</v>
          </cell>
        </row>
        <row r="10">
          <cell r="W10">
            <v>5.0000000000000001E-3</v>
          </cell>
          <cell r="X10" t="str">
            <v>Trabajamos en la actualización del "PROCEDIMIENTO SERVICIO O PRODUCTO NO CONFORME_29012019"</v>
          </cell>
          <cell r="Z10" t="str">
            <v>Trabajamos en la actualización del "PROCEDIMIENTO DE LA IMPRENTA", se actualizó el formato de programación de producción</v>
          </cell>
          <cell r="AA10">
            <v>0</v>
          </cell>
          <cell r="AB10" t="str">
            <v>No se avanzó , se cumplió con las solicitude de la auditoria de control interno a la Tienda INCI</v>
          </cell>
          <cell r="AC10">
            <v>0</v>
          </cell>
          <cell r="AD10" t="str">
            <v>No se avanzó , se cumplió con las solicitude de la auditoria de control interno a la Tienda INCI</v>
          </cell>
          <cell r="AE10">
            <v>0</v>
          </cell>
          <cell r="AF10" t="str">
            <v>Se elaboró plan de mejora para la tienda</v>
          </cell>
          <cell r="AG10">
            <v>0</v>
          </cell>
          <cell r="AH10" t="str">
            <v>No se avanzó en el tema por cambio de funcionaria de la Tienda</v>
          </cell>
          <cell r="AI10">
            <v>0</v>
          </cell>
          <cell r="AJ10">
            <v>0</v>
          </cell>
          <cell r="AK10">
            <v>0</v>
          </cell>
          <cell r="AL10">
            <v>0</v>
          </cell>
          <cell r="AM10">
            <v>0</v>
          </cell>
          <cell r="AN10">
            <v>0</v>
          </cell>
          <cell r="AO10">
            <v>0</v>
          </cell>
          <cell r="AP10">
            <v>0</v>
          </cell>
          <cell r="AQ10">
            <v>0</v>
          </cell>
          <cell r="AR10">
            <v>0</v>
          </cell>
          <cell r="AS10">
            <v>0</v>
          </cell>
          <cell r="AT10">
            <v>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0.08</v>
          </cell>
          <cell r="X3" t="str">
            <v>Se presentó a la subdirección el programa de fomento a la lectura y la escritura dirigido a la población con discapacidad visual y el cronograma de talleres hasta el mes de julio.</v>
          </cell>
          <cell r="Y3">
            <v>0</v>
          </cell>
          <cell r="Z3">
            <v>0</v>
          </cell>
          <cell r="AA3">
            <v>0.02</v>
          </cell>
          <cell r="AB3" t="str">
            <v>Se revisó y se ajustó la propuesta de talleres de fomento a la lectura</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row>
        <row r="4">
          <cell r="W4">
            <v>0</v>
          </cell>
          <cell r="X4" t="str">
            <v>Se contrató el año anterior con la empresa ARISMA la elaboración de colecciones de geografía, astronomía, arte y matemáticas. Se incumplió con la entrrega pactada para el 31 de enero.</v>
          </cell>
          <cell r="Y4">
            <v>0</v>
          </cell>
          <cell r="Z4" t="str">
            <v>Por incumplimiento de la empresa ARISMA no se pudieron recibir las colecciones</v>
          </cell>
          <cell r="AA4">
            <v>0</v>
          </cell>
          <cell r="AB4" t="str">
            <v>El 5 de abril es la audiencia con ARISMA. A la fecha, aun no se han recibido las colecciones</v>
          </cell>
          <cell r="AC4">
            <v>0</v>
          </cell>
          <cell r="AD4" t="str">
            <v>El 15 de abril se realizó la audiencia con ARISMA. Se hizo la entrega de las 4 colecciones para su revisión.</v>
          </cell>
          <cell r="AE4">
            <v>0</v>
          </cell>
          <cell r="AF4" t="str">
            <v>El 30 de mayo se termnó la revisón del material entregado. Algunas piezas deben ser reemplazadas</v>
          </cell>
          <cell r="AG4">
            <v>0</v>
          </cell>
          <cell r="AH4" t="str">
            <v>Se entregó a la Empresa ARISMA todo el material con errores para su corrección. Se aprobó el prototipo de corrección sugerido por ARISMA.</v>
          </cell>
          <cell r="AI4">
            <v>0</v>
          </cell>
          <cell r="AJ4">
            <v>0</v>
          </cell>
          <cell r="AK4">
            <v>0</v>
          </cell>
          <cell r="AL4">
            <v>0</v>
          </cell>
          <cell r="AM4">
            <v>0</v>
          </cell>
          <cell r="AN4">
            <v>0</v>
          </cell>
          <cell r="AO4">
            <v>0</v>
          </cell>
          <cell r="AP4">
            <v>0</v>
          </cell>
          <cell r="AQ4">
            <v>0</v>
          </cell>
          <cell r="AR4">
            <v>0</v>
          </cell>
          <cell r="AS4">
            <v>0</v>
          </cell>
          <cell r="AT4">
            <v>0</v>
          </cell>
        </row>
        <row r="5">
          <cell r="W5">
            <v>5</v>
          </cell>
          <cell r="X5" t="str">
            <v>Se digitalizaron 5 archivos sonoros para la sonoroteca</v>
          </cell>
          <cell r="Y5">
            <v>5</v>
          </cell>
          <cell r="Z5" t="str">
            <v>Se digitalizaron 5 archivos sonoros para la sonoroteca</v>
          </cell>
          <cell r="AA5">
            <v>17</v>
          </cell>
          <cell r="AB5" t="str">
            <v>Se digitalizaron 17 archivos sonoros para la sonoroteca</v>
          </cell>
          <cell r="AC5">
            <v>5</v>
          </cell>
          <cell r="AD5" t="str">
            <v>Se digitalizaron 5 archivos sonoros para la sonoroteca</v>
          </cell>
          <cell r="AE5">
            <v>28</v>
          </cell>
          <cell r="AF5" t="str">
            <v>Se digitalizaron 28 archivos sonoros para la sonoroteca</v>
          </cell>
          <cell r="AG5">
            <v>23</v>
          </cell>
          <cell r="AH5" t="str">
            <v>Se digitalizaron 23 archivos sonoros para la sonoroteca</v>
          </cell>
          <cell r="AI5">
            <v>0</v>
          </cell>
          <cell r="AJ5">
            <v>0</v>
          </cell>
          <cell r="AK5">
            <v>0</v>
          </cell>
          <cell r="AL5">
            <v>0</v>
          </cell>
          <cell r="AM5">
            <v>0</v>
          </cell>
          <cell r="AN5">
            <v>0</v>
          </cell>
          <cell r="AO5">
            <v>0</v>
          </cell>
          <cell r="AP5">
            <v>0</v>
          </cell>
          <cell r="AQ5">
            <v>0</v>
          </cell>
          <cell r="AR5">
            <v>0</v>
          </cell>
          <cell r="AS5">
            <v>0</v>
          </cell>
          <cell r="AT5">
            <v>0</v>
          </cell>
        </row>
        <row r="6">
          <cell r="V6">
            <v>31</v>
          </cell>
          <cell r="W6">
            <v>2</v>
          </cell>
          <cell r="X6" t="str">
            <v xml:space="preserve">Se realizaron dos talleres: Uso del Braillist de Corea y Taller de lectura con apoyo de tecnología en la Biblioteca Nacional </v>
          </cell>
          <cell r="Y6">
            <v>4</v>
          </cell>
          <cell r="Z6" t="str">
            <v>Se realizaron todos los talleres programados: Cuba, Fauna colombiana y Braille Alcaldía, Braille INCI}</v>
          </cell>
          <cell r="AA6">
            <v>5</v>
          </cell>
          <cell r="AB6" t="str">
            <v xml:space="preserve">Se realizaron todos los talleres programados: Japón, Braille para la Función Pública y público; Visita a la escuela de aviación; Taller con Willis Towers Watson y Colegio Gran Yomasa </v>
          </cell>
          <cell r="AC6">
            <v>6</v>
          </cell>
          <cell r="AD6" t="str">
            <v xml:space="preserve">Se realizaron todos los talleres programados: México, Telleres de Braille para IDPAC y CANAPRO.Visita al museo de la Policía y 2 talleres en la Filbo 2019 </v>
          </cell>
          <cell r="AE6">
            <v>8</v>
          </cell>
          <cell r="AF6" t="str">
            <v>Se realizaron todos los talleres programados: Portugal, Talleres de Braille para el Congreso y La U. Santo Tomás.Visita a la Escuela de Suboficiales de Madrid y talleres de interascción en la U. Sergio Arboleda, la CREG, Fundación San Pedro Claver y Banco de Bogotá</v>
          </cell>
          <cell r="AG6">
            <v>6</v>
          </cell>
          <cell r="AH6" t="str">
            <v>Se realizaron todos los talleres programados: Museo Geológico; Museo de Arte del Banco de la República; Taller sobre Canadá; Sonido antropomorfo; Concierto de Jazz y Taller de Braille.</v>
          </cell>
          <cell r="AI6">
            <v>0</v>
          </cell>
          <cell r="AJ6">
            <v>0</v>
          </cell>
          <cell r="AK6">
            <v>0</v>
          </cell>
          <cell r="AL6">
            <v>0</v>
          </cell>
          <cell r="AM6">
            <v>0</v>
          </cell>
          <cell r="AN6">
            <v>0</v>
          </cell>
          <cell r="AO6">
            <v>0</v>
          </cell>
          <cell r="AP6">
            <v>0</v>
          </cell>
          <cell r="AQ6">
            <v>0</v>
          </cell>
          <cell r="AR6">
            <v>0</v>
          </cell>
          <cell r="AS6">
            <v>0</v>
          </cell>
          <cell r="AT6">
            <v>0</v>
          </cell>
        </row>
        <row r="7">
          <cell r="W7">
            <v>0.02</v>
          </cell>
          <cell r="X7" t="str">
            <v>Se avanzó en el desarrollo de la propuesta</v>
          </cell>
          <cell r="Y7">
            <v>0.02</v>
          </cell>
          <cell r="Z7" t="str">
            <v>Se hicieron consultas para consolidar una propuesta objetiva con particáción de población con discapacidad visual</v>
          </cell>
          <cell r="AA7">
            <v>0.02</v>
          </cell>
          <cell r="AB7" t="str">
            <v xml:space="preserve">Se entregaron, verificaron y consolidaron 68 archivos digitales </v>
          </cell>
          <cell r="AC7">
            <v>0.02</v>
          </cell>
          <cell r="AD7" t="str">
            <v xml:space="preserve">Se entregaron, verificaron y consolidaron 57 archivos digitales </v>
          </cell>
          <cell r="AE7">
            <v>0.02</v>
          </cell>
          <cell r="AF7" t="str">
            <v xml:space="preserve">Se entregaron, verificaron y consolidaron 79 archivos digitales </v>
          </cell>
          <cell r="AG7">
            <v>0.02</v>
          </cell>
          <cell r="AH7" t="str">
            <v xml:space="preserve">Se entregaron, verificaron y consolidaron 76 archivos digitales </v>
          </cell>
          <cell r="AI7">
            <v>0</v>
          </cell>
          <cell r="AJ7">
            <v>0</v>
          </cell>
          <cell r="AK7">
            <v>0</v>
          </cell>
          <cell r="AL7">
            <v>0</v>
          </cell>
          <cell r="AM7">
            <v>0</v>
          </cell>
          <cell r="AN7">
            <v>0</v>
          </cell>
          <cell r="AO7">
            <v>0</v>
          </cell>
          <cell r="AP7">
            <v>0</v>
          </cell>
          <cell r="AQ7">
            <v>0</v>
          </cell>
          <cell r="AR7">
            <v>0</v>
          </cell>
          <cell r="AS7">
            <v>0</v>
          </cell>
          <cell r="AT7">
            <v>0</v>
          </cell>
        </row>
        <row r="8">
          <cell r="V8">
            <v>204</v>
          </cell>
          <cell r="W8">
            <v>0</v>
          </cell>
          <cell r="X8" t="str">
            <v>Se adelantó la contratación de los estructuradores, pero no se inició el trabajo</v>
          </cell>
          <cell r="Y8">
            <v>0</v>
          </cell>
          <cell r="Z8" t="str">
            <v>Se hcieron las contrataciones y se inició el trabajo de estructuración.</v>
          </cell>
          <cell r="AA8">
            <v>51</v>
          </cell>
          <cell r="AB8" t="str">
            <v>Se catalogaron y estructuraron 51 libros</v>
          </cell>
          <cell r="AC8">
            <v>51</v>
          </cell>
          <cell r="AD8" t="str">
            <v>Se catalogaron y estructuraron 51 libros</v>
          </cell>
          <cell r="AE8">
            <v>51</v>
          </cell>
          <cell r="AF8" t="str">
            <v>Se catalogaron y estructuraron 51 libros</v>
          </cell>
          <cell r="AG8">
            <v>51</v>
          </cell>
          <cell r="AH8" t="str">
            <v>Se catalogaron y estructuraron 51 libros</v>
          </cell>
          <cell r="AI8">
            <v>0</v>
          </cell>
          <cell r="AJ8">
            <v>0</v>
          </cell>
          <cell r="AK8">
            <v>0</v>
          </cell>
          <cell r="AL8">
            <v>0</v>
          </cell>
          <cell r="AM8">
            <v>0</v>
          </cell>
          <cell r="AN8">
            <v>0</v>
          </cell>
          <cell r="AO8">
            <v>0</v>
          </cell>
          <cell r="AP8">
            <v>0</v>
          </cell>
          <cell r="AQ8">
            <v>0</v>
          </cell>
          <cell r="AR8">
            <v>0</v>
          </cell>
          <cell r="AS8">
            <v>0</v>
          </cell>
          <cell r="AT8">
            <v>0</v>
          </cell>
        </row>
        <row r="9">
          <cell r="W9">
            <v>0</v>
          </cell>
          <cell r="X9" t="str">
            <v>Se reportaron 260 descargas del mes de Enero</v>
          </cell>
          <cell r="Y9">
            <v>0</v>
          </cell>
          <cell r="Z9" t="str">
            <v>Se reportaron 300 descargas del mes de Febrero</v>
          </cell>
          <cell r="AA9">
            <v>0.01</v>
          </cell>
          <cell r="AB9" t="str">
            <v>Se reportaron 257 descargas del mes de marzo</v>
          </cell>
          <cell r="AC9">
            <v>0.01</v>
          </cell>
          <cell r="AD9" t="str">
            <v>Se reportaron 223 descargas del mes de marzo</v>
          </cell>
          <cell r="AE9">
            <v>0.01</v>
          </cell>
          <cell r="AF9" t="str">
            <v>Se reportaron 5 descargas del mes de mayo</v>
          </cell>
          <cell r="AG9">
            <v>0.01</v>
          </cell>
          <cell r="AH9" t="str">
            <v>Se reportaron 58 descargas en el mes de junio</v>
          </cell>
          <cell r="AI9">
            <v>0</v>
          </cell>
          <cell r="AJ9">
            <v>0</v>
          </cell>
          <cell r="AK9">
            <v>0</v>
          </cell>
          <cell r="AL9">
            <v>0</v>
          </cell>
          <cell r="AM9">
            <v>0</v>
          </cell>
          <cell r="AN9">
            <v>0</v>
          </cell>
          <cell r="AO9">
            <v>0</v>
          </cell>
          <cell r="AP9">
            <v>0</v>
          </cell>
          <cell r="AQ9">
            <v>0</v>
          </cell>
          <cell r="AR9">
            <v>0</v>
          </cell>
          <cell r="AS9">
            <v>0</v>
          </cell>
          <cell r="AT9">
            <v>0</v>
          </cell>
        </row>
        <row r="10">
          <cell r="W10">
            <v>0.02</v>
          </cell>
          <cell r="X10" t="str">
            <v>Se avanzó en el desarrollo de la propuesta</v>
          </cell>
          <cell r="Y10">
            <v>0.02</v>
          </cell>
          <cell r="Z10" t="str">
            <v>Se hicieron consultas para consolidar una propuesta objetiva con particáción de población con discapacidad visual</v>
          </cell>
          <cell r="AA10">
            <v>0.02</v>
          </cell>
          <cell r="AB10" t="str">
            <v xml:space="preserve">Se entregaron, verificaron y consolidaron 68 archivos digitales </v>
          </cell>
          <cell r="AC10">
            <v>0.02</v>
          </cell>
          <cell r="AD10" t="str">
            <v xml:space="preserve">Se entregaron, verificaron y consolidaron 57 archivos digitales </v>
          </cell>
          <cell r="AE10">
            <v>0.02</v>
          </cell>
          <cell r="AF10" t="str">
            <v xml:space="preserve">Se entregaron, verificaron y consolidaron 79 archivos digitales </v>
          </cell>
          <cell r="AG10">
            <v>0.02</v>
          </cell>
          <cell r="AH10" t="str">
            <v xml:space="preserve">Se entregaron, verificaron y consolidaron 76 archivos digitales </v>
          </cell>
          <cell r="AI10">
            <v>0</v>
          </cell>
          <cell r="AJ10">
            <v>0</v>
          </cell>
          <cell r="AK10">
            <v>0</v>
          </cell>
          <cell r="AL10">
            <v>0</v>
          </cell>
          <cell r="AM10">
            <v>0</v>
          </cell>
          <cell r="AN10">
            <v>0</v>
          </cell>
          <cell r="AO10">
            <v>0</v>
          </cell>
          <cell r="AP10">
            <v>0</v>
          </cell>
          <cell r="AQ10">
            <v>0</v>
          </cell>
          <cell r="AR10">
            <v>0</v>
          </cell>
          <cell r="AS10">
            <v>0</v>
          </cell>
          <cell r="AT10">
            <v>0</v>
          </cell>
        </row>
        <row r="11">
          <cell r="W11">
            <v>0</v>
          </cell>
          <cell r="X11" t="str">
            <v>Como se declaró descierta la contratación para la adicuación de la sala de exposiciones no se pudo avanzar en esta meta.</v>
          </cell>
          <cell r="Y11">
            <v>0</v>
          </cell>
          <cell r="Z11" t="str">
            <v>Se adecuaron los estudios previos para volver a lanzar la convocatoria para la contratación que permita la implementación de la sala de exposiciones.</v>
          </cell>
          <cell r="AA11">
            <v>0.05</v>
          </cell>
          <cell r="AB11" t="str">
            <v>Se entregaron los estudios previos a la Oficina Asesora Jurídica</v>
          </cell>
          <cell r="AC11">
            <v>0.1</v>
          </cell>
          <cell r="AD11" t="str">
            <v>Se inició el proceso de contratación que terminarán el 9 de mayo y se adjudicará para contratar a partir del 11 de mayo</v>
          </cell>
          <cell r="AE11">
            <v>0.05</v>
          </cell>
          <cell r="AF11" t="str">
            <v>Se firmó el 14 de mayo el contrato con Camilo Casasbuenas para la adecuación de la sala de exposiciones.</v>
          </cell>
          <cell r="AG11">
            <v>0.05</v>
          </cell>
          <cell r="AH11" t="str">
            <v>Se avanzó en los detalles de los diseños y elementos que se incorporarán a la Sala de Exposiciones. Fueron aprobados por el Director General</v>
          </cell>
          <cell r="AI11">
            <v>0</v>
          </cell>
          <cell r="AJ11">
            <v>0</v>
          </cell>
          <cell r="AK11">
            <v>0</v>
          </cell>
          <cell r="AL11">
            <v>0</v>
          </cell>
          <cell r="AM11">
            <v>0</v>
          </cell>
          <cell r="AN11">
            <v>0</v>
          </cell>
          <cell r="AO11">
            <v>0</v>
          </cell>
          <cell r="AP11">
            <v>0</v>
          </cell>
          <cell r="AQ11">
            <v>0</v>
          </cell>
          <cell r="AR11">
            <v>0</v>
          </cell>
          <cell r="AS11">
            <v>0</v>
          </cell>
          <cell r="AT11">
            <v>0</v>
          </cell>
        </row>
        <row r="12">
          <cell r="W12">
            <v>0</v>
          </cell>
          <cell r="X12" t="str">
            <v>Como se declaró descierta la contratación para la adicuación de la sala de exposiciones no se pudo avanzar en esta meta.</v>
          </cell>
          <cell r="Y12">
            <v>0</v>
          </cell>
          <cell r="Z12" t="str">
            <v>Se adecuaron los estudios previos para volver a lanzar la convocatoria para la contratación que permita la implementación de la sala de exposiciones.</v>
          </cell>
          <cell r="AA12">
            <v>0.05</v>
          </cell>
          <cell r="AB12" t="str">
            <v>Se entregaron los estudios previos a la Oficina Asesora Jurídica</v>
          </cell>
          <cell r="AC12">
            <v>0.1</v>
          </cell>
          <cell r="AD12" t="str">
            <v>Se inició el proceso de contratación que terminarán el 9 de mayo y se adjudicará para contratar a partir del 11 de mayo</v>
          </cell>
          <cell r="AE12">
            <v>0.05</v>
          </cell>
          <cell r="AF12" t="str">
            <v>Se firmó el 14 de mayo el contrato con Camilo Casasbuenas para la adecuación de la sala de exposiciones.</v>
          </cell>
          <cell r="AG12">
            <v>0.05</v>
          </cell>
          <cell r="AH12" t="str">
            <v>Se avanzó en los detalles de los diseños y elementos que se incorporarán a la Sala de Exposiciones. Fueron aprobados por el Director General</v>
          </cell>
          <cell r="AI12">
            <v>0</v>
          </cell>
          <cell r="AJ12">
            <v>0</v>
          </cell>
          <cell r="AK12">
            <v>0</v>
          </cell>
          <cell r="AL12">
            <v>0</v>
          </cell>
          <cell r="AM12">
            <v>0</v>
          </cell>
          <cell r="AN12">
            <v>0</v>
          </cell>
          <cell r="AO12">
            <v>0</v>
          </cell>
          <cell r="AP12">
            <v>0</v>
          </cell>
          <cell r="AQ12">
            <v>0</v>
          </cell>
          <cell r="AR12">
            <v>0</v>
          </cell>
          <cell r="AS12">
            <v>0</v>
          </cell>
          <cell r="AT12">
            <v>0</v>
          </cell>
        </row>
        <row r="13">
          <cell r="V13">
            <v>0</v>
          </cell>
          <cell r="W13">
            <v>0</v>
          </cell>
          <cell r="X13">
            <v>0</v>
          </cell>
          <cell r="Y13">
            <v>0</v>
          </cell>
          <cell r="Z13">
            <v>0</v>
          </cell>
          <cell r="AA13">
            <v>0</v>
          </cell>
          <cell r="AB13" t="str">
            <v>Se está en espera de la adecuación de la sala multisensorial del Centro Cultural para organizar la exposición permanente y las temporales</v>
          </cell>
          <cell r="AC13">
            <v>0</v>
          </cell>
          <cell r="AD13" t="str">
            <v>Se está en espera de la adecuación de la sala multisensorial del Centro Cultural para organizar la exposición permanente y las temporales</v>
          </cell>
          <cell r="AE13">
            <v>0</v>
          </cell>
          <cell r="AF13" t="str">
            <v>Se está en espera de la adecuación de la sala multisensorial del Centro Cultural para organizar la exposición permanente y las temporales</v>
          </cell>
          <cell r="AG13">
            <v>0</v>
          </cell>
          <cell r="AH13" t="str">
            <v>Se está en espera de la adecuación de la sala multisensorial del Centro Cultural para organizar la exposición permanente y las temporales</v>
          </cell>
          <cell r="AI13">
            <v>0</v>
          </cell>
          <cell r="AJ13">
            <v>0</v>
          </cell>
          <cell r="AK13">
            <v>0</v>
          </cell>
          <cell r="AL13">
            <v>0</v>
          </cell>
          <cell r="AM13">
            <v>0</v>
          </cell>
          <cell r="AN13">
            <v>0</v>
          </cell>
          <cell r="AO13">
            <v>0</v>
          </cell>
          <cell r="AP13">
            <v>0</v>
          </cell>
          <cell r="AQ13">
            <v>0</v>
          </cell>
          <cell r="AR13">
            <v>0</v>
          </cell>
          <cell r="AS13">
            <v>0</v>
          </cell>
          <cell r="AT13">
            <v>0</v>
          </cell>
        </row>
        <row r="14">
          <cell r="W14">
            <v>6.6000000000000003E-2</v>
          </cell>
          <cell r="X14" t="str">
            <v>Se definiron los procedimientos de todos los servicios del Centro Cultural</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row>
        <row r="15">
          <cell r="W15">
            <v>6.6000000000000003E-2</v>
          </cell>
          <cell r="X15" t="str">
            <v>Se ajustaron entregaron a la Oficina Aseosora de Planeación los manuales de la Biblioteca Virtual y se subieron a la carpeta del SIG</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0.25</v>
          </cell>
          <cell r="X3" t="str">
            <v>Se actualizó el Plan Instituciona de Archivos a 2019.</v>
          </cell>
          <cell r="Y3">
            <v>0</v>
          </cell>
          <cell r="Z3" t="str">
            <v>Se actualizó el Plan Instituciona de Archivos a 2019.</v>
          </cell>
          <cell r="AA3">
            <v>0</v>
          </cell>
          <cell r="AB3" t="str">
            <v>Se actualizó el Plan Instituciona de Archivos a 2019.</v>
          </cell>
          <cell r="AC3">
            <v>0</v>
          </cell>
          <cell r="AD3" t="str">
            <v>Se actualizó el Plan Instituciona de Archivos a 2019.</v>
          </cell>
          <cell r="AE3">
            <v>0</v>
          </cell>
          <cell r="AF3" t="str">
            <v>Se actualizó el Plan Instituciona de Archivos a 2019.</v>
          </cell>
          <cell r="AG3">
            <v>0</v>
          </cell>
          <cell r="AH3" t="str">
            <v>Se actualizó el Plan Instituciona de Archivos a 2019.</v>
          </cell>
          <cell r="AI3">
            <v>0</v>
          </cell>
          <cell r="AJ3">
            <v>0</v>
          </cell>
          <cell r="AK3">
            <v>0</v>
          </cell>
          <cell r="AL3">
            <v>0</v>
          </cell>
          <cell r="AM3">
            <v>0</v>
          </cell>
          <cell r="AN3">
            <v>0</v>
          </cell>
          <cell r="AO3">
            <v>0</v>
          </cell>
          <cell r="AP3">
            <v>0</v>
          </cell>
          <cell r="AQ3">
            <v>0</v>
          </cell>
          <cell r="AR3">
            <v>0</v>
          </cell>
          <cell r="AS3">
            <v>0</v>
          </cell>
          <cell r="AT3">
            <v>0</v>
          </cell>
        </row>
        <row r="4">
          <cell r="W4">
            <v>4.5833333333333337E-2</v>
          </cell>
          <cell r="X4" t="str">
            <v>Se da continuidad al Proceso de Reprografia con la Digitalizacion de la Nomina Seccional Bogota y elaboración del SIC</v>
          </cell>
          <cell r="Y4">
            <v>4.5833333333333337E-2</v>
          </cell>
          <cell r="Z4" t="str">
            <v>Se da continuidad al Proceso de Reprografia con la Digitalizacion de la Nomina Seccional Bogota y elaboración del SIC</v>
          </cell>
          <cell r="AA4">
            <v>4.5833333333333337E-2</v>
          </cell>
          <cell r="AB4" t="str">
            <v xml:space="preserve">Se da continuidad al Proceso de Reprografia con la Digitalizacion de la Nomina Seccional Bogota Vigencia 1996 - 1997 y elaboración del SIC </v>
          </cell>
          <cell r="AC4">
            <v>4.5833333333333337E-2</v>
          </cell>
          <cell r="AD4" t="str">
            <v xml:space="preserve">Se da continuidad al Proceso de Reprografia con la Digitalizacion de la Nomina Seccional Bogota Vigencia 1996 - 1997 y elaboración del SIC </v>
          </cell>
          <cell r="AE4">
            <v>4.5833333333333337E-2</v>
          </cell>
          <cell r="AF4" t="str">
            <v>Se da continuidad al Proceso de Reprografia con la Digitalizacion de la Nomina Seccional Bogota Vigencia 1998 - 1999 y elaboración del SIC (Plan de Preservación Digital)</v>
          </cell>
          <cell r="AG4">
            <v>0</v>
          </cell>
          <cell r="AH4" t="str">
            <v>Se da continuidad al Proceso de Reprografia con la Digitalizacion de la Nomina Seccional Bogota Vigencia 1999 - 2001 y elaboración del SIC (Plan de Preservación Digital).</v>
          </cell>
          <cell r="AI4">
            <v>0</v>
          </cell>
          <cell r="AJ4">
            <v>0</v>
          </cell>
          <cell r="AK4">
            <v>0</v>
          </cell>
          <cell r="AL4">
            <v>0</v>
          </cell>
          <cell r="AM4">
            <v>0</v>
          </cell>
          <cell r="AN4">
            <v>0</v>
          </cell>
          <cell r="AO4">
            <v>0</v>
          </cell>
          <cell r="AP4">
            <v>0</v>
          </cell>
          <cell r="AQ4">
            <v>0</v>
          </cell>
          <cell r="AR4">
            <v>0</v>
          </cell>
          <cell r="AS4">
            <v>0</v>
          </cell>
          <cell r="AT4">
            <v>0</v>
          </cell>
        </row>
        <row r="5">
          <cell r="W5">
            <v>0.01</v>
          </cell>
          <cell r="X5" t="str">
            <v>Actualmente se esta elaborando el SIC con Base al Manual del AGN</v>
          </cell>
          <cell r="Y5">
            <v>0.01</v>
          </cell>
          <cell r="Z5" t="str">
            <v>Actualmente se esta elaborando el SIC con Base al Manual del AGN</v>
          </cell>
          <cell r="AA5">
            <v>0.01</v>
          </cell>
          <cell r="AB5" t="str">
            <v>Actualmente se esta elaborando el SIC con Base al Manual del AGN</v>
          </cell>
          <cell r="AC5">
            <v>0.01</v>
          </cell>
          <cell r="AD5" t="str">
            <v>Actualmente se esta elaborando el SIC con Base al Manual del AGN</v>
          </cell>
          <cell r="AE5">
            <v>0.01</v>
          </cell>
          <cell r="AF5" t="str">
            <v>Actualmente se esta elaborando el SIC con Base al Manual del AGN, Se elaboro Plan de Preservacion Digital y Publico en Pagina Web</v>
          </cell>
          <cell r="AG5">
            <v>0</v>
          </cell>
          <cell r="AH5" t="str">
            <v>Se elaboro Plan de Preservacion Digital y Publico en Pagina Web</v>
          </cell>
          <cell r="AI5">
            <v>0</v>
          </cell>
          <cell r="AJ5">
            <v>0</v>
          </cell>
          <cell r="AK5">
            <v>0</v>
          </cell>
          <cell r="AL5">
            <v>0</v>
          </cell>
          <cell r="AM5">
            <v>0</v>
          </cell>
          <cell r="AN5">
            <v>0</v>
          </cell>
          <cell r="AO5">
            <v>0</v>
          </cell>
          <cell r="AP5">
            <v>0</v>
          </cell>
          <cell r="AQ5">
            <v>0</v>
          </cell>
          <cell r="AR5">
            <v>0</v>
          </cell>
          <cell r="AS5">
            <v>0</v>
          </cell>
          <cell r="AT5">
            <v>0</v>
          </cell>
        </row>
        <row r="6">
          <cell r="W6">
            <v>0</v>
          </cell>
          <cell r="X6">
            <v>0</v>
          </cell>
          <cell r="Y6">
            <v>0</v>
          </cell>
          <cell r="Z6">
            <v>0</v>
          </cell>
          <cell r="AA6">
            <v>0</v>
          </cell>
          <cell r="AB6">
            <v>0</v>
          </cell>
          <cell r="AC6">
            <v>0.1</v>
          </cell>
          <cell r="AD6" t="str">
            <v>Se Programan Transferencias Documentales mediante memorando 20191130000914 del 08 de Abril de 2019</v>
          </cell>
          <cell r="AE6">
            <v>0</v>
          </cell>
          <cell r="AF6" t="str">
            <v>Se Programan Transferencias Documentales mediante memorando 20191130000914 del 08 de Abril de 2019 y se da inicio a las mismas el dia 10 de Junio de 2019.</v>
          </cell>
          <cell r="AG6">
            <v>0</v>
          </cell>
          <cell r="AH6" t="str">
            <v>Se ejecutaron Tranferencias Documentales correspondietes a las siguientes Areas:
- Direccion General (se realizo devolución de la Tranferencia, debido a que presentaba inconsistencias).
- Oficina Aseora de Comunicaciones (No habian Documentos para Tranferir).
- Secretaria General (Solicitó Aplazamiento).
- Oficina Aseora de Planeación (se realizó devolución de la Tranferencia, debido a que presentaba inconsistencias).
- Subirección Tecnica (se realizó devolución de la Tranferencia, debido a que presentaba inconsistencias)</v>
          </cell>
          <cell r="AI6">
            <v>0</v>
          </cell>
          <cell r="AJ6">
            <v>0</v>
          </cell>
          <cell r="AK6">
            <v>0</v>
          </cell>
          <cell r="AL6">
            <v>0</v>
          </cell>
          <cell r="AM6">
            <v>0</v>
          </cell>
          <cell r="AN6">
            <v>0</v>
          </cell>
          <cell r="AO6">
            <v>0</v>
          </cell>
          <cell r="AP6">
            <v>0</v>
          </cell>
          <cell r="AQ6">
            <v>0</v>
          </cell>
          <cell r="AR6">
            <v>0</v>
          </cell>
          <cell r="AS6">
            <v>0</v>
          </cell>
          <cell r="AT6">
            <v>0</v>
          </cell>
        </row>
        <row r="7">
          <cell r="W7">
            <v>0</v>
          </cell>
          <cell r="X7" t="str">
            <v>N/A</v>
          </cell>
          <cell r="Y7">
            <v>0</v>
          </cell>
          <cell r="Z7" t="str">
            <v>N/A</v>
          </cell>
          <cell r="AA7">
            <v>0.01</v>
          </cell>
          <cell r="AB7" t="str">
            <v>Con la Oficina Asesora de Planeación Se realizo actualizacion y modificacion de la Norma Fundamental, Formato Caracterizacion del Proceso y Formato Procedimientos, documentos clave para  elaboracion y actualizacion de documentos y formatos del Sistema Integrado de Gestion.</v>
          </cell>
          <cell r="AC7">
            <v>0</v>
          </cell>
          <cell r="AD7">
            <v>0</v>
          </cell>
          <cell r="AE7">
            <v>0</v>
          </cell>
          <cell r="AF7" t="str">
            <v>Se da inicio a la actualización de los Procedimientos de Correspondencia y PQRSD.</v>
          </cell>
          <cell r="AG7">
            <v>0</v>
          </cell>
          <cell r="AH7" t="str">
            <v>Se da inicio a la actualización de los Procedimientos de Correspondencia y PQRSD.</v>
          </cell>
          <cell r="AI7">
            <v>0</v>
          </cell>
          <cell r="AJ7">
            <v>0</v>
          </cell>
          <cell r="AK7">
            <v>0</v>
          </cell>
          <cell r="AL7">
            <v>0</v>
          </cell>
          <cell r="AM7">
            <v>0</v>
          </cell>
          <cell r="AN7">
            <v>0</v>
          </cell>
          <cell r="AO7">
            <v>0</v>
          </cell>
          <cell r="AP7">
            <v>0</v>
          </cell>
          <cell r="AQ7">
            <v>0</v>
          </cell>
          <cell r="AR7">
            <v>0</v>
          </cell>
          <cell r="AS7">
            <v>0</v>
          </cell>
          <cell r="AT7">
            <v>0</v>
          </cell>
        </row>
        <row r="8">
          <cell r="W8">
            <v>0</v>
          </cell>
          <cell r="X8" t="str">
            <v>N/A</v>
          </cell>
          <cell r="Y8">
            <v>0</v>
          </cell>
          <cell r="Z8" t="str">
            <v>N/A</v>
          </cell>
          <cell r="AA8">
            <v>0</v>
          </cell>
          <cell r="AB8" t="str">
            <v>N/A</v>
          </cell>
          <cell r="AC8">
            <v>0</v>
          </cell>
          <cell r="AD8" t="str">
            <v>N/A</v>
          </cell>
          <cell r="AE8">
            <v>0</v>
          </cell>
          <cell r="AF8" t="str">
            <v>N/A</v>
          </cell>
          <cell r="AG8">
            <v>0</v>
          </cell>
          <cell r="AH8" t="str">
            <v>N/A</v>
          </cell>
          <cell r="AI8">
            <v>0</v>
          </cell>
          <cell r="AJ8">
            <v>0</v>
          </cell>
          <cell r="AK8">
            <v>0</v>
          </cell>
          <cell r="AL8">
            <v>0</v>
          </cell>
          <cell r="AM8">
            <v>0</v>
          </cell>
          <cell r="AN8">
            <v>0</v>
          </cell>
          <cell r="AO8">
            <v>0</v>
          </cell>
          <cell r="AP8">
            <v>0</v>
          </cell>
          <cell r="AQ8">
            <v>0</v>
          </cell>
          <cell r="AR8">
            <v>0</v>
          </cell>
          <cell r="AS8">
            <v>0</v>
          </cell>
          <cell r="AT8">
            <v>0</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0.15</v>
          </cell>
          <cell r="X3" t="str">
            <v>Se inicia con la elaboración del documento</v>
          </cell>
          <cell r="Y3">
            <v>0.15</v>
          </cell>
          <cell r="Z3" t="str">
            <v>Se realiza la revisión y aprobación del plan, para su publicación en eln SIG y pagina web.</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row>
        <row r="4">
          <cell r="W4">
            <v>0</v>
          </cell>
          <cell r="X4">
            <v>0</v>
          </cell>
          <cell r="Y4">
            <v>0.1</v>
          </cell>
          <cell r="Z4" t="str">
            <v>Se realiza la entrega de un kit de hidratación a los funcionarios que se transportaron a la Entidad en bicicleta, el día sin carro.</v>
          </cell>
          <cell r="AA4">
            <v>0.1</v>
          </cell>
          <cell r="AB4" t="str">
            <v>Se realiza la entrega de detalles en conmemoración al día de la Mujer</v>
          </cell>
          <cell r="AC4">
            <v>0.1</v>
          </cell>
          <cell r="AD4" t="str">
            <v>Se realiza la PANTUFLATON y la entrega de incentivos a las Secretarias de la Entidad.</v>
          </cell>
          <cell r="AE4">
            <v>0.1</v>
          </cell>
          <cell r="AF4" t="str">
            <v>Se realiza el Taller Adaptación Laboral.</v>
          </cell>
          <cell r="AG4">
            <v>0.1</v>
          </cell>
          <cell r="AH4" t="str">
            <v xml:space="preserve">- Copa America INCI 2019
- Pilates
- Programa de Vivienda
- Taller Comunicación Efectiva y Asertiva 
-Día del Servidor Publico ( Concieto Jazz)
</v>
          </cell>
          <cell r="AI4">
            <v>0</v>
          </cell>
          <cell r="AJ4">
            <v>0</v>
          </cell>
          <cell r="AK4">
            <v>0</v>
          </cell>
          <cell r="AL4">
            <v>0</v>
          </cell>
          <cell r="AM4">
            <v>0</v>
          </cell>
          <cell r="AN4">
            <v>0</v>
          </cell>
          <cell r="AO4">
            <v>0</v>
          </cell>
          <cell r="AP4">
            <v>0</v>
          </cell>
          <cell r="AQ4">
            <v>0</v>
          </cell>
          <cell r="AR4">
            <v>0</v>
          </cell>
          <cell r="AS4">
            <v>0</v>
          </cell>
          <cell r="AT4">
            <v>0</v>
          </cell>
        </row>
        <row r="5">
          <cell r="W5">
            <v>0.15</v>
          </cell>
          <cell r="X5" t="str">
            <v>Se inicia con la elaboración del documento</v>
          </cell>
          <cell r="Y5">
            <v>0.15</v>
          </cell>
          <cell r="Z5" t="str">
            <v>Se realiza la revisión y aprobación del plan, para su publicación en eln SIG y pagina web.</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row>
        <row r="6">
          <cell r="W6">
            <v>0</v>
          </cell>
          <cell r="X6">
            <v>0</v>
          </cell>
          <cell r="Y6">
            <v>0.05</v>
          </cell>
          <cell r="Z6" t="str">
            <v>Se realiza Capacitación acerca de Investigación de Accidentes (Miembros COPASST) y Lineamientos nuevos miembros Comité de Convivencia Laboral.</v>
          </cell>
          <cell r="AA6">
            <v>0.05</v>
          </cell>
          <cell r="AB6" t="str">
            <v>Se realiza Capacitación acerca de Acoso Laboral a todos los funcionarios de la Entidad.</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row>
        <row r="7">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row>
        <row r="8">
          <cell r="W8">
            <v>0.1</v>
          </cell>
          <cell r="X8" t="str">
            <v>Se inicia con la elaboración del documento</v>
          </cell>
          <cell r="Y8">
            <v>0.15</v>
          </cell>
          <cell r="Z8" t="str">
            <v>Se realiza la revisión y aprobación del plan, para su publicación en eln SIG y pagina web.</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row>
        <row r="9">
          <cell r="W9" t="str">
            <v>0</v>
          </cell>
          <cell r="X9">
            <v>0</v>
          </cell>
          <cell r="Y9">
            <v>0.05</v>
          </cell>
          <cell r="Z9" t="str">
            <v>Reunión de seguimiento bimensual por parte de la ARL AXA Colpatria, con el fin de programar y ejecutar actividades del SG -SST.</v>
          </cell>
          <cell r="AA9">
            <v>0</v>
          </cell>
          <cell r="AB9">
            <v>0</v>
          </cell>
          <cell r="AC9">
            <v>0</v>
          </cell>
          <cell r="AD9">
            <v>0</v>
          </cell>
          <cell r="AE9">
            <v>0.05</v>
          </cell>
          <cell r="AF9" t="str">
            <v>Reunión de seguimiento bimensual por parte de la ARL AXA Colpatria, con el fin de programar y ejecutar actividades del SG -SST.
Se realiza la adquisición de los Elementos de Protección Personal, para suministrar a los funcionarios operativos de la imprenta y auxiliar administrativo.</v>
          </cell>
          <cell r="AG9">
            <v>0.05</v>
          </cell>
          <cell r="AH9" t="str">
            <v>Reunión de seguimiento bimensual por parte de la ARL AXA Colpatria, con el fin de programar y ejecutar actividades del SG -SST.
Semana del SG - SST
-Socialización SG -SST
-Elementos de Protección Personal
-Riesgo Biomecnico
-Riesgo sicosocial</v>
          </cell>
          <cell r="AI9">
            <v>0</v>
          </cell>
          <cell r="AJ9">
            <v>0</v>
          </cell>
          <cell r="AK9">
            <v>0</v>
          </cell>
          <cell r="AL9">
            <v>0</v>
          </cell>
          <cell r="AM9">
            <v>0</v>
          </cell>
          <cell r="AN9">
            <v>0</v>
          </cell>
          <cell r="AO9">
            <v>0</v>
          </cell>
          <cell r="AP9">
            <v>0</v>
          </cell>
          <cell r="AQ9">
            <v>0</v>
          </cell>
          <cell r="AR9">
            <v>0</v>
          </cell>
          <cell r="AS9">
            <v>0</v>
          </cell>
          <cell r="AT9">
            <v>0</v>
          </cell>
        </row>
        <row r="10">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row>
        <row r="11">
          <cell r="W11">
            <v>0.15</v>
          </cell>
          <cell r="X11" t="str">
            <v>Se inicia con la elaboración del documento</v>
          </cell>
          <cell r="Y11">
            <v>0.15</v>
          </cell>
          <cell r="Z11" t="str">
            <v>Se realiza la revisión y aprobación del plan, para su publicación en eln SIG y pagina web.</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row>
        <row r="12">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row>
        <row r="13">
          <cell r="W13">
            <v>0.15</v>
          </cell>
          <cell r="X13" t="str">
            <v>Se inicia con la elaboración del documento</v>
          </cell>
          <cell r="Y13">
            <v>0.15</v>
          </cell>
          <cell r="Z13" t="str">
            <v>Se realiza la revisión y aprobación del plan, para su publicación en eln SIG y pagina web.</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row>
        <row r="14">
          <cell r="W14">
            <v>0</v>
          </cell>
          <cell r="X14">
            <v>0</v>
          </cell>
          <cell r="Y14">
            <v>0.05</v>
          </cell>
          <cell r="Z14" t="str">
            <v xml:space="preserve">Se da inicio a la ejecución a uno (1) de los seis (6) contratos (SG-SST), con los que cuenta el proceso para la vigencia 2019. </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row>
        <row r="15">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row>
        <row r="16">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t="str">
            <v>Se identifica la Resolución 1373 de 2017 como el antecedente.</v>
          </cell>
          <cell r="Y3">
            <v>0</v>
          </cell>
          <cell r="Z3" t="str">
            <v xml:space="preserve">Se informa mediante INCILISTA el valor de acuerdo con la Resolución 1373 de 2017 </v>
          </cell>
          <cell r="AA3">
            <v>0</v>
          </cell>
          <cell r="AB3" t="str">
            <v>Esta actividad esta programada para el II semestre del 2019.</v>
          </cell>
          <cell r="AC3">
            <v>0</v>
          </cell>
          <cell r="AD3" t="str">
            <v>Esta actividad esta programada para el II semestre del 2019.</v>
          </cell>
          <cell r="AE3">
            <v>0</v>
          </cell>
          <cell r="AF3" t="str">
            <v>Esta actividad esta programada para el II semestre del 2019.</v>
          </cell>
          <cell r="AG3">
            <v>0</v>
          </cell>
          <cell r="AH3" t="str">
            <v>Esta actividad esta programada para el II semestre del 2019.</v>
          </cell>
          <cell r="AI3">
            <v>0</v>
          </cell>
          <cell r="AJ3">
            <v>0</v>
          </cell>
          <cell r="AK3">
            <v>0</v>
          </cell>
          <cell r="AL3">
            <v>0</v>
          </cell>
          <cell r="AM3">
            <v>0</v>
          </cell>
          <cell r="AN3">
            <v>0</v>
          </cell>
          <cell r="AO3">
            <v>0</v>
          </cell>
          <cell r="AP3">
            <v>0</v>
          </cell>
          <cell r="AQ3">
            <v>0</v>
          </cell>
          <cell r="AR3">
            <v>0</v>
          </cell>
          <cell r="AS3">
            <v>0</v>
          </cell>
          <cell r="AT3">
            <v>0</v>
          </cell>
        </row>
        <row r="4">
          <cell r="X4" t="str">
            <v>Se elaboró la Resolución 13 del 2 de enero de 2019, que establece la tabla de honorarios y perfiles del INCI para el año 2019</v>
          </cell>
          <cell r="Y4">
            <v>0</v>
          </cell>
          <cell r="Z4" t="str">
            <v>Acción realizada en enero de 2019</v>
          </cell>
          <cell r="AA4">
            <v>0</v>
          </cell>
          <cell r="AB4" t="str">
            <v>Esta acción se realizó en el mes de enero de 2019</v>
          </cell>
          <cell r="AC4">
            <v>0</v>
          </cell>
          <cell r="AD4" t="str">
            <v>Esta acción se realizó en el mes de enero de 2019</v>
          </cell>
          <cell r="AE4">
            <v>0</v>
          </cell>
          <cell r="AF4" t="str">
            <v>Esta acción se realizó en el mes de enero de 2019</v>
          </cell>
          <cell r="AG4">
            <v>0</v>
          </cell>
          <cell r="AH4" t="str">
            <v>Esta acción se realizó en el mes de enero de 2019</v>
          </cell>
          <cell r="AI4">
            <v>0</v>
          </cell>
          <cell r="AJ4">
            <v>0</v>
          </cell>
          <cell r="AK4">
            <v>0</v>
          </cell>
          <cell r="AL4">
            <v>0</v>
          </cell>
          <cell r="AM4">
            <v>0</v>
          </cell>
          <cell r="AN4">
            <v>0</v>
          </cell>
          <cell r="AO4">
            <v>0</v>
          </cell>
          <cell r="AP4">
            <v>0</v>
          </cell>
          <cell r="AQ4">
            <v>0</v>
          </cell>
          <cell r="AR4">
            <v>0</v>
          </cell>
          <cell r="AS4">
            <v>0</v>
          </cell>
          <cell r="AT4">
            <v>0</v>
          </cell>
        </row>
        <row r="5">
          <cell r="X5" t="str">
            <v>Se está esperando reunión del Comité de Saneamiento de Bienes Muebles, de acuerdo con la solicitud mediante memorando 20181020003124 del 10 de diciembre de 2018.</v>
          </cell>
          <cell r="Y5">
            <v>7.4999999999999997E-3</v>
          </cell>
          <cell r="Z5" t="str">
            <v>Se está esperando reunión del Comité de Saneamiento de Bienes Muebles, de acuerdo con la solicitud mediante memorando 20181020003124 del 10 de diciembre de 2018.</v>
          </cell>
          <cell r="AA5">
            <v>0</v>
          </cell>
          <cell r="AB5" t="str">
            <v>Esta actividad esta programada para el II semestre del 2019.</v>
          </cell>
          <cell r="AC5">
            <v>0</v>
          </cell>
          <cell r="AD5" t="str">
            <v>Esta actividad esta programada para el II semestre del 2019.</v>
          </cell>
          <cell r="AE5">
            <v>0</v>
          </cell>
          <cell r="AF5" t="str">
            <v>Esta actividad esta programada para el II semestre del 2019.</v>
          </cell>
          <cell r="AG5">
            <v>0</v>
          </cell>
          <cell r="AH5" t="str">
            <v>Esta actividad esta programada para el II semestre del 2019.</v>
          </cell>
          <cell r="AI5">
            <v>0</v>
          </cell>
          <cell r="AJ5">
            <v>0</v>
          </cell>
          <cell r="AK5">
            <v>0</v>
          </cell>
          <cell r="AL5">
            <v>0</v>
          </cell>
          <cell r="AM5">
            <v>0</v>
          </cell>
          <cell r="AN5">
            <v>0</v>
          </cell>
          <cell r="AO5">
            <v>0</v>
          </cell>
          <cell r="AP5">
            <v>0</v>
          </cell>
          <cell r="AQ5">
            <v>0</v>
          </cell>
          <cell r="AR5">
            <v>0</v>
          </cell>
          <cell r="AS5">
            <v>0</v>
          </cell>
          <cell r="AT5">
            <v>0</v>
          </cell>
        </row>
        <row r="6">
          <cell r="X6" t="str">
            <v>Se está reuniendo la información para actualizar la base legal.</v>
          </cell>
          <cell r="Y6">
            <v>7.4999999999999997E-3</v>
          </cell>
          <cell r="Z6" t="str">
            <v>Se está reuniendo la información para actualizar la base legal.</v>
          </cell>
          <cell r="AA6">
            <v>7.4999999999999997E-3</v>
          </cell>
          <cell r="AB6" t="str">
            <v>En el primer trimestre del año 2019 la OAJ reportó la cartelera de los contratos celebrados a la Oficina de Planeación para la correspondiente publicación en la página web de la entidad.
De igual manera a partir del mes de mayo de 2019, se harán revisiones mensuales al normograma de la entidad, con el fin de revisar si proceden actualizaciones.</v>
          </cell>
          <cell r="AC6">
            <v>7.4999999999999997E-3</v>
          </cell>
          <cell r="AD6" t="str">
            <v>En el mes de mayo se terminó la actualización y  compilación de la normatividad de la entidad y se remitió ante el Ministerio de Justicia, en los próximos días se remitirá a planeación para la publicación del mismo en la página web del INCI.</v>
          </cell>
          <cell r="AE6">
            <v>7.4999999999999997E-3</v>
          </cell>
          <cell r="AF6" t="str">
            <v>El Ministerio de Justicia aprueba y remite normograma de la entidad para que este sea publicado en la pagina web del INCI.</v>
          </cell>
          <cell r="AG6">
            <v>7.4999999999999997E-3</v>
          </cell>
          <cell r="AH6" t="str">
            <v xml:space="preserve">El 11 de junio de 2019 mediante memorando interno No. 201910200001644 se remite a OAP, para que el normograam sea publicado, en la pagina de la entidad.  </v>
          </cell>
          <cell r="AI6">
            <v>0</v>
          </cell>
          <cell r="AJ6">
            <v>0</v>
          </cell>
          <cell r="AK6">
            <v>0</v>
          </cell>
          <cell r="AL6">
            <v>0</v>
          </cell>
          <cell r="AM6">
            <v>0</v>
          </cell>
          <cell r="AN6">
            <v>0</v>
          </cell>
          <cell r="AO6">
            <v>0</v>
          </cell>
          <cell r="AP6">
            <v>0</v>
          </cell>
          <cell r="AQ6">
            <v>0</v>
          </cell>
          <cell r="AR6">
            <v>0</v>
          </cell>
          <cell r="AS6">
            <v>0</v>
          </cell>
          <cell r="AT6">
            <v>0</v>
          </cell>
        </row>
        <row r="7">
          <cell r="X7" t="str">
            <v>Se han realizado las acciones de actualización en eKogui de la información que regsitra en los despachos judiciales.</v>
          </cell>
          <cell r="Y7">
            <v>7.4999999999999997E-3</v>
          </cell>
          <cell r="Z7" t="str">
            <v>Se obtuvo certificado de las acciones en Ekogui, oficio 20191030003451 de Control Interno. Se sigue alimentando eKogui.</v>
          </cell>
          <cell r="AA7">
            <v>7.4999999999999997E-3</v>
          </cell>
          <cell r="AB7" t="str">
            <v>El 27 de marzo de 2019, se reporta a la Agencia Nacional el cuarto borrador de la Política de prevención del daño antijurídico del INCI.
De igual manera la contratista de la OAJ asistió a la capacitación realizada por la ANDJE los días 22 y 29 de marzo de 2019</v>
          </cell>
          <cell r="AC7">
            <v>0.125</v>
          </cell>
          <cell r="AD7" t="str">
            <v>Se realizó el seguimiento y la actualización del sistema Ekogui con corte a 28 de abril de 2019.</v>
          </cell>
          <cell r="AE7">
            <v>0.125</v>
          </cell>
          <cell r="AF7" t="str">
            <v>Se realizó el seguimiento y la actualización del sistema Ekogui con corte a 31 de mayo de 2019.</v>
          </cell>
          <cell r="AG7">
            <v>0.125</v>
          </cell>
          <cell r="AH7" t="str">
            <v>Se realizó el seguimiento y la actualización del sistema Ekogui con corte a 30 de junio de 2019.</v>
          </cell>
          <cell r="AI7">
            <v>0</v>
          </cell>
          <cell r="AJ7">
            <v>0</v>
          </cell>
          <cell r="AK7">
            <v>0</v>
          </cell>
          <cell r="AL7">
            <v>0</v>
          </cell>
          <cell r="AM7">
            <v>0</v>
          </cell>
          <cell r="AN7">
            <v>0</v>
          </cell>
          <cell r="AO7">
            <v>0</v>
          </cell>
          <cell r="AP7">
            <v>0</v>
          </cell>
          <cell r="AQ7">
            <v>0</v>
          </cell>
          <cell r="AR7">
            <v>0</v>
          </cell>
          <cell r="AS7">
            <v>0</v>
          </cell>
          <cell r="AT7">
            <v>0</v>
          </cell>
        </row>
        <row r="8">
          <cell r="X8" t="str">
            <v>Se identifican las resoluciones 20102000002513 del 26 de julio de 2010 y 20161020004463 del 20 de diciembre de 2016</v>
          </cell>
          <cell r="Y8">
            <v>0</v>
          </cell>
          <cell r="Z8" t="str">
            <v>Se confronta la regulación del Decreto 1069 de 2015 con las resoluciones internas para verificar los cambios a realizar.</v>
          </cell>
          <cell r="AA8">
            <v>0</v>
          </cell>
          <cell r="AB8" t="str">
            <v>Esta actividad esta programada para el II semestre del 2019.</v>
          </cell>
          <cell r="AC8">
            <v>0</v>
          </cell>
          <cell r="AD8" t="str">
            <v>Esta actividad esta programada para el II semestre del 2019.</v>
          </cell>
          <cell r="AE8">
            <v>0</v>
          </cell>
          <cell r="AF8" t="str">
            <v>Esta actividad esta programada para el II semestre del 2019.</v>
          </cell>
          <cell r="AG8">
            <v>0</v>
          </cell>
          <cell r="AH8" t="str">
            <v>Esta actividad esta programada para el II semestre del 2019.</v>
          </cell>
          <cell r="AI8">
            <v>0</v>
          </cell>
          <cell r="AJ8">
            <v>0</v>
          </cell>
          <cell r="AK8">
            <v>0</v>
          </cell>
          <cell r="AL8">
            <v>0</v>
          </cell>
          <cell r="AM8">
            <v>0</v>
          </cell>
          <cell r="AN8">
            <v>0</v>
          </cell>
          <cell r="AO8">
            <v>0</v>
          </cell>
          <cell r="AP8">
            <v>0</v>
          </cell>
          <cell r="AQ8">
            <v>0</v>
          </cell>
          <cell r="AR8">
            <v>0</v>
          </cell>
          <cell r="AS8">
            <v>0</v>
          </cell>
          <cell r="AT8">
            <v>0</v>
          </cell>
        </row>
        <row r="9">
          <cell r="X9" t="str">
            <v>Se busca terminar la aprobación de la política anterior por la ANDJE.</v>
          </cell>
          <cell r="Y9">
            <v>0</v>
          </cell>
          <cell r="Z9" t="str">
            <v>Se participa en capacitación con la ANDJE para la nueva política y se reporta los resultados de la política anterior.</v>
          </cell>
          <cell r="AA9">
            <v>0</v>
          </cell>
          <cell r="AB9" t="str">
            <v>El 27 de marzo de 2019, se reporta a la Agencia Nacional el cuarto borrador de la Política de prevención del daño antijurídico del INCI. la entidad se encuentra a la espera de la respuesta de la ANDJE para aprobación de la política.</v>
          </cell>
          <cell r="AC9">
            <v>0.04</v>
          </cell>
          <cell r="AD9" t="str">
            <v xml:space="preserve">La ANDJE aprueba la política de prevención del daño antijurídico remitida por la entidad en el mes de marzo de 2019.
Se procederá a realizar el borrador/proyecto de la resolución por medio de la cual se aprobará la política.  </v>
          </cell>
          <cell r="AE9">
            <v>0.01</v>
          </cell>
          <cell r="AF9" t="str">
            <v>Se realiza borrador de la Resolución y se remite para aprobación del comité de conciliación.</v>
          </cell>
          <cell r="AG9">
            <v>0.04</v>
          </cell>
          <cell r="AH9" t="str">
            <v>El 2 de julio de 2019 se emite Resolución No. 20191020001603 "Por medio de la cual se adopta la politica de prevención al daño antijurídico"</v>
          </cell>
          <cell r="AI9">
            <v>0</v>
          </cell>
          <cell r="AJ9">
            <v>0</v>
          </cell>
          <cell r="AK9">
            <v>0</v>
          </cell>
          <cell r="AL9">
            <v>0</v>
          </cell>
          <cell r="AM9">
            <v>0</v>
          </cell>
          <cell r="AN9">
            <v>0</v>
          </cell>
          <cell r="AO9">
            <v>0</v>
          </cell>
          <cell r="AP9">
            <v>0</v>
          </cell>
          <cell r="AQ9">
            <v>0</v>
          </cell>
          <cell r="AR9">
            <v>0</v>
          </cell>
          <cell r="AS9">
            <v>0</v>
          </cell>
          <cell r="AT9">
            <v>0</v>
          </cell>
        </row>
        <row r="10">
          <cell r="X10" t="str">
            <v>Esta actividad esta programada para el II semestre del 2019.</v>
          </cell>
          <cell r="Y10">
            <v>0</v>
          </cell>
          <cell r="Z10" t="str">
            <v>Esta actividad esta programada para el II semestre del 2019.</v>
          </cell>
          <cell r="AA10">
            <v>0</v>
          </cell>
          <cell r="AB10" t="str">
            <v>Esta actividad esta programada para el II semestre del 2019.</v>
          </cell>
          <cell r="AC10">
            <v>0</v>
          </cell>
          <cell r="AD10" t="str">
            <v>Esta actividad esta programada para el II semestre del 2019.</v>
          </cell>
          <cell r="AE10">
            <v>0</v>
          </cell>
          <cell r="AF10" t="str">
            <v>Esta actividad esta programada para el II semestre del 2019.</v>
          </cell>
          <cell r="AG10">
            <v>0</v>
          </cell>
          <cell r="AH10" t="str">
            <v>Esta actividad esta programada para el II semestre del 2019.</v>
          </cell>
          <cell r="AI10">
            <v>0</v>
          </cell>
          <cell r="AJ10">
            <v>0</v>
          </cell>
          <cell r="AK10">
            <v>0</v>
          </cell>
          <cell r="AL10">
            <v>0</v>
          </cell>
          <cell r="AM10">
            <v>0</v>
          </cell>
          <cell r="AN10">
            <v>0</v>
          </cell>
          <cell r="AO10">
            <v>0</v>
          </cell>
          <cell r="AP10">
            <v>0</v>
          </cell>
          <cell r="AQ10">
            <v>0</v>
          </cell>
          <cell r="AR10">
            <v>0</v>
          </cell>
          <cell r="AS10">
            <v>0</v>
          </cell>
          <cell r="AT10">
            <v>0</v>
          </cell>
        </row>
        <row r="11">
          <cell r="X11" t="str">
            <v>En revisión los procedimientos actuales para los cambios pertinentes.</v>
          </cell>
          <cell r="Y11">
            <v>7.4999999999999997E-3</v>
          </cell>
          <cell r="Z11" t="str">
            <v>Se solicita capacitación por parte de Colombia Compra Eficiente en tema de Supervisión en el Secop II.</v>
          </cell>
          <cell r="AA11">
            <v>0</v>
          </cell>
          <cell r="AB11" t="str">
            <v>Esta actividad esta programada para el II semestre del 2019.</v>
          </cell>
          <cell r="AC11">
            <v>0</v>
          </cell>
          <cell r="AD11" t="str">
            <v>Esta actividad esta programada para el II semestre del 2019.</v>
          </cell>
          <cell r="AE11">
            <v>0</v>
          </cell>
          <cell r="AF11" t="str">
            <v>Esta actividad esta programada para el II semestre del 2019.</v>
          </cell>
          <cell r="AG11">
            <v>0</v>
          </cell>
          <cell r="AH11" t="str">
            <v xml:space="preserve">Se actualizan los siguientes documentos del proceso de la gestión contractual:
- Caracterización del proceso
- Proceso Contratación Directa
- Proceso Contratación por Mínima Cuantía </v>
          </cell>
          <cell r="AI11">
            <v>0</v>
          </cell>
          <cell r="AJ11">
            <v>0</v>
          </cell>
          <cell r="AK11">
            <v>0</v>
          </cell>
          <cell r="AL11">
            <v>0</v>
          </cell>
          <cell r="AM11">
            <v>0</v>
          </cell>
          <cell r="AN11">
            <v>0</v>
          </cell>
          <cell r="AO11">
            <v>0</v>
          </cell>
          <cell r="AP11">
            <v>0</v>
          </cell>
          <cell r="AQ11">
            <v>0</v>
          </cell>
          <cell r="AR11">
            <v>0</v>
          </cell>
          <cell r="AS11">
            <v>0</v>
          </cell>
          <cell r="AT11">
            <v>0</v>
          </cell>
        </row>
        <row r="12">
          <cell r="X12" t="str">
            <v>Reportada</v>
          </cell>
          <cell r="Y12">
            <v>0</v>
          </cell>
          <cell r="Z12" t="str">
            <v>Reportada</v>
          </cell>
          <cell r="AA12">
            <v>0.25</v>
          </cell>
          <cell r="AB12" t="str">
            <v>La OAJ reporta en el mes de abril el informe del SIRECI</v>
          </cell>
          <cell r="AC12">
            <v>0</v>
          </cell>
          <cell r="AD12" t="str">
            <v xml:space="preserve">El próximo seguimiento se realizará en el mes de Julio. </v>
          </cell>
          <cell r="AE12">
            <v>0</v>
          </cell>
          <cell r="AF12" t="str">
            <v xml:space="preserve">El próximo seguimiento se realizará en el mes de Julio. </v>
          </cell>
          <cell r="AG12">
            <v>0</v>
          </cell>
          <cell r="AH12" t="str">
            <v xml:space="preserve">El próximo seguimiento se realizará en el mes de Julio. </v>
          </cell>
          <cell r="AI12">
            <v>0</v>
          </cell>
          <cell r="AJ12">
            <v>0</v>
          </cell>
          <cell r="AK12">
            <v>0</v>
          </cell>
          <cell r="AL12">
            <v>0</v>
          </cell>
          <cell r="AM12">
            <v>0</v>
          </cell>
          <cell r="AN12">
            <v>0</v>
          </cell>
          <cell r="AO12">
            <v>0</v>
          </cell>
          <cell r="AP12">
            <v>0</v>
          </cell>
          <cell r="AQ12">
            <v>0</v>
          </cell>
          <cell r="AR12">
            <v>0</v>
          </cell>
          <cell r="AS12">
            <v>0</v>
          </cell>
          <cell r="AT12">
            <v>0</v>
          </cell>
        </row>
        <row r="13">
          <cell r="X13" t="str">
            <v>Se realizó el Reporte del mes de diciembre de 2018.</v>
          </cell>
          <cell r="Y13">
            <v>7.4999999999999997E-3</v>
          </cell>
          <cell r="Z13" t="str">
            <v>Se realizó el reporte del mes de enero de 2019.</v>
          </cell>
          <cell r="AA13">
            <v>7.4999999999999997E-3</v>
          </cell>
          <cell r="AB13" t="str">
            <v>La OAJ realizará el reporte de litigiosidad correspondiente al mes de marzo de 2019 del INCI para el Subcomité sectorial de Defensa Jurídica del Sector Educación en la segunda semana del mes de abril</v>
          </cell>
          <cell r="AC13">
            <v>7.4999999999999997E-3</v>
          </cell>
          <cell r="AD13" t="str">
            <v>Se realizó el reporte de litigiosidad del mes de abril (mes vencido) ante el Subcomité sectorial de Defensa Jurídica del Sector Educación</v>
          </cell>
          <cell r="AE13">
            <v>7.4999999999999997E-3</v>
          </cell>
          <cell r="AF13" t="str">
            <v>Se realizó el reporte de litigiosidad del mes de mayo el 12 de junio de 2019 ante el Subcomité sectorial de Defensa Jurídica del Sector Educación</v>
          </cell>
          <cell r="AG13">
            <v>7.4999999999999997E-3</v>
          </cell>
          <cell r="AH13" t="str">
            <v>Se realizó el reporte de litigiosidad del mes de junio el 05 de junlio de 2019 ante el Subcomité sectorial de Defensa Jurídica del Sector Educación</v>
          </cell>
          <cell r="AI13">
            <v>0</v>
          </cell>
          <cell r="AJ13">
            <v>0</v>
          </cell>
          <cell r="AK13">
            <v>0</v>
          </cell>
          <cell r="AL13">
            <v>0</v>
          </cell>
          <cell r="AM13">
            <v>0</v>
          </cell>
          <cell r="AN13">
            <v>0</v>
          </cell>
          <cell r="AO13">
            <v>0</v>
          </cell>
          <cell r="AP13">
            <v>0</v>
          </cell>
          <cell r="AQ13">
            <v>0</v>
          </cell>
          <cell r="AR13">
            <v>0</v>
          </cell>
          <cell r="AS13">
            <v>0</v>
          </cell>
          <cell r="AT13">
            <v>0</v>
          </cell>
        </row>
        <row r="14">
          <cell r="W14" t="str">
            <v>0,83%</v>
          </cell>
          <cell r="X14" t="str">
            <v>Se envió correo por INCILISTA con el seguimiento al PAA. Reuniones con planeación y solicitud de cambios en las lineas del PAA en SECOP II.</v>
          </cell>
          <cell r="Y14" t="str">
            <v>0,83%</v>
          </cell>
          <cell r="Z14" t="str">
            <v>Se envió correo por INCILISTA con el seguimiento al PAA. Reuniones con planeación y solicitud de cambios en las lineas del PAA en SECOP II.</v>
          </cell>
          <cell r="AA14">
            <v>8.3000000000000001E-3</v>
          </cell>
          <cell r="AB14" t="str">
            <v xml:space="preserve">El día 04 de marzo de 2019 la OAJ asistió a la reunión programada por la OAP, con el fin de hacer seguimiento al PAA, razón por la cual la OAJ empezará con los seguimientos mensuales a partir del mes de abril de 2019. </v>
          </cell>
          <cell r="AC14">
            <v>8.3000000000000001E-3</v>
          </cell>
          <cell r="AD14" t="str">
            <v>El día 24 de abril de 2019 la OAJ asistió a la reunión programada por la OAP, con el fin de hacer seguimiento al PAA.</v>
          </cell>
          <cell r="AE14">
            <v>0</v>
          </cell>
          <cell r="AF14">
            <v>0</v>
          </cell>
          <cell r="AG14">
            <v>8.3000000000000001E-3</v>
          </cell>
          <cell r="AH14" t="str">
            <v>El día 28 de junio de 2019 la OAJ asistió a la reunión programada por la OAP, con el fin de hacer seguimiento al PAA.</v>
          </cell>
          <cell r="AI14">
            <v>0</v>
          </cell>
          <cell r="AJ14">
            <v>0</v>
          </cell>
          <cell r="AK14">
            <v>0</v>
          </cell>
          <cell r="AL14">
            <v>0</v>
          </cell>
          <cell r="AM14">
            <v>0</v>
          </cell>
          <cell r="AN14">
            <v>0</v>
          </cell>
          <cell r="AO14">
            <v>0</v>
          </cell>
          <cell r="AP14">
            <v>0</v>
          </cell>
          <cell r="AQ14">
            <v>0</v>
          </cell>
          <cell r="AR14">
            <v>0</v>
          </cell>
          <cell r="AS14">
            <v>0</v>
          </cell>
          <cell r="AT14">
            <v>0</v>
          </cell>
        </row>
        <row r="15">
          <cell r="Y15">
            <v>0.05</v>
          </cell>
          <cell r="Z15" t="str">
            <v>Se atendió la totalidad de solicitudes de contratación del mes.</v>
          </cell>
          <cell r="AA15">
            <v>0.05</v>
          </cell>
          <cell r="AB15" t="str">
            <v>La OAJ ha atendido el 100% de las solicitudes de contratación allegadas.</v>
          </cell>
          <cell r="AC15">
            <v>0.05</v>
          </cell>
          <cell r="AD15" t="str">
            <v xml:space="preserve">La OAJ ha atendido el 100% de las solicitudes de contratación allegadas.  </v>
          </cell>
          <cell r="AE15">
            <v>0.05</v>
          </cell>
          <cell r="AF15" t="str">
            <v xml:space="preserve">La OAJ ha atendido el 100% de las solicitudes de contratación allegadas.  </v>
          </cell>
          <cell r="AG15">
            <v>0.05</v>
          </cell>
          <cell r="AH15" t="str">
            <v xml:space="preserve">La OAJ ha atendido el 100% de las solicitudes de contratación allegadas.  </v>
          </cell>
          <cell r="AI15">
            <v>0</v>
          </cell>
          <cell r="AJ15">
            <v>0</v>
          </cell>
          <cell r="AK15">
            <v>0</v>
          </cell>
          <cell r="AL15">
            <v>0</v>
          </cell>
          <cell r="AM15">
            <v>0</v>
          </cell>
          <cell r="AN15">
            <v>0</v>
          </cell>
          <cell r="AO15">
            <v>0</v>
          </cell>
          <cell r="AP15">
            <v>0</v>
          </cell>
          <cell r="AQ15">
            <v>0</v>
          </cell>
          <cell r="AR15">
            <v>0</v>
          </cell>
          <cell r="AS15">
            <v>0</v>
          </cell>
          <cell r="AT15">
            <v>0</v>
          </cell>
        </row>
        <row r="16">
          <cell r="Y16">
            <v>1.2500000000000001E-2</v>
          </cell>
          <cell r="Z16" t="str">
            <v>Se revisaron las actas de Liquidación que allegaron a la Oficina Jurídica</v>
          </cell>
          <cell r="AA16">
            <v>1.2500000000000001E-2</v>
          </cell>
          <cell r="AB16" t="str">
            <v xml:space="preserve">La OAJ ha revisado las actas de liquidación allegadas. </v>
          </cell>
          <cell r="AC16">
            <v>1.2500000000000001E-2</v>
          </cell>
          <cell r="AD16" t="str">
            <v xml:space="preserve">La OAJ ha revisado las actas de liquidación allegadas. </v>
          </cell>
          <cell r="AE16">
            <v>1.2500000000000001E-2</v>
          </cell>
          <cell r="AF16" t="str">
            <v xml:space="preserve">La OAJ ha revisado las actas de liquidación allegadas. </v>
          </cell>
          <cell r="AG16">
            <v>1.2500000000000001E-2</v>
          </cell>
          <cell r="AH16" t="str">
            <v xml:space="preserve">La OAJ ha revisado las actas de liquidación allegadas. </v>
          </cell>
          <cell r="AI16">
            <v>0</v>
          </cell>
          <cell r="AJ16">
            <v>0</v>
          </cell>
          <cell r="AK16">
            <v>0</v>
          </cell>
          <cell r="AL16">
            <v>0</v>
          </cell>
          <cell r="AM16">
            <v>0</v>
          </cell>
          <cell r="AN16">
            <v>0</v>
          </cell>
          <cell r="AO16">
            <v>0</v>
          </cell>
          <cell r="AP16">
            <v>0</v>
          </cell>
          <cell r="AQ16">
            <v>0</v>
          </cell>
          <cell r="AR16">
            <v>0</v>
          </cell>
          <cell r="AS16">
            <v>0</v>
          </cell>
          <cell r="AT16">
            <v>0</v>
          </cell>
        </row>
        <row r="17">
          <cell r="Y17">
            <v>1.2500000000000001E-2</v>
          </cell>
          <cell r="Z17" t="str">
            <v>Se atendieron las solicitudes de certificacioón en términos de ley.</v>
          </cell>
          <cell r="AA17">
            <v>1.2500000000000001E-2</v>
          </cell>
          <cell r="AB17" t="str">
            <v>La OAJ ha atendido el 100% de las solicitudes de contratación allegadas.</v>
          </cell>
          <cell r="AC17">
            <v>1.2500000000000001E-2</v>
          </cell>
          <cell r="AD17" t="str">
            <v>La OAJ ha atendido el 100% de las solicitudes de contratación allegadas.</v>
          </cell>
          <cell r="AE17">
            <v>1.2500000000000001E-2</v>
          </cell>
          <cell r="AF17" t="str">
            <v>Se atendieron las solicitudes de certificacioón en términos de ley.</v>
          </cell>
          <cell r="AG17">
            <v>1.2500000000000001E-2</v>
          </cell>
          <cell r="AH17" t="str">
            <v>Se atendieron las solicitudes de certificacioón en términos de ley.</v>
          </cell>
          <cell r="AI17">
            <v>0</v>
          </cell>
          <cell r="AJ17">
            <v>0</v>
          </cell>
          <cell r="AK17">
            <v>0</v>
          </cell>
          <cell r="AL17">
            <v>0</v>
          </cell>
          <cell r="AM17">
            <v>0</v>
          </cell>
          <cell r="AN17">
            <v>0</v>
          </cell>
          <cell r="AO17">
            <v>0</v>
          </cell>
          <cell r="AP17">
            <v>0</v>
          </cell>
          <cell r="AQ17">
            <v>0</v>
          </cell>
          <cell r="AR17">
            <v>0</v>
          </cell>
          <cell r="AS17">
            <v>0</v>
          </cell>
          <cell r="AT17">
            <v>0</v>
          </cell>
        </row>
        <row r="18">
          <cell r="W18" t="str">
            <v>0,58%</v>
          </cell>
          <cell r="X18" t="str">
            <v>Se revisaron los documentos existentes</v>
          </cell>
          <cell r="Y18">
            <v>5.7999999999999996E-3</v>
          </cell>
          <cell r="Z18" t="str">
            <v>Se revisaron las normas vigentes.</v>
          </cell>
          <cell r="AA18">
            <v>0</v>
          </cell>
          <cell r="AB18" t="str">
            <v>Esta actividad esta programada para el II semestre del 2019.</v>
          </cell>
          <cell r="AC18">
            <v>0</v>
          </cell>
          <cell r="AD18" t="str">
            <v>Esta actividad esta programada para el II semestre del 2019.</v>
          </cell>
          <cell r="AE18">
            <v>0</v>
          </cell>
          <cell r="AF18" t="str">
            <v>Esta actividad esta programada para el II semestre del 2019.</v>
          </cell>
          <cell r="AG18">
            <v>0</v>
          </cell>
          <cell r="AH18" t="str">
            <v>Esta actividad esta programada para el II semestre del 2019.</v>
          </cell>
          <cell r="AI18">
            <v>0</v>
          </cell>
          <cell r="AJ18">
            <v>0</v>
          </cell>
          <cell r="AK18">
            <v>0</v>
          </cell>
          <cell r="AL18">
            <v>0</v>
          </cell>
          <cell r="AM18">
            <v>0</v>
          </cell>
          <cell r="AN18">
            <v>0</v>
          </cell>
          <cell r="AO18">
            <v>0</v>
          </cell>
          <cell r="AP18">
            <v>0</v>
          </cell>
          <cell r="AQ18">
            <v>0</v>
          </cell>
          <cell r="AR18">
            <v>0</v>
          </cell>
          <cell r="AS18">
            <v>0</v>
          </cell>
          <cell r="AT18">
            <v>0</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t="str">
            <v xml:space="preserve">SE HACE SEGUIMIENTO TRIMESTRAL  </v>
          </cell>
          <cell r="Y3">
            <v>0</v>
          </cell>
          <cell r="Z3" t="str">
            <v xml:space="preserve">SE HACE SEGUIMIENTO TRIMESTRAL  </v>
          </cell>
          <cell r="AA3">
            <v>0.05</v>
          </cell>
          <cell r="AB3" t="str">
            <v>Se adelantaron Estudios previos del Ingeniero que elaborará las especificaciones tecnicas y presentará  presupuesto con los APUs  de la obra a realizar en el PISO  4</v>
          </cell>
          <cell r="AC3">
            <v>0.05</v>
          </cell>
          <cell r="AD3" t="str">
            <v xml:space="preserve">Se esta elaborando el estudio previo para la obra, definiendo actividades, debido a  estado de la cuebirta del cuarto piso. Y los antecedentes de la misma. No es plancha es  techo en teja recubierto con manto asfáltico. </v>
          </cell>
          <cell r="AE3">
            <v>0.05</v>
          </cell>
          <cell r="AF3" t="str">
            <v>Se determinó elaboracion de estudios previos de la obra del cuarto piso, incluye  volver a impermeabilizar retirando manto actual y hacer modificaciones locativas aprobadas, se está elaborando presupuesto definitvo  para iniciar proceso en Junio</v>
          </cell>
          <cell r="AG3">
            <v>0.05</v>
          </cell>
          <cell r="AH3" t="str">
            <v xml:space="preserve">Se aprobaron Estudios Previos y se  lanzó proceso de contratación </v>
          </cell>
          <cell r="AI3">
            <v>0</v>
          </cell>
          <cell r="AJ3">
            <v>0</v>
          </cell>
          <cell r="AK3">
            <v>0</v>
          </cell>
          <cell r="AL3">
            <v>0</v>
          </cell>
          <cell r="AM3">
            <v>0</v>
          </cell>
          <cell r="AN3">
            <v>0</v>
          </cell>
          <cell r="AO3">
            <v>0</v>
          </cell>
          <cell r="AP3">
            <v>0</v>
          </cell>
          <cell r="AQ3">
            <v>0</v>
          </cell>
          <cell r="AR3">
            <v>0</v>
          </cell>
          <cell r="AS3">
            <v>0</v>
          </cell>
          <cell r="AT3">
            <v>0</v>
          </cell>
        </row>
        <row r="4">
          <cell r="W4">
            <v>0</v>
          </cell>
          <cell r="X4" t="str">
            <v xml:space="preserve">SE HACE SEGUIMIENTO TRIMESTRAL  </v>
          </cell>
          <cell r="Y4">
            <v>0</v>
          </cell>
          <cell r="Z4" t="str">
            <v xml:space="preserve">SE HACE SEGUIMIENTO TRIMESTRAL  </v>
          </cell>
          <cell r="AA4">
            <v>6.6000000000000003E-2</v>
          </cell>
          <cell r="AB4" t="str">
            <v>Se recibió capacitación   sobre documentos  accecibles para iniciar proceso de actualización , se iniciará proceso  en el mes de Abril .</v>
          </cell>
          <cell r="AC4">
            <v>0</v>
          </cell>
          <cell r="AD4" t="str">
            <v xml:space="preserve">Se está iniciando revisión  de procedimientos, se inció con procedimiento de baja de bienes , se debe adaptar a lo que se ordene en cuanto a accesibildad </v>
          </cell>
          <cell r="AE4">
            <v>0</v>
          </cell>
          <cell r="AF4" t="str">
            <v xml:space="preserve">Se continua  revisión  de procedimientos, de los procesos Financiero y Adminisitrativo </v>
          </cell>
          <cell r="AG4">
            <v>0</v>
          </cell>
          <cell r="AH4" t="str">
            <v xml:space="preserve">Se tiene primera versión de procedimientos en revisión y complemento </v>
          </cell>
          <cell r="AI4">
            <v>0</v>
          </cell>
          <cell r="AJ4">
            <v>0</v>
          </cell>
          <cell r="AK4">
            <v>0</v>
          </cell>
          <cell r="AL4">
            <v>0</v>
          </cell>
          <cell r="AM4">
            <v>0</v>
          </cell>
          <cell r="AN4">
            <v>0</v>
          </cell>
          <cell r="AO4">
            <v>0</v>
          </cell>
          <cell r="AP4">
            <v>0</v>
          </cell>
          <cell r="AQ4">
            <v>0</v>
          </cell>
          <cell r="AR4">
            <v>0</v>
          </cell>
          <cell r="AS4">
            <v>0</v>
          </cell>
          <cell r="AT4">
            <v>0</v>
          </cell>
        </row>
        <row r="5">
          <cell r="W5">
            <v>0</v>
          </cell>
          <cell r="X5" t="str">
            <v xml:space="preserve">SE HACE SEGUIMIENTO TRIMESTRAL  </v>
          </cell>
          <cell r="Y5">
            <v>0</v>
          </cell>
          <cell r="Z5" t="str">
            <v xml:space="preserve">SE HACE SEGUIMIENTO TRIMESTRAL  </v>
          </cell>
          <cell r="AA5">
            <v>6.6000000000000003E-2</v>
          </cell>
          <cell r="AB5" t="str">
            <v xml:space="preserve">Se recibió capacitación   sobre documentos  accecibles para iniciar proceso de actualización , se iniciará proceso  en el mes de Abril </v>
          </cell>
          <cell r="AC5">
            <v>0</v>
          </cell>
          <cell r="AD5" t="str">
            <v xml:space="preserve">Se está iniciando revisión de procedimientos, se inició con procedimiento de presupuesto, se debe adapatar a  lo que se ordene en cuanto a documentos accesibles.   </v>
          </cell>
          <cell r="AE5">
            <v>0</v>
          </cell>
          <cell r="AF5" t="str">
            <v xml:space="preserve">Se continua  revisión  de procedimientos, de los procesos Financiero y Adminisitrativo </v>
          </cell>
          <cell r="AG5">
            <v>0</v>
          </cell>
          <cell r="AH5" t="str">
            <v xml:space="preserve">Se tiene primera versión de procedimientos en revisión y complemento </v>
          </cell>
          <cell r="AI5">
            <v>0</v>
          </cell>
          <cell r="AJ5">
            <v>0</v>
          </cell>
          <cell r="AK5">
            <v>0</v>
          </cell>
          <cell r="AL5">
            <v>0</v>
          </cell>
          <cell r="AM5">
            <v>0</v>
          </cell>
          <cell r="AN5">
            <v>0</v>
          </cell>
          <cell r="AO5">
            <v>0</v>
          </cell>
          <cell r="AP5">
            <v>0</v>
          </cell>
          <cell r="AQ5">
            <v>0</v>
          </cell>
          <cell r="AR5">
            <v>0</v>
          </cell>
          <cell r="AS5">
            <v>0</v>
          </cell>
          <cell r="AT5">
            <v>0</v>
          </cell>
        </row>
        <row r="6">
          <cell r="W6">
            <v>0</v>
          </cell>
          <cell r="X6" t="str">
            <v xml:space="preserve">SE HACE SEGUIMIENTO TRIMESTRAL  </v>
          </cell>
          <cell r="Y6">
            <v>0</v>
          </cell>
          <cell r="Z6" t="str">
            <v xml:space="preserve">SE HACE SEGUIMIENTO TRIMESTRAL  </v>
          </cell>
          <cell r="AA6">
            <v>0.3</v>
          </cell>
          <cell r="AB6" t="str">
            <v xml:space="preserve">Se formuló el Plan y se publicó en la pagina web de la entidad </v>
          </cell>
          <cell r="AC6">
            <v>0</v>
          </cell>
          <cell r="AD6" t="str">
            <v xml:space="preserve">Plan publicado </v>
          </cell>
          <cell r="AE6">
            <v>0</v>
          </cell>
          <cell r="AF6" t="str">
            <v xml:space="preserve">Plan y seguimiento del primer trimestre publicado en la web del  INCI </v>
          </cell>
          <cell r="AG6">
            <v>0</v>
          </cell>
          <cell r="AH6" t="str">
            <v xml:space="preserve">Plan y seguimiento del primer  trimestre  publicado en la web del  INCI </v>
          </cell>
          <cell r="AI6">
            <v>0</v>
          </cell>
          <cell r="AJ6">
            <v>0</v>
          </cell>
          <cell r="AK6">
            <v>0</v>
          </cell>
          <cell r="AL6">
            <v>0</v>
          </cell>
          <cell r="AM6">
            <v>0</v>
          </cell>
          <cell r="AN6">
            <v>0</v>
          </cell>
          <cell r="AO6">
            <v>0</v>
          </cell>
          <cell r="AP6">
            <v>0</v>
          </cell>
          <cell r="AQ6">
            <v>0</v>
          </cell>
          <cell r="AR6">
            <v>0</v>
          </cell>
          <cell r="AS6">
            <v>0</v>
          </cell>
          <cell r="AT6">
            <v>0</v>
          </cell>
        </row>
        <row r="7">
          <cell r="X7" t="str">
            <v xml:space="preserve">SE HACE SEGUIMIENTO TRIMESTRAL  </v>
          </cell>
          <cell r="Y7">
            <v>0</v>
          </cell>
          <cell r="Z7" t="str">
            <v xml:space="preserve">SE HACE SEGUIMIENTO TRIMESTRAL  </v>
          </cell>
          <cell r="AA7">
            <v>0</v>
          </cell>
          <cell r="AB7" t="str">
            <v xml:space="preserve">Se recibió  capacitación en Abril 04 sobre  aplicación para el reporte del seguimiento al plan de austeridad, se realizará conforme se indica instructivo y publicará con la misma periodicidad que se solicita  en la herramienta de seguimiento que   se implementa </v>
          </cell>
          <cell r="AC7">
            <v>0.17499999999999999</v>
          </cell>
          <cell r="AD7" t="str">
            <v xml:space="preserve">Se presentó primer informe, este se presenta  en forma trimestral. Se realizó en formato formulado  por el Departamento  Administrativo de la Presidencia de la República. </v>
          </cell>
          <cell r="AE7">
            <v>0</v>
          </cell>
          <cell r="AF7" t="str">
            <v xml:space="preserve">Se presentó primer informe, en Abrill este se presenta  en forma trimestral. Se realizó en formato formulado  por el Departamento  Administrativo de la Presidencia de la República. </v>
          </cell>
          <cell r="AG7">
            <v>0</v>
          </cell>
          <cell r="AH7" t="str">
            <v xml:space="preserve">Se presentó primer informe, en Abrill este se presenta  en forma trimestral. Se realizó en formato formulado  por el Departamento  Administrativo de la Presidencia de la República. </v>
          </cell>
          <cell r="AI7">
            <v>0</v>
          </cell>
          <cell r="AJ7">
            <v>0</v>
          </cell>
          <cell r="AK7">
            <v>0</v>
          </cell>
          <cell r="AL7">
            <v>0</v>
          </cell>
          <cell r="AM7">
            <v>0</v>
          </cell>
          <cell r="AN7">
            <v>0</v>
          </cell>
          <cell r="AO7">
            <v>0</v>
          </cell>
          <cell r="AP7">
            <v>0</v>
          </cell>
          <cell r="AQ7">
            <v>0</v>
          </cell>
          <cell r="AR7">
            <v>0</v>
          </cell>
          <cell r="AS7">
            <v>0</v>
          </cell>
          <cell r="AT7">
            <v>0</v>
          </cell>
        </row>
        <row r="8">
          <cell r="W8">
            <v>0</v>
          </cell>
          <cell r="X8" t="str">
            <v xml:space="preserve">SE HACE SEGUIMIENTO TRIMESTRAL  </v>
          </cell>
          <cell r="Y8">
            <v>0</v>
          </cell>
          <cell r="Z8" t="str">
            <v xml:space="preserve">SE HACE SEGUIMIENTO TRIMESTRAL  </v>
          </cell>
          <cell r="AA8">
            <v>0.3</v>
          </cell>
          <cell r="AB8" t="str">
            <v xml:space="preserve">Se formuló el Plan y se publicó en la pagina web de la entidad </v>
          </cell>
          <cell r="AC8">
            <v>0</v>
          </cell>
          <cell r="AD8" t="str">
            <v>Plan formulado</v>
          </cell>
          <cell r="AE8">
            <v>0</v>
          </cell>
          <cell r="AF8" t="str">
            <v>Plan formulado</v>
          </cell>
          <cell r="AG8">
            <v>0</v>
          </cell>
          <cell r="AH8" t="str">
            <v xml:space="preserve">Plan formulado y en ejecución </v>
          </cell>
          <cell r="AI8">
            <v>0</v>
          </cell>
          <cell r="AJ8">
            <v>0</v>
          </cell>
          <cell r="AK8">
            <v>0</v>
          </cell>
          <cell r="AL8">
            <v>0</v>
          </cell>
          <cell r="AM8">
            <v>0</v>
          </cell>
          <cell r="AN8">
            <v>0</v>
          </cell>
          <cell r="AO8">
            <v>0</v>
          </cell>
          <cell r="AP8">
            <v>0</v>
          </cell>
          <cell r="AQ8">
            <v>0</v>
          </cell>
          <cell r="AR8">
            <v>0</v>
          </cell>
          <cell r="AS8">
            <v>0</v>
          </cell>
          <cell r="AT8">
            <v>0</v>
          </cell>
        </row>
        <row r="9">
          <cell r="W9">
            <v>0</v>
          </cell>
          <cell r="X9" t="str">
            <v xml:space="preserve">SE HACE SEGUIMIENTO TRIMESTRAL  </v>
          </cell>
          <cell r="Y9">
            <v>0</v>
          </cell>
          <cell r="Z9" t="str">
            <v xml:space="preserve">SE HACE SEGUIMIENTO TRIMESTRAL  </v>
          </cell>
          <cell r="AA9">
            <v>0.1</v>
          </cell>
          <cell r="AB9" t="str">
            <v xml:space="preserve">Se han realziado los inventarios a las personas  que se retiran y a las que reciben cargos y a los movimientos internos . </v>
          </cell>
          <cell r="AC9">
            <v>0.1</v>
          </cell>
          <cell r="AD9" t="str">
            <v xml:space="preserve">Se programa reunión de Comité de bajas para Mayo 3 para presentar conceptos técnicos de los bienes que se sugiere  dar de baja de acuerdo a inspecciones fisicas . </v>
          </cell>
          <cell r="AE9">
            <v>0.1</v>
          </cell>
          <cell r="AF9" t="str">
            <v xml:space="preserve">Se dieron de baja  bienes  aprobados en Comité de baja de bienes y se ofrecieron a titulo gratuito  . </v>
          </cell>
          <cell r="AG9">
            <v>0.1</v>
          </cell>
          <cell r="AH9" t="str">
            <v xml:space="preserve">Se dieron de baja  bienes  aprobados en Comité de baja de bienes y se ofrecieron a titulo gratuito  . </v>
          </cell>
          <cell r="AI9">
            <v>0</v>
          </cell>
          <cell r="AJ9">
            <v>0</v>
          </cell>
          <cell r="AK9">
            <v>0</v>
          </cell>
          <cell r="AL9">
            <v>0</v>
          </cell>
          <cell r="AM9">
            <v>0</v>
          </cell>
          <cell r="AN9">
            <v>0</v>
          </cell>
          <cell r="AO9">
            <v>0</v>
          </cell>
          <cell r="AP9">
            <v>0</v>
          </cell>
          <cell r="AQ9">
            <v>0</v>
          </cell>
          <cell r="AR9">
            <v>0</v>
          </cell>
          <cell r="AS9">
            <v>0</v>
          </cell>
          <cell r="AT9">
            <v>0</v>
          </cell>
        </row>
        <row r="10">
          <cell r="W10">
            <v>0</v>
          </cell>
          <cell r="X10" t="str">
            <v xml:space="preserve">SE HACE SEGUIMIENTO TRIMESTRAL  </v>
          </cell>
          <cell r="Y10">
            <v>0</v>
          </cell>
          <cell r="Z10" t="str">
            <v xml:space="preserve">SE HACE SEGUIMIENTO TRIMESTRAL  </v>
          </cell>
          <cell r="AA10">
            <v>0</v>
          </cell>
          <cell r="AB10" t="str">
            <v xml:space="preserve">El mes de marzo  está en cierre por lo tanto no se ha terminado ejecución de Ingresos para poder realizar el informe trimestral, se presenta despues del 15 fecha de cierre de ingresos.   </v>
          </cell>
          <cell r="AC10">
            <v>0.17499999999999999</v>
          </cell>
          <cell r="AD10" t="str">
            <v xml:space="preserve">Se eleboró  informe  con cifras de cierre de Marzo 31 de 2019  y se socializó por medio de correo electronico  enviado  a miembros de la  alta dirección del INCI </v>
          </cell>
          <cell r="AE10">
            <v>0</v>
          </cell>
          <cell r="AF10" t="str">
            <v xml:space="preserve">Se elabora  informe con cierres mensual . A la fecha se encuentra publicado el de cierre de Marzo de 2019  comentado </v>
          </cell>
          <cell r="AG10">
            <v>0</v>
          </cell>
          <cell r="AH10" t="str">
            <v xml:space="preserve">Se  está elaborando informe de Ejecución para publicar en la web </v>
          </cell>
          <cell r="AI10">
            <v>0</v>
          </cell>
          <cell r="AJ10">
            <v>0</v>
          </cell>
          <cell r="AK10">
            <v>0</v>
          </cell>
          <cell r="AL10">
            <v>0</v>
          </cell>
          <cell r="AM10">
            <v>0</v>
          </cell>
          <cell r="AN10">
            <v>0</v>
          </cell>
          <cell r="AO10">
            <v>0</v>
          </cell>
          <cell r="AP10">
            <v>0</v>
          </cell>
          <cell r="AQ10">
            <v>0</v>
          </cell>
          <cell r="AR10">
            <v>0</v>
          </cell>
          <cell r="AS10">
            <v>0</v>
          </cell>
          <cell r="AT10">
            <v>0</v>
          </cell>
        </row>
        <row r="11">
          <cell r="W11">
            <v>0</v>
          </cell>
          <cell r="X11" t="str">
            <v xml:space="preserve">SE HACE SEGUIMIENTO TRIMESTRAL  </v>
          </cell>
          <cell r="Y11">
            <v>0</v>
          </cell>
          <cell r="Z11" t="str">
            <v xml:space="preserve">SE HACE SEGUIMIENTO TRIMESTRAL  </v>
          </cell>
          <cell r="AA11">
            <v>6.6000000000000003E-2</v>
          </cell>
          <cell r="AB11" t="str">
            <v xml:space="preserve">Se hacen observacione sobre actividades pendientes de cerrar  expuestas en el PUMI y a cargo especialmente del contador </v>
          </cell>
          <cell r="AC11">
            <v>0</v>
          </cell>
          <cell r="AD11" t="str">
            <v xml:space="preserve">Se adelantan acciones y adicional como accion de mejora  se adelanta actualizaciín de los procedimeitnos  Adminsitrativo y Financiero . </v>
          </cell>
          <cell r="AE11">
            <v>0</v>
          </cell>
          <cell r="AF11" t="str">
            <v xml:space="preserve">Como accion de mejora  se adelanta actualizaciín de los procedimeitnos  Adminsitrativo teniendo en cuanta observaciones de  plan de mejoramiento </v>
          </cell>
          <cell r="AG11">
            <v>0</v>
          </cell>
          <cell r="AH11" t="str">
            <v xml:space="preserve">Pendiente acciones  de cmplimiento del procedimiento contable </v>
          </cell>
          <cell r="AI11">
            <v>0</v>
          </cell>
          <cell r="AJ11">
            <v>0</v>
          </cell>
          <cell r="AK11">
            <v>0</v>
          </cell>
          <cell r="AL11">
            <v>0</v>
          </cell>
          <cell r="AM11">
            <v>0</v>
          </cell>
          <cell r="AN11">
            <v>0</v>
          </cell>
          <cell r="AO11">
            <v>0</v>
          </cell>
          <cell r="AP11">
            <v>0</v>
          </cell>
          <cell r="AQ11">
            <v>0</v>
          </cell>
          <cell r="AR11">
            <v>0</v>
          </cell>
          <cell r="AS11">
            <v>0</v>
          </cell>
          <cell r="AT11">
            <v>0</v>
          </cell>
        </row>
        <row r="12">
          <cell r="W12">
            <v>0</v>
          </cell>
          <cell r="X12" t="str">
            <v xml:space="preserve">SE HACE SEGUIMIENTO TRIMESTRAL  </v>
          </cell>
          <cell r="Y12">
            <v>0</v>
          </cell>
          <cell r="Z12" t="str">
            <v xml:space="preserve">SE HACE SEGUIMIENTO TRIMESTRAL  </v>
          </cell>
          <cell r="AA12">
            <v>6.6000000000000003E-2</v>
          </cell>
          <cell r="AB12" t="str">
            <v>Se hace seguimientoa las acciones, se  envian al Contador para ser resueltas</v>
          </cell>
          <cell r="AC12">
            <v>0</v>
          </cell>
          <cell r="AD12" t="str">
            <v>Se hace seguimiento,   se  hacen solicitudes al Contador quien  esta  revisando  los temas para ser resueltos ..</v>
          </cell>
          <cell r="AE12">
            <v>0</v>
          </cell>
          <cell r="AF12" t="str">
            <v>Se  hacen solicitudes al Contador quien  esta  revisando  los temas para ser resueltos ..</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0.3</v>
          </cell>
          <cell r="X3" t="str">
            <v>Se generaron y se publicaron los planes de:
Tratamiento de Riesgos de Seguridad y Privacidad de la información, Plan estrategico de informática y tecnología 2019-2022 y Plan de  Mantenimiento de Tecnologías de la información 2019</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row>
        <row r="4">
          <cell r="W4">
            <v>0</v>
          </cell>
          <cell r="X4">
            <v>0</v>
          </cell>
          <cell r="Y4">
            <v>6.3636363636363602E-2</v>
          </cell>
          <cell r="Z4" t="str">
            <v>Se envio a proveedores la tabla tecnica , se recibieron las cotizaciones para soporte de firewall, sistema telefónico IP, Mantenimiento de equipos y redes,mantenimiento y actualizaciones de MV  y servercenter</v>
          </cell>
          <cell r="AA4">
            <v>6.3636363636363602E-2</v>
          </cell>
          <cell r="AB4" t="str">
            <v>Se elaboraron los estudios para contratación de mantenimiento e implementación de IPV6 
Para la adquisición del software que pretende adquirir la Biblioteca Virtual se han realizado reuniones con proveedores para viabilizar la compra reforzando así el Dominio de información</v>
          </cell>
          <cell r="AC4">
            <v>6.3636363636363602E-2</v>
          </cell>
          <cell r="AD4" t="str">
            <v>En Ejecución contrato de Licenciamiento de firewall, mantenimiento de impresoras y conectividad. 
Se enviaron estudios a Juridica para: Soporte firewall, sistema telefónico, actualizaciones MV y server center, Mantenimiento de equipos y redes e IPV6.</v>
          </cell>
          <cell r="AE4" t="str">
            <v>10%</v>
          </cell>
          <cell r="AF4" t="str">
            <v>Se realiza seguimiento al PETIC  se publica en el portal del INCI en el link http://www.inci.gov.co/transparencia/planes-sectoriales-2019
En ejecución soporte firewall, soporte directorio activo.
Publicado para contratación telefonía IP y mantenimiento de equipos y redes
En generación del CDP para publicación Actualizaciones MV y Server Center.
Se envían modificaciones según observaciones de jurídica para IPV6</v>
          </cell>
          <cell r="AG4">
            <v>6.3636363636363602E-2</v>
          </cell>
          <cell r="AH4" t="str">
            <v>En ejecucíon contratos:
 telefonía IP y mantenimiento de equipos y redes
Actualizaciones MV y Server Center.
Mantenimiento y soporte a la infraestructura del protocolo IPv6 y renovación del pool de direcciones</v>
          </cell>
          <cell r="AI4">
            <v>0</v>
          </cell>
          <cell r="AJ4">
            <v>0</v>
          </cell>
          <cell r="AK4">
            <v>0</v>
          </cell>
          <cell r="AL4">
            <v>0</v>
          </cell>
          <cell r="AM4">
            <v>0</v>
          </cell>
          <cell r="AN4">
            <v>0</v>
          </cell>
          <cell r="AO4">
            <v>0</v>
          </cell>
          <cell r="AP4">
            <v>0</v>
          </cell>
          <cell r="AQ4">
            <v>0</v>
          </cell>
          <cell r="AR4">
            <v>0</v>
          </cell>
          <cell r="AS4">
            <v>0</v>
          </cell>
          <cell r="AT4">
            <v>0</v>
          </cell>
        </row>
        <row r="5">
          <cell r="W5">
            <v>0</v>
          </cell>
          <cell r="X5">
            <v>0</v>
          </cell>
          <cell r="Y5">
            <v>0.3</v>
          </cell>
          <cell r="Z5" t="str">
            <v>Para el dominio de servicios tecnológicos se elaboro el plan de mantenimiento</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row>
        <row r="6">
          <cell r="W6">
            <v>0</v>
          </cell>
          <cell r="X6">
            <v>0</v>
          </cell>
          <cell r="Y6">
            <v>0.06</v>
          </cell>
          <cell r="Z6" t="str">
            <v xml:space="preserve">Se envio a proveedores la tabla tecnica , se recibieron las cotizaciones para soporte de firewall, sistema telefónico IP, Mantenimiento de equipos y redes,mantenimiento y actualizaciones de MV  y servercenter
</v>
          </cell>
          <cell r="AA6">
            <v>6.3636363636363602E-2</v>
          </cell>
          <cell r="AB6" t="str">
            <v>Se elaboraron los estudios para contratación de mantenimiento, se elaboran estudios de implementación de IPV6, se solicitan cotizaciones para soporte directorio activo</v>
          </cell>
          <cell r="AC6">
            <v>6.3636363636363602E-2</v>
          </cell>
          <cell r="AD6" t="str">
            <v>En Ejecución contrato de Licenciamiento de firewall, mantenimiento impresoras y conectividad. 
Se enviaron estudios a Juridica para: Soporte firewall, sistema telefónico, actualizaciones MV y server center, Mantenimiento de equipos y redes e IPV6.</v>
          </cell>
          <cell r="AE6" t="str">
            <v>20%</v>
          </cell>
          <cell r="AF6" t="str">
            <v>En ejecución soporte firewall, soporte directorio activo, soporte ORFEO, Portal Web y Aplicaciones INCI, mantenimiento de impresoras, Hosting y conectividad.</v>
          </cell>
          <cell r="AG6">
            <v>6.3636363636363602E-2</v>
          </cell>
          <cell r="AH6" t="str">
            <v>En ejecución soporte firewall, soporte directorio activo, soporte ORFEO, Portal Web y Aplicaciones INCI, mantenimiento de impresoras, Hosting y conectividad.</v>
          </cell>
          <cell r="AI6">
            <v>0</v>
          </cell>
          <cell r="AJ6">
            <v>0</v>
          </cell>
          <cell r="AK6">
            <v>0</v>
          </cell>
          <cell r="AL6">
            <v>0</v>
          </cell>
          <cell r="AM6">
            <v>0</v>
          </cell>
          <cell r="AN6">
            <v>0</v>
          </cell>
          <cell r="AO6">
            <v>0</v>
          </cell>
          <cell r="AP6">
            <v>0</v>
          </cell>
          <cell r="AQ6">
            <v>0</v>
          </cell>
          <cell r="AR6">
            <v>0</v>
          </cell>
          <cell r="AS6">
            <v>0</v>
          </cell>
          <cell r="AT6">
            <v>0</v>
          </cell>
        </row>
        <row r="7">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row>
      </sheetData>
      <sheetData sheetId="1"/>
    </sheetDataSet>
  </externalBook>
</externalLink>
</file>

<file path=xl/tables/table1.xml><?xml version="1.0" encoding="utf-8"?>
<table xmlns="http://schemas.openxmlformats.org/spreadsheetml/2006/main" id="1" name="Tabla1" displayName="Tabla1" ref="A1:Z154" totalsRowShown="0" headerRowDxfId="66" dataDxfId="65" tableBorderDxfId="64">
  <autoFilter ref="A1:Z154"/>
  <tableColumns count="26">
    <tableColumn id="1" name="#" dataDxfId="63" totalsRowDxfId="62">
      <calculatedColumnFormula>A1+1</calculatedColumnFormula>
    </tableColumn>
    <tableColumn id="2" name="Proceso Responsable" dataDxfId="61" totalsRowDxfId="60"/>
    <tableColumn id="3" name="ODS" dataDxfId="59" totalsRowDxfId="58"/>
    <tableColumn id="4" name="Dimensiones del Modelo Integrado de Planeación y Gestión" dataDxfId="57" totalsRowDxfId="56"/>
    <tableColumn id="5" name="Proyecto" dataDxfId="55" totalsRowDxfId="54"/>
    <tableColumn id="6" name="Objetivo Institucional" dataDxfId="53" totalsRowDxfId="52"/>
    <tableColumn id="7" name="Objetivo Especifico" dataDxfId="51" totalsRowDxfId="50"/>
    <tableColumn id="8" name="Producto" dataDxfId="49" totalsRowDxfId="48"/>
    <tableColumn id="9" name="Sub Grupo de trabajo" dataDxfId="47" totalsRowDxfId="46"/>
    <tableColumn id="10" name="Meta" dataDxfId="45" totalsRowDxfId="44"/>
    <tableColumn id="11" name="Cuatrienio" dataDxfId="43" totalsRowDxfId="42"/>
    <tableColumn id="12" name="2019" dataDxfId="41" totalsRowDxfId="40"/>
    <tableColumn id="16" name=" Indicador" dataDxfId="39" totalsRowDxfId="38"/>
    <tableColumn id="17" name="Presupuesto _x000a_$" dataDxfId="37" totalsRowDxfId="36"/>
    <tableColumn id="18" name="Fecha Inicio (día-mes-año)" dataDxfId="35" totalsRowDxfId="34"/>
    <tableColumn id="19" name="Fecha Fin _x000a_(día-mes-año)" dataDxfId="33" totalsRowDxfId="32"/>
    <tableColumn id="20" name="Actividades" dataDxfId="31" totalsRowDxfId="30"/>
    <tableColumn id="21" name="%Avance" dataDxfId="29" totalsRowDxfId="28"/>
    <tableColumn id="22" name="Acumulado de la gestión en el año (Indicador) " dataDxfId="27" totalsRowDxfId="26" dataCellStyle="Millares [0] 2">
      <calculatedColumnFormula>T2+V2+X2+Z2+AB2+AD2+AF2+AH2+AJ2+AL2+AN2+AP2</calculatedColumnFormula>
    </tableColumn>
    <tableColumn id="23" name="Seguimiento Enero" dataDxfId="25" totalsRowDxfId="24"/>
    <tableColumn id="24" name="Observación Enero" dataDxfId="23"/>
    <tableColumn id="25" name="Seguimiento Febrero" dataDxfId="22" totalsRowDxfId="21"/>
    <tableColumn id="26" name="Observación Febrero" dataDxfId="20" totalsRowDxfId="19"/>
    <tableColumn id="27" name="Seguimiento Marzo" dataDxfId="18" totalsRowDxfId="17"/>
    <tableColumn id="28" name="Observación Marzo" dataDxfId="16" totalsRowDxfId="15"/>
    <tableColumn id="29" name="Seguimiento Abril" dataDxfId="14"/>
  </tableColumns>
  <tableStyleInfo name="TableStyleLight8" showFirstColumn="1" showLastColumn="0" showRowStripes="1" showColumnStripes="0"/>
</table>
</file>

<file path=xl/tables/table2.xml><?xml version="1.0" encoding="utf-8"?>
<table xmlns="http://schemas.openxmlformats.org/spreadsheetml/2006/main" id="2" name="Tabla2" displayName="Tabla2" ref="A1:E4" totalsRowShown="0" headerRowDxfId="13" dataDxfId="12" totalsRowDxfId="10" tableBorderDxfId="11">
  <autoFilter ref="A1:E4"/>
  <tableColumns count="5">
    <tableColumn id="1" name="PROYECTO" dataDxfId="9" totalsRowDxfId="8"/>
    <tableColumn id="2" name="EFICACIA _x000a_(Logro Unidades de Meta)" dataDxfId="7" totalsRowDxfId="6"/>
    <tableColumn id="3" name="EJECUCIÓN PRESUPUESTAL" dataDxfId="5" totalsRowDxfId="4"/>
    <tableColumn id="4" name="NACION " dataDxfId="3" totalsRowDxfId="2"/>
    <tableColumn id="5" name="PROPIOS " dataDxfId="1" totalsRowDxfId="0"/>
  </tableColumns>
  <tableStyleInfo name="TableStyleLight9" showFirstColumn="1"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525"/>
  <sheetViews>
    <sheetView showGridLines="0" tabSelected="1" view="pageBreakPreview" topLeftCell="E47" zoomScale="55" zoomScaleNormal="80" zoomScaleSheetLayoutView="55" zoomScalePageLayoutView="55" workbookViewId="0">
      <selection activeCell="K46" sqref="K46"/>
    </sheetView>
  </sheetViews>
  <sheetFormatPr baseColWidth="10" defaultColWidth="38.42578125" defaultRowHeight="123" customHeight="1" x14ac:dyDescent="0.25"/>
  <cols>
    <col min="1" max="1" width="6.28515625" style="10" customWidth="1"/>
    <col min="2" max="2" width="27.28515625" style="10" customWidth="1"/>
    <col min="3" max="3" width="14.85546875" style="10" customWidth="1"/>
    <col min="4" max="4" width="32.28515625" style="10" customWidth="1"/>
    <col min="5" max="5" width="26.42578125" style="10" customWidth="1"/>
    <col min="6" max="6" width="17.140625" style="10" customWidth="1"/>
    <col min="7" max="8" width="31" style="10" customWidth="1"/>
    <col min="9" max="9" width="38.85546875" style="10" customWidth="1"/>
    <col min="10" max="10" width="35.140625" style="10" customWidth="1"/>
    <col min="11" max="11" width="15.5703125" style="10" customWidth="1"/>
    <col min="12" max="12" width="11.28515625" style="10" customWidth="1"/>
    <col min="13" max="13" width="40.42578125" style="10" customWidth="1"/>
    <col min="14" max="14" width="28.140625" style="10" customWidth="1"/>
    <col min="15" max="15" width="47.42578125" style="10" customWidth="1"/>
    <col min="16" max="16" width="29" style="10" customWidth="1"/>
    <col min="17" max="17" width="52.5703125" style="10" customWidth="1"/>
    <col min="18" max="18" width="13.5703125" style="6" customWidth="1"/>
    <col min="19" max="19" width="25" style="14" customWidth="1"/>
    <col min="20" max="20" width="25.140625" style="14" customWidth="1"/>
    <col min="21" max="21" width="33.7109375" style="56" customWidth="1"/>
    <col min="22" max="22" width="19.140625" style="14" customWidth="1"/>
    <col min="23" max="23" width="42.140625" style="56" customWidth="1"/>
    <col min="24" max="24" width="22.7109375" style="14" customWidth="1"/>
    <col min="25" max="25" width="39.7109375" style="56" customWidth="1"/>
    <col min="26" max="26" width="32.140625" style="14" customWidth="1"/>
    <col min="27" max="27" width="33.7109375" style="56" customWidth="1"/>
    <col min="28" max="28" width="22.5703125" style="14" customWidth="1"/>
    <col min="29" max="29" width="33.7109375" style="56" customWidth="1"/>
    <col min="30" max="30" width="24.42578125" style="14" customWidth="1"/>
    <col min="31" max="31" width="33.7109375" style="56" customWidth="1"/>
    <col min="32" max="32" width="22.5703125" style="14" hidden="1" customWidth="1"/>
    <col min="33" max="33" width="33.7109375" style="56" hidden="1" customWidth="1"/>
    <col min="34" max="34" width="22.85546875" style="14" hidden="1" customWidth="1"/>
    <col min="35" max="35" width="33.7109375" style="56" hidden="1" customWidth="1"/>
    <col min="36" max="36" width="21.85546875" style="14" hidden="1" customWidth="1"/>
    <col min="37" max="37" width="33.7109375" style="56" hidden="1" customWidth="1"/>
    <col min="38" max="38" width="23.42578125" style="14" hidden="1" customWidth="1"/>
    <col min="39" max="39" width="33.5703125" style="56" hidden="1" customWidth="1"/>
    <col min="40" max="40" width="21.7109375" style="14" hidden="1" customWidth="1"/>
    <col min="41" max="41" width="33.5703125" style="56" hidden="1" customWidth="1"/>
    <col min="42" max="42" width="23.28515625" style="14" hidden="1" customWidth="1"/>
    <col min="43" max="43" width="33.5703125" style="56" hidden="1" customWidth="1"/>
    <col min="44" max="16384" width="38.42578125" style="10"/>
  </cols>
  <sheetData>
    <row r="1" spans="1:43" ht="123" customHeight="1" x14ac:dyDescent="0.25">
      <c r="A1" s="17" t="s">
        <v>0</v>
      </c>
      <c r="B1" s="17" t="s">
        <v>1</v>
      </c>
      <c r="C1" s="17" t="s">
        <v>2</v>
      </c>
      <c r="D1" s="17" t="s">
        <v>3</v>
      </c>
      <c r="E1" s="17" t="s">
        <v>4</v>
      </c>
      <c r="F1" s="17" t="s">
        <v>5</v>
      </c>
      <c r="G1" s="17" t="s">
        <v>6</v>
      </c>
      <c r="H1" s="17" t="s">
        <v>7</v>
      </c>
      <c r="I1" s="17" t="s">
        <v>8</v>
      </c>
      <c r="J1" s="18" t="s">
        <v>9</v>
      </c>
      <c r="K1" s="18" t="s">
        <v>10</v>
      </c>
      <c r="L1" s="19" t="s">
        <v>11</v>
      </c>
      <c r="M1" s="18" t="s">
        <v>12</v>
      </c>
      <c r="N1" s="16" t="s">
        <v>13</v>
      </c>
      <c r="O1" s="16" t="s">
        <v>14</v>
      </c>
      <c r="P1" s="16" t="s">
        <v>15</v>
      </c>
      <c r="Q1" s="16" t="s">
        <v>16</v>
      </c>
      <c r="R1" s="20" t="s">
        <v>17</v>
      </c>
      <c r="S1" s="94" t="s">
        <v>18</v>
      </c>
      <c r="T1" s="94" t="s">
        <v>19</v>
      </c>
      <c r="U1" s="94" t="s">
        <v>20</v>
      </c>
      <c r="V1" s="94" t="s">
        <v>21</v>
      </c>
      <c r="W1" s="94" t="s">
        <v>22</v>
      </c>
      <c r="X1" s="94" t="s">
        <v>23</v>
      </c>
      <c r="Y1" s="94" t="s">
        <v>24</v>
      </c>
      <c r="Z1" s="95" t="s">
        <v>25</v>
      </c>
      <c r="AA1" s="169" t="s">
        <v>26</v>
      </c>
      <c r="AB1" s="169" t="s">
        <v>27</v>
      </c>
      <c r="AC1" s="169" t="s">
        <v>28</v>
      </c>
      <c r="AD1" s="169" t="s">
        <v>29</v>
      </c>
      <c r="AE1" s="169" t="s">
        <v>30</v>
      </c>
      <c r="AF1" s="169" t="s">
        <v>31</v>
      </c>
      <c r="AG1" s="169" t="s">
        <v>32</v>
      </c>
      <c r="AH1" s="169" t="s">
        <v>33</v>
      </c>
      <c r="AI1" s="169" t="s">
        <v>34</v>
      </c>
      <c r="AJ1" s="169" t="s">
        <v>35</v>
      </c>
      <c r="AK1" s="169" t="s">
        <v>36</v>
      </c>
      <c r="AL1" s="169" t="s">
        <v>37</v>
      </c>
      <c r="AM1" s="169" t="s">
        <v>38</v>
      </c>
      <c r="AN1" s="169" t="s">
        <v>39</v>
      </c>
      <c r="AO1" s="169" t="s">
        <v>40</v>
      </c>
      <c r="AP1" s="169" t="s">
        <v>41</v>
      </c>
      <c r="AQ1" s="169" t="s">
        <v>42</v>
      </c>
    </row>
    <row r="2" spans="1:43" s="1" customFormat="1" ht="123" customHeight="1" x14ac:dyDescent="0.25">
      <c r="A2" s="10">
        <v>1</v>
      </c>
      <c r="B2" s="10" t="s">
        <v>43</v>
      </c>
      <c r="C2" s="21" t="s">
        <v>44</v>
      </c>
      <c r="D2" s="10" t="s">
        <v>45</v>
      </c>
      <c r="E2" s="21" t="s">
        <v>46</v>
      </c>
      <c r="F2" s="21" t="s">
        <v>47</v>
      </c>
      <c r="G2" s="22" t="s">
        <v>48</v>
      </c>
      <c r="H2" s="22" t="s">
        <v>49</v>
      </c>
      <c r="I2" s="23" t="s">
        <v>50</v>
      </c>
      <c r="J2" s="24" t="s">
        <v>51</v>
      </c>
      <c r="K2" s="10">
        <v>96</v>
      </c>
      <c r="L2" s="3">
        <v>56</v>
      </c>
      <c r="M2" s="10" t="s">
        <v>52</v>
      </c>
      <c r="N2" s="166">
        <v>168168150</v>
      </c>
      <c r="O2" s="8" t="s">
        <v>53</v>
      </c>
      <c r="P2" s="7" t="s">
        <v>54</v>
      </c>
      <c r="Q2" s="10" t="s">
        <v>55</v>
      </c>
      <c r="R2" s="6">
        <v>0.1</v>
      </c>
      <c r="S2" s="97">
        <f>T2+V2+X2+Z2+AB2+AD2+AF2+AH2+AJ2+AL2+AN2+AP2</f>
        <v>7.0000000000000007E-2</v>
      </c>
      <c r="T2" s="14">
        <f>[1]Final!$W$2</f>
        <v>0</v>
      </c>
      <c r="U2" s="167">
        <f>[1]Final!$X2</f>
        <v>0</v>
      </c>
      <c r="V2" s="25">
        <f>[1]Final!$Y2</f>
        <v>0.02</v>
      </c>
      <c r="W2" s="15" t="str">
        <f>[1]Final!$Z2</f>
        <v>Articulación con el MEN en el marco de la implementación del Decreto 1421 de 2018. Construcción de modulos de formación para la asistencia técnica.</v>
      </c>
      <c r="X2" s="6">
        <f>[1]Final!$AA2</f>
        <v>0.03</v>
      </c>
      <c r="Y2" s="15" t="str">
        <f>[1]Final!$AB2</f>
        <v xml:space="preserve">Articulación  con MEN para asistencia técnica Sucre y San Andrés .
Construcción de modulos de formación para la asistencia técnica.
</v>
      </c>
      <c r="Z2" s="6">
        <f>[1]Final!$AC2</f>
        <v>0.02</v>
      </c>
      <c r="AA2" s="34" t="str">
        <f>[1]Final!$AD2</f>
        <v>Se definio clasificación de los departamentos por tipo 1,2,3 y 4 que corresponden a nivel de avance de la implementaicón del Decreto 1421 de 2017.</v>
      </c>
      <c r="AB2" s="14">
        <f>[1]Final!$AE2</f>
        <v>0</v>
      </c>
      <c r="AC2" s="34" t="str">
        <f>[1]Final!$AF2</f>
        <v>Remisión por parte del MEN  de los Planes de implementación progresivo de la Entidedes territoriales asesoradas por la Fundación Saldarriaga como operador del MEN (Amazonas, Arauca, Atlántico, Córdoba, Meta, Norte de Santander, santander, Valle, Vaupez y Vichada). 
Validación de  los textos  como  prioridad  de impresión y  estadística insumo para   producción de los mismos .</v>
      </c>
      <c r="AD2" s="14">
        <f>[1]Final!$AG2</f>
        <v>0</v>
      </c>
      <c r="AE2" s="34" t="str">
        <f>[1]Final!$AH2</f>
        <v>No se adelantaron acciones</v>
      </c>
      <c r="AF2" s="14">
        <f>[1]Final!$AI2</f>
        <v>0</v>
      </c>
      <c r="AG2" s="34">
        <f>[1]Final!$AJ2</f>
        <v>0</v>
      </c>
      <c r="AH2" s="14">
        <f>[1]Final!$AK2</f>
        <v>0</v>
      </c>
      <c r="AI2" s="34">
        <f>[1]Final!$AL2</f>
        <v>0</v>
      </c>
      <c r="AJ2" s="14">
        <f>[1]Final!$AM2</f>
        <v>0</v>
      </c>
      <c r="AK2" s="34">
        <f>[1]Final!$AN2</f>
        <v>0</v>
      </c>
      <c r="AL2" s="14">
        <f>[1]Final!$AO2</f>
        <v>0</v>
      </c>
      <c r="AM2" s="34">
        <f>[1]Final!$AP2</f>
        <v>0</v>
      </c>
      <c r="AN2" s="14">
        <f>[1]Final!$AQ2</f>
        <v>0</v>
      </c>
      <c r="AO2" s="34">
        <f>[1]Final!$AR2</f>
        <v>0</v>
      </c>
      <c r="AP2" s="14">
        <f>[1]Final!$AS2</f>
        <v>0</v>
      </c>
      <c r="AQ2" s="34">
        <f>[1]Final!$AT2</f>
        <v>0</v>
      </c>
    </row>
    <row r="3" spans="1:43" s="1" customFormat="1" ht="123" customHeight="1" x14ac:dyDescent="0.25">
      <c r="A3" s="10">
        <f>A2+1</f>
        <v>2</v>
      </c>
      <c r="B3" s="10" t="s">
        <v>43</v>
      </c>
      <c r="C3" s="21" t="s">
        <v>44</v>
      </c>
      <c r="D3" s="10" t="s">
        <v>45</v>
      </c>
      <c r="E3" s="21" t="s">
        <v>46</v>
      </c>
      <c r="F3" s="21" t="s">
        <v>47</v>
      </c>
      <c r="G3" s="22" t="s">
        <v>48</v>
      </c>
      <c r="H3" s="22" t="s">
        <v>49</v>
      </c>
      <c r="I3" s="23" t="s">
        <v>50</v>
      </c>
      <c r="J3" s="24" t="s">
        <v>51</v>
      </c>
      <c r="K3" s="10">
        <v>96</v>
      </c>
      <c r="L3" s="3">
        <v>56</v>
      </c>
      <c r="M3" s="10" t="s">
        <v>52</v>
      </c>
      <c r="N3" s="12"/>
      <c r="O3" s="8" t="s">
        <v>53</v>
      </c>
      <c r="P3" s="7" t="s">
        <v>54</v>
      </c>
      <c r="Q3" s="10" t="s">
        <v>56</v>
      </c>
      <c r="R3" s="6">
        <v>0.15</v>
      </c>
      <c r="S3" s="97">
        <f t="shared" ref="S3:S61" si="0">T3+V3+X3+Z3+AB3+AD3+AF3+AH3+AJ3+AL3+AN3+AP3</f>
        <v>0.15000000000000002</v>
      </c>
      <c r="T3" s="14">
        <f>[1]Final!$W$3</f>
        <v>0</v>
      </c>
      <c r="U3" s="167">
        <f>[1]Final!$X3</f>
        <v>0</v>
      </c>
      <c r="V3" s="25">
        <f>[1]Final!$Y3</f>
        <v>0.05</v>
      </c>
      <c r="W3" s="15" t="str">
        <f>[1]Final!$Z3</f>
        <v xml:space="preserve">Revisión de Planes progresivos de implementación   de 56 entidades territoriales objeto de la Asistencia técnica. </v>
      </c>
      <c r="X3" s="6">
        <f>[1]Final!$AA3</f>
        <v>0.08</v>
      </c>
      <c r="Y3" s="15" t="str">
        <f>[1]Final!$AB3</f>
        <v xml:space="preserve">Revisión de Planes progresivos de implementación   de entidades territoriales objeto de la Asistencia técnica. </v>
      </c>
      <c r="Z3" s="6">
        <f>[1]Final!$AC3</f>
        <v>0</v>
      </c>
      <c r="AA3" s="34">
        <f>[1]Final!$AD3</f>
        <v>0</v>
      </c>
      <c r="AB3" s="14">
        <f>[1]Final!$AE3</f>
        <v>0.01</v>
      </c>
      <c r="AC3" s="34" t="str">
        <f>[1]Final!$AF3</f>
        <v xml:space="preserve">Revisión planes de ARAUCA, MAGDALENA, PUTUMAYO, VICHADA, HUILA, ATLÁNTICO, CASANARE, CUNDINAMARCA 
META
</v>
      </c>
      <c r="AD3" s="14">
        <f>[1]Final!$AG3</f>
        <v>0.01</v>
      </c>
      <c r="AE3" s="34" t="str">
        <f>[1]Final!$AH3</f>
        <v xml:space="preserve">Se concluye revisión de  Planes de implementación  de las 56 entidades territoriales. </v>
      </c>
      <c r="AF3" s="14">
        <f>[1]Final!$AI3</f>
        <v>0</v>
      </c>
      <c r="AG3" s="34">
        <f>[1]Final!$AJ3</f>
        <v>0</v>
      </c>
      <c r="AH3" s="14">
        <f>[1]Final!$AK3</f>
        <v>0</v>
      </c>
      <c r="AI3" s="34">
        <f>[1]Final!$AL3</f>
        <v>0</v>
      </c>
      <c r="AJ3" s="14">
        <f>[1]Final!$AM3</f>
        <v>0</v>
      </c>
      <c r="AK3" s="34">
        <f>[1]Final!$AN3</f>
        <v>0</v>
      </c>
      <c r="AL3" s="14">
        <f>[1]Final!$AO3</f>
        <v>0</v>
      </c>
      <c r="AM3" s="34">
        <f>[1]Final!$AP3</f>
        <v>0</v>
      </c>
      <c r="AN3" s="14">
        <f>[1]Final!$AQ3</f>
        <v>0</v>
      </c>
      <c r="AO3" s="34">
        <f>[1]Final!$AR3</f>
        <v>0</v>
      </c>
      <c r="AP3" s="14">
        <f>[1]Final!$AS3</f>
        <v>0</v>
      </c>
      <c r="AQ3" s="34">
        <f>[1]Final!$AT3</f>
        <v>0</v>
      </c>
    </row>
    <row r="4" spans="1:43" s="1" customFormat="1" ht="123" customHeight="1" x14ac:dyDescent="0.25">
      <c r="A4" s="10">
        <f t="shared" ref="A4:A67" si="1">A3+1</f>
        <v>3</v>
      </c>
      <c r="B4" s="10" t="s">
        <v>43</v>
      </c>
      <c r="C4" s="21" t="s">
        <v>44</v>
      </c>
      <c r="D4" s="10" t="s">
        <v>45</v>
      </c>
      <c r="E4" s="21" t="s">
        <v>46</v>
      </c>
      <c r="F4" s="21" t="s">
        <v>47</v>
      </c>
      <c r="G4" s="22" t="s">
        <v>48</v>
      </c>
      <c r="H4" s="22" t="s">
        <v>49</v>
      </c>
      <c r="I4" s="23" t="s">
        <v>50</v>
      </c>
      <c r="J4" s="24" t="s">
        <v>51</v>
      </c>
      <c r="K4" s="10">
        <v>96</v>
      </c>
      <c r="L4" s="3">
        <v>56</v>
      </c>
      <c r="M4" s="10" t="s">
        <v>52</v>
      </c>
      <c r="N4" s="12"/>
      <c r="O4" s="8" t="s">
        <v>53</v>
      </c>
      <c r="P4" s="7" t="s">
        <v>54</v>
      </c>
      <c r="Q4" s="10" t="s">
        <v>57</v>
      </c>
      <c r="R4" s="6">
        <v>0.1</v>
      </c>
      <c r="S4" s="97">
        <f t="shared" si="0"/>
        <v>0.08</v>
      </c>
      <c r="T4" s="14">
        <f>[1]Final!$W$4</f>
        <v>0</v>
      </c>
      <c r="U4" s="55">
        <f>[1]Final!$X4</f>
        <v>0</v>
      </c>
      <c r="V4" s="14">
        <f>[1]Final!$Y4</f>
        <v>0</v>
      </c>
      <c r="W4" s="56">
        <f>[1]Final!$Z4</f>
        <v>0</v>
      </c>
      <c r="X4" s="14">
        <f>[1]Final!$AA4</f>
        <v>0</v>
      </c>
      <c r="Y4" s="56">
        <f>[1]Final!$AB4</f>
        <v>0</v>
      </c>
      <c r="Z4" s="14">
        <f>[1]Final!$AC4</f>
        <v>0.05</v>
      </c>
      <c r="AA4" s="56" t="str">
        <f>[1]Final!$AD4</f>
        <v xml:space="preserve">Gestión  en Arauca, Putumayo, Norte de Santander, Villavicencio, Boyacá, Magdalena, vichada, Caqueta, Chocó , Huila, Atlantico,  Casanare, Cundinamarca y Guajira, Bolivar, San Andres y Sucre. </v>
      </c>
      <c r="AB4" s="14">
        <f>[1]Final!$AE4</f>
        <v>0.02</v>
      </c>
      <c r="AC4" s="56" t="str">
        <f>[1]Final!$AF4</f>
        <v>Gestión en  Cordoba, Valle del Cauca, Cesar, Santander, Quindio, Risaralda.</v>
      </c>
      <c r="AD4" s="14">
        <f>[1]Final!$AG4</f>
        <v>0.01</v>
      </c>
      <c r="AE4" s="56" t="str">
        <f>[1]Final!$AH4</f>
        <v xml:space="preserve">Gestión con departamentos de Chocó, Nariño,  Vichada, Cauca, Tolima, Caldas. </v>
      </c>
      <c r="AF4" s="14">
        <f>[1]Final!$AI4</f>
        <v>0</v>
      </c>
      <c r="AG4" s="56">
        <f>[1]Final!$AJ4</f>
        <v>0</v>
      </c>
      <c r="AH4" s="14">
        <f>[1]Final!$AK4</f>
        <v>0</v>
      </c>
      <c r="AI4" s="56">
        <f>[1]Final!$AL4</f>
        <v>0</v>
      </c>
      <c r="AJ4" s="14">
        <f>[1]Final!$AM4</f>
        <v>0</v>
      </c>
      <c r="AK4" s="56">
        <f>[1]Final!$AN4</f>
        <v>0</v>
      </c>
      <c r="AL4" s="14">
        <f>[1]Final!$AO4</f>
        <v>0</v>
      </c>
      <c r="AM4" s="56">
        <f>[1]Final!$AP4</f>
        <v>0</v>
      </c>
      <c r="AN4" s="14">
        <f>[1]Final!$AQ4</f>
        <v>0</v>
      </c>
      <c r="AO4" s="56">
        <f>[1]Final!$AR4</f>
        <v>0</v>
      </c>
      <c r="AP4" s="14">
        <f>[1]Final!$AS4</f>
        <v>0</v>
      </c>
      <c r="AQ4" s="56">
        <f>[1]Final!$AT4</f>
        <v>0</v>
      </c>
    </row>
    <row r="5" spans="1:43" s="1" customFormat="1" ht="123" customHeight="1" x14ac:dyDescent="0.25">
      <c r="A5" s="10">
        <f t="shared" si="1"/>
        <v>4</v>
      </c>
      <c r="B5" s="10" t="s">
        <v>43</v>
      </c>
      <c r="C5" s="21" t="s">
        <v>44</v>
      </c>
      <c r="D5" s="10" t="s">
        <v>45</v>
      </c>
      <c r="E5" s="21" t="s">
        <v>46</v>
      </c>
      <c r="F5" s="21" t="s">
        <v>47</v>
      </c>
      <c r="G5" s="22" t="s">
        <v>48</v>
      </c>
      <c r="H5" s="22" t="s">
        <v>49</v>
      </c>
      <c r="I5" s="23" t="s">
        <v>50</v>
      </c>
      <c r="J5" s="24" t="s">
        <v>51</v>
      </c>
      <c r="K5" s="10">
        <v>96</v>
      </c>
      <c r="L5" s="3">
        <v>56</v>
      </c>
      <c r="M5" s="10" t="s">
        <v>52</v>
      </c>
      <c r="N5" s="12"/>
      <c r="O5" s="8" t="s">
        <v>53</v>
      </c>
      <c r="P5" s="7" t="s">
        <v>54</v>
      </c>
      <c r="Q5" s="10" t="s">
        <v>58</v>
      </c>
      <c r="R5" s="6">
        <v>0.15</v>
      </c>
      <c r="S5" s="97">
        <f t="shared" si="0"/>
        <v>0.14000000000000001</v>
      </c>
      <c r="T5" s="14">
        <f>[1]Final!$W$5</f>
        <v>0</v>
      </c>
      <c r="U5" s="55">
        <f>[1]Final!$X5</f>
        <v>0</v>
      </c>
      <c r="V5" s="14">
        <f>[1]Final!$Y5</f>
        <v>0</v>
      </c>
      <c r="W5" s="56">
        <f>[1]Final!$Z5</f>
        <v>0</v>
      </c>
      <c r="X5" s="14">
        <f>[1]Final!$AA5</f>
        <v>0</v>
      </c>
      <c r="Y5" s="56">
        <f>[1]Final!$AB5</f>
        <v>0</v>
      </c>
      <c r="Z5" s="14">
        <f>[1]Final!$AC5</f>
        <v>0.03</v>
      </c>
      <c r="AA5" s="56" t="str">
        <f>[1]Final!$AD5</f>
        <v xml:space="preserve">Putumayo, Arauca, Norte de Santander, San Andrés, Bolivar. </v>
      </c>
      <c r="AB5" s="14">
        <f>[1]Final!$AE5</f>
        <v>0.1</v>
      </c>
      <c r="AC5" s="56" t="str">
        <f>[1]Final!$AF5</f>
        <v xml:space="preserve">Meta, Boyacá, Magdalena, vichada, Caqueta, Chocó , Huila, Atlantico,  Casanare, Cundinamarca y Guajira,  Cordoba, Valle del Cauca, Cesar, Santander, Quindio, Risaralda y Sucre. </v>
      </c>
      <c r="AD5" s="14">
        <f>[1]Final!$AG5</f>
        <v>0.01</v>
      </c>
      <c r="AE5" s="56" t="str">
        <f>[1]Final!$AH5</f>
        <v>Caldas, Tolima,  Cauca, Nariño,   Vaupes,  Antioquia, Amazonas.</v>
      </c>
      <c r="AF5" s="14">
        <f>[1]Final!$AI5</f>
        <v>0</v>
      </c>
      <c r="AG5" s="56">
        <f>[1]Final!$AJ5</f>
        <v>0</v>
      </c>
      <c r="AH5" s="14">
        <f>[1]Final!$AK5</f>
        <v>0</v>
      </c>
      <c r="AI5" s="56">
        <f>[1]Final!$AL5</f>
        <v>0</v>
      </c>
      <c r="AJ5" s="14">
        <f>[1]Final!$AM5</f>
        <v>0</v>
      </c>
      <c r="AK5" s="56">
        <f>[1]Final!$AN5</f>
        <v>0</v>
      </c>
      <c r="AL5" s="14">
        <f>[1]Final!$AO5</f>
        <v>0</v>
      </c>
      <c r="AM5" s="56">
        <f>[1]Final!$AP5</f>
        <v>0</v>
      </c>
      <c r="AN5" s="14">
        <f>[1]Final!$AQ5</f>
        <v>0</v>
      </c>
      <c r="AO5" s="56">
        <f>[1]Final!$AR5</f>
        <v>0</v>
      </c>
      <c r="AP5" s="14">
        <f>[1]Final!$AS5</f>
        <v>0</v>
      </c>
      <c r="AQ5" s="56">
        <f>[1]Final!$AT5</f>
        <v>0</v>
      </c>
    </row>
    <row r="6" spans="1:43" s="1" customFormat="1" ht="123" customHeight="1" x14ac:dyDescent="0.25">
      <c r="A6" s="10">
        <f t="shared" si="1"/>
        <v>5</v>
      </c>
      <c r="B6" s="10" t="s">
        <v>43</v>
      </c>
      <c r="C6" s="21" t="s">
        <v>44</v>
      </c>
      <c r="D6" s="10" t="s">
        <v>45</v>
      </c>
      <c r="E6" s="21" t="s">
        <v>46</v>
      </c>
      <c r="F6" s="21" t="s">
        <v>47</v>
      </c>
      <c r="G6" s="22" t="s">
        <v>48</v>
      </c>
      <c r="H6" s="22" t="s">
        <v>49</v>
      </c>
      <c r="I6" s="23" t="s">
        <v>50</v>
      </c>
      <c r="J6" s="24" t="s">
        <v>51</v>
      </c>
      <c r="K6" s="10">
        <v>96</v>
      </c>
      <c r="L6" s="3">
        <v>56</v>
      </c>
      <c r="M6" s="10" t="s">
        <v>52</v>
      </c>
      <c r="N6" s="12"/>
      <c r="O6" s="8" t="s">
        <v>53</v>
      </c>
      <c r="P6" s="7" t="s">
        <v>54</v>
      </c>
      <c r="Q6" s="10" t="s">
        <v>59</v>
      </c>
      <c r="R6" s="6">
        <v>0.3</v>
      </c>
      <c r="S6" s="97">
        <f t="shared" si="0"/>
        <v>0.28000000000000003</v>
      </c>
      <c r="T6" s="14">
        <f>[1]Final!$W$6</f>
        <v>0</v>
      </c>
      <c r="U6" s="55">
        <f>[1]Final!$X6</f>
        <v>0</v>
      </c>
      <c r="V6" s="14">
        <f>[1]Final!$Y6</f>
        <v>0</v>
      </c>
      <c r="W6" s="56">
        <f>[1]Final!$Z6</f>
        <v>0</v>
      </c>
      <c r="X6" s="14">
        <f>[1]Final!$AA6</f>
        <v>0</v>
      </c>
      <c r="Y6" s="56">
        <f>[1]Final!$AB6</f>
        <v>0</v>
      </c>
      <c r="Z6" s="14">
        <f>[1]Final!$AC6</f>
        <v>0.03</v>
      </c>
      <c r="AA6" s="56" t="str">
        <f>[1]Final!$AD6</f>
        <v>Asistencia técnica en San Andrés, Sucre y Bolivar.</v>
      </c>
      <c r="AB6" s="14">
        <f>[1]Final!$AE6</f>
        <v>0.2</v>
      </c>
      <c r="AC6" s="56" t="str">
        <f>[1]Final!$AF6</f>
        <v>Magdalena, Meta, Putumayo, Arauca, Atlántico, Cundinamarca, Antioquia, Huila, Casanare.</v>
      </c>
      <c r="AD6" s="14">
        <f>[1]Final!$AG6</f>
        <v>0.05</v>
      </c>
      <c r="AE6" s="56" t="str">
        <f>[1]Final!$AH6</f>
        <v xml:space="preserve">Asistecia en Risaralda, Vaupes, Boyacá, Caquetá, Cesar, Guajira,  Valle del Cauca, Amazonas, Santander.   </v>
      </c>
      <c r="AF6" s="14">
        <f>[1]Final!$AI6</f>
        <v>0</v>
      </c>
      <c r="AG6" s="56">
        <f>[1]Final!$AJ6</f>
        <v>0</v>
      </c>
      <c r="AH6" s="14">
        <f>[1]Final!$AK6</f>
        <v>0</v>
      </c>
      <c r="AI6" s="56">
        <f>[1]Final!$AL6</f>
        <v>0</v>
      </c>
      <c r="AJ6" s="14">
        <f>[1]Final!$AM6</f>
        <v>0</v>
      </c>
      <c r="AK6" s="56">
        <f>[1]Final!$AN6</f>
        <v>0</v>
      </c>
      <c r="AL6" s="14">
        <f>[1]Final!$AO6</f>
        <v>0</v>
      </c>
      <c r="AM6" s="56">
        <f>[1]Final!$AP6</f>
        <v>0</v>
      </c>
      <c r="AN6" s="14">
        <f>[1]Final!$AQ6</f>
        <v>0</v>
      </c>
      <c r="AO6" s="56">
        <f>[1]Final!$AR6</f>
        <v>0</v>
      </c>
      <c r="AP6" s="14">
        <f>[1]Final!$AS6</f>
        <v>0</v>
      </c>
      <c r="AQ6" s="56">
        <f>[1]Final!$AT6</f>
        <v>0</v>
      </c>
    </row>
    <row r="7" spans="1:43" s="1" customFormat="1" ht="123" customHeight="1" x14ac:dyDescent="0.25">
      <c r="A7" s="10">
        <f t="shared" si="1"/>
        <v>6</v>
      </c>
      <c r="B7" s="10" t="s">
        <v>43</v>
      </c>
      <c r="C7" s="21" t="s">
        <v>44</v>
      </c>
      <c r="D7" s="10" t="s">
        <v>45</v>
      </c>
      <c r="E7" s="21" t="s">
        <v>46</v>
      </c>
      <c r="F7" s="21" t="s">
        <v>47</v>
      </c>
      <c r="G7" s="22" t="s">
        <v>48</v>
      </c>
      <c r="H7" s="22" t="s">
        <v>49</v>
      </c>
      <c r="I7" s="23" t="s">
        <v>50</v>
      </c>
      <c r="J7" s="24" t="s">
        <v>51</v>
      </c>
      <c r="K7" s="10">
        <v>96</v>
      </c>
      <c r="L7" s="3">
        <v>56</v>
      </c>
      <c r="M7" s="10" t="s">
        <v>52</v>
      </c>
      <c r="N7" s="12"/>
      <c r="O7" s="8" t="s">
        <v>53</v>
      </c>
      <c r="P7" s="7" t="s">
        <v>54</v>
      </c>
      <c r="Q7" s="10" t="s">
        <v>60</v>
      </c>
      <c r="R7" s="86">
        <v>0.1</v>
      </c>
      <c r="S7" s="97">
        <f t="shared" si="0"/>
        <v>0</v>
      </c>
      <c r="T7" s="14">
        <f>[1]Final!$W$7*Tabla1[[#This Row],[%Avance]]/Tabla1[[#This Row],[2019]]</f>
        <v>0</v>
      </c>
      <c r="U7" s="55">
        <f>[1]Final!$X7</f>
        <v>0</v>
      </c>
      <c r="V7" s="14">
        <f>[1]Final!$Y7*Tabla1[[#This Row],[%Avance]]/Tabla1[[#This Row],[2019]]</f>
        <v>0</v>
      </c>
      <c r="W7" s="56">
        <f>[1]Final!$Z7</f>
        <v>0</v>
      </c>
      <c r="X7" s="14">
        <f>[1]Final!$AA7*Tabla1[[#This Row],[%Avance]]/Tabla1[[#This Row],[2019]]</f>
        <v>0</v>
      </c>
      <c r="Y7" s="56">
        <f>[1]Final!$AB7</f>
        <v>0</v>
      </c>
      <c r="Z7" s="14">
        <f>[1]Final!$AC7*Tabla1[[#This Row],[%Avance]]/Tabla1[[#This Row],[2019]]</f>
        <v>0</v>
      </c>
      <c r="AA7" s="56">
        <f>[1]Final!$AD7</f>
        <v>0</v>
      </c>
      <c r="AB7" s="14">
        <f>[1]Final!$AE7*Tabla1[[#This Row],[%Avance]]/Tabla1[[#This Row],[2019]]</f>
        <v>0</v>
      </c>
      <c r="AC7" s="56">
        <f>[1]Final!$AF7</f>
        <v>0</v>
      </c>
      <c r="AD7" s="14">
        <f>[1]Final!$AG7*Tabla1[[#This Row],[%Avance]]/Tabla1[[#This Row],[2019]]</f>
        <v>0</v>
      </c>
      <c r="AE7" s="56">
        <f>[1]Final!$AH7</f>
        <v>0</v>
      </c>
      <c r="AF7" s="14">
        <f>[1]Final!$AI7*Tabla1[[#This Row],[%Avance]]/Tabla1[[#This Row],[2019]]</f>
        <v>0</v>
      </c>
      <c r="AG7" s="56">
        <f>[1]Final!$AJ7</f>
        <v>0</v>
      </c>
      <c r="AH7" s="14">
        <f>[1]Final!$AK7*Tabla1[[#This Row],[%Avance]]/Tabla1[[#This Row],[2019]]</f>
        <v>0</v>
      </c>
      <c r="AI7" s="56">
        <f>[1]Final!$AL7</f>
        <v>0</v>
      </c>
      <c r="AJ7" s="14">
        <f>[1]Final!$AM7*Tabla1[[#This Row],[%Avance]]/Tabla1[[#This Row],[2019]]</f>
        <v>0</v>
      </c>
      <c r="AK7" s="56">
        <f>[1]Final!$AN7</f>
        <v>0</v>
      </c>
      <c r="AL7" s="14">
        <f>[1]Final!$AO7*Tabla1[[#This Row],[%Avance]]/Tabla1[[#This Row],[2019]]</f>
        <v>0</v>
      </c>
      <c r="AM7" s="56">
        <f>[1]Final!$AP7</f>
        <v>0</v>
      </c>
      <c r="AN7" s="14">
        <f>[1]Final!$AQ7*Tabla1[[#This Row],[%Avance]]/Tabla1[[#This Row],[2019]]</f>
        <v>0</v>
      </c>
      <c r="AO7" s="56">
        <f>[1]Final!$AR7</f>
        <v>0</v>
      </c>
      <c r="AP7" s="14">
        <f>[1]Final!$AS7*Tabla1[[#This Row],[%Avance]]/Tabla1[[#This Row],[2019]]</f>
        <v>0</v>
      </c>
      <c r="AQ7" s="56">
        <f>[1]Final!$AT7</f>
        <v>0</v>
      </c>
    </row>
    <row r="8" spans="1:43" s="1" customFormat="1" ht="123" customHeight="1" x14ac:dyDescent="0.25">
      <c r="A8" s="10">
        <f t="shared" si="1"/>
        <v>7</v>
      </c>
      <c r="B8" s="10" t="s">
        <v>43</v>
      </c>
      <c r="C8" s="21" t="s">
        <v>44</v>
      </c>
      <c r="D8" s="10" t="s">
        <v>45</v>
      </c>
      <c r="E8" s="21" t="s">
        <v>46</v>
      </c>
      <c r="F8" s="21" t="s">
        <v>47</v>
      </c>
      <c r="G8" s="22" t="s">
        <v>48</v>
      </c>
      <c r="H8" s="22" t="s">
        <v>49</v>
      </c>
      <c r="I8" s="23" t="s">
        <v>50</v>
      </c>
      <c r="J8" s="24" t="s">
        <v>51</v>
      </c>
      <c r="K8" s="10">
        <v>96</v>
      </c>
      <c r="L8" s="3">
        <v>56</v>
      </c>
      <c r="M8" s="10" t="s">
        <v>52</v>
      </c>
      <c r="N8" s="12"/>
      <c r="O8" s="8" t="s">
        <v>53</v>
      </c>
      <c r="P8" s="7" t="s">
        <v>54</v>
      </c>
      <c r="Q8" s="10" t="s">
        <v>61</v>
      </c>
      <c r="R8" s="6">
        <v>0.1</v>
      </c>
      <c r="S8" s="97">
        <f t="shared" si="0"/>
        <v>6.0000000000000005E-2</v>
      </c>
      <c r="T8" s="14">
        <f>[1]Final!$W$8</f>
        <v>0</v>
      </c>
      <c r="U8" s="55">
        <f>[1]Final!$X8</f>
        <v>0</v>
      </c>
      <c r="V8" s="14">
        <f>[1]Final!$Y8</f>
        <v>0</v>
      </c>
      <c r="W8" s="56">
        <f>[1]Final!$Z8</f>
        <v>0</v>
      </c>
      <c r="X8" s="14">
        <f>[1]Final!$AA8</f>
        <v>0</v>
      </c>
      <c r="Y8" s="56">
        <f>[1]Final!$AB8</f>
        <v>0</v>
      </c>
      <c r="Z8" s="14">
        <f>[1]Final!$AC8</f>
        <v>0</v>
      </c>
      <c r="AA8" s="56">
        <f>[1]Final!$AD8</f>
        <v>0</v>
      </c>
      <c r="AB8" s="14">
        <f>[1]Final!$AE8</f>
        <v>0.05</v>
      </c>
      <c r="AC8" s="56" t="str">
        <f>[1]Final!$AF8</f>
        <v>Propuesta del tema de Familia, realizada  por los  profesionales  del  área  técnica está en proceso de  aval  y validación ante el producto que se  propone.</v>
      </c>
      <c r="AD8" s="14">
        <f>[1]Final!$AG8</f>
        <v>0.01</v>
      </c>
      <c r="AE8" s="56" t="str">
        <f>[1]Final!$AH8</f>
        <v>Alfabetización revisión de documentos.</v>
      </c>
      <c r="AF8" s="14">
        <f>[1]Final!$AI8</f>
        <v>0</v>
      </c>
      <c r="AG8" s="56">
        <f>[1]Final!$AJ8</f>
        <v>0</v>
      </c>
      <c r="AH8" s="14">
        <f>[1]Final!$AK8</f>
        <v>0</v>
      </c>
      <c r="AI8" s="56">
        <f>[1]Final!$AL8</f>
        <v>0</v>
      </c>
      <c r="AJ8" s="14">
        <f>[1]Final!$AM8</f>
        <v>0</v>
      </c>
      <c r="AK8" s="56">
        <f>[1]Final!$AN8</f>
        <v>0</v>
      </c>
      <c r="AL8" s="14">
        <f>[1]Final!$AO8</f>
        <v>0</v>
      </c>
      <c r="AM8" s="56">
        <f>[1]Final!$AP8</f>
        <v>0</v>
      </c>
      <c r="AN8" s="14">
        <f>[1]Final!$AQ8</f>
        <v>0</v>
      </c>
      <c r="AO8" s="56">
        <f>[1]Final!$AR8</f>
        <v>0</v>
      </c>
      <c r="AP8" s="14">
        <f>[1]Final!$AS8</f>
        <v>0</v>
      </c>
      <c r="AQ8" s="56">
        <f>[1]Final!$AT8</f>
        <v>0</v>
      </c>
    </row>
    <row r="9" spans="1:43" s="1" customFormat="1" ht="123" customHeight="1" x14ac:dyDescent="0.25">
      <c r="A9" s="10">
        <f t="shared" si="1"/>
        <v>8</v>
      </c>
      <c r="B9" s="10" t="s">
        <v>43</v>
      </c>
      <c r="C9" s="21" t="s">
        <v>44</v>
      </c>
      <c r="D9" s="10" t="s">
        <v>45</v>
      </c>
      <c r="E9" s="21" t="s">
        <v>46</v>
      </c>
      <c r="F9" s="21" t="s">
        <v>47</v>
      </c>
      <c r="G9" s="26" t="s">
        <v>62</v>
      </c>
      <c r="H9" s="26" t="s">
        <v>63</v>
      </c>
      <c r="I9" s="23" t="s">
        <v>50</v>
      </c>
      <c r="J9" s="27" t="s">
        <v>64</v>
      </c>
      <c r="K9" s="9">
        <v>2400</v>
      </c>
      <c r="L9" s="9">
        <v>600</v>
      </c>
      <c r="M9" s="9" t="s">
        <v>65</v>
      </c>
      <c r="N9" s="12">
        <v>8000000</v>
      </c>
      <c r="O9" s="8" t="s">
        <v>53</v>
      </c>
      <c r="P9" s="7" t="s">
        <v>54</v>
      </c>
      <c r="Q9" s="10" t="s">
        <v>66</v>
      </c>
      <c r="R9" s="6">
        <v>0.1</v>
      </c>
      <c r="S9" s="97">
        <f t="shared" si="0"/>
        <v>0.05</v>
      </c>
      <c r="T9" s="14">
        <f>[1]Final!$W$9</f>
        <v>0</v>
      </c>
      <c r="U9" s="167" t="str">
        <f>[1]Final!$X9</f>
        <v>No se realizaron acciones</v>
      </c>
      <c r="V9" s="25">
        <f>[1]Final!$Y9</f>
        <v>0</v>
      </c>
      <c r="W9" s="15" t="str">
        <f>[1]Final!$Z9</f>
        <v>Se proyecto resolución para entrega de material  de literatura en tinta-braille en la ofIcina de Atención al ciudadano.</v>
      </c>
      <c r="X9" s="6">
        <f>[1]Final!$AA9</f>
        <v>0.02</v>
      </c>
      <c r="Y9" s="15" t="str">
        <f>[1]Final!$AB9</f>
        <v>Se identificaron 26 IE a nivel nacinal para envío de material. Remisión de material a la ofiicna de atención al ciudadano .</v>
      </c>
      <c r="Z9" s="6">
        <f>[1]Final!$AC9</f>
        <v>0.01</v>
      </c>
      <c r="AA9" s="34" t="str">
        <f>[1]Final!$AD9</f>
        <v>Análisis Base de Datos de SIMAT 2019 para establecer criterios de dotacion a IE, consolidación de bases de datos IE y bibliotecas próximas a dotar.</v>
      </c>
      <c r="AB9" s="14">
        <f>[1]Final!$AE9</f>
        <v>0.01</v>
      </c>
      <c r="AC9" s="34" t="str">
        <f>[1]Final!$AF9</f>
        <v>Elaboración resoluciones para:  Dotación departamentos de Bolivar,Sucre; San Andres.
Dotación bibliotecas Nacional.
Entrega de material Puerto Guzman en Putumayo.
Conformación de Kits a entregar.</v>
      </c>
      <c r="AD9" s="14">
        <f>[1]Final!$AG9</f>
        <v>0.01</v>
      </c>
      <c r="AE9" s="34" t="str">
        <f>[1]Final!$AH9</f>
        <v xml:space="preserve">Consolidacion base de datos dotacion a bibliotecas
Elaboracion insumos para dotacion departamentos de (Boyacá, Magdalerna, Arauca, Antioquia, Cundinamarca, Meta, norte de Santander) </v>
      </c>
      <c r="AF9" s="14">
        <f>[1]Final!$AI9</f>
        <v>0</v>
      </c>
      <c r="AG9" s="34">
        <f>[1]Final!$AJ9</f>
        <v>0</v>
      </c>
      <c r="AH9" s="14">
        <f>[1]Final!$AK9</f>
        <v>0</v>
      </c>
      <c r="AI9" s="34">
        <f>[1]Final!$AL9</f>
        <v>0</v>
      </c>
      <c r="AJ9" s="14">
        <f>[1]Final!$AM9</f>
        <v>0</v>
      </c>
      <c r="AK9" s="34">
        <f>[1]Final!$AN9</f>
        <v>0</v>
      </c>
      <c r="AL9" s="14">
        <f>[1]Final!$AO9</f>
        <v>0</v>
      </c>
      <c r="AM9" s="34">
        <f>[1]Final!$AP9</f>
        <v>0</v>
      </c>
      <c r="AN9" s="14">
        <f>[1]Final!$AQ9</f>
        <v>0</v>
      </c>
      <c r="AO9" s="34">
        <f>[1]Final!$AR9</f>
        <v>0</v>
      </c>
      <c r="AP9" s="14">
        <f>[1]Final!$AS9</f>
        <v>0</v>
      </c>
      <c r="AQ9" s="34">
        <f>[1]Final!$AT9</f>
        <v>0</v>
      </c>
    </row>
    <row r="10" spans="1:43" s="1" customFormat="1" ht="123" customHeight="1" x14ac:dyDescent="0.25">
      <c r="A10" s="10">
        <f t="shared" si="1"/>
        <v>9</v>
      </c>
      <c r="B10" s="10" t="s">
        <v>43</v>
      </c>
      <c r="C10" s="21" t="s">
        <v>44</v>
      </c>
      <c r="D10" s="10" t="s">
        <v>45</v>
      </c>
      <c r="E10" s="21" t="s">
        <v>46</v>
      </c>
      <c r="F10" s="21" t="s">
        <v>47</v>
      </c>
      <c r="G10" s="26" t="s">
        <v>62</v>
      </c>
      <c r="H10" s="26" t="s">
        <v>63</v>
      </c>
      <c r="I10" s="23" t="s">
        <v>50</v>
      </c>
      <c r="J10" s="27" t="s">
        <v>64</v>
      </c>
      <c r="K10" s="9">
        <v>2400</v>
      </c>
      <c r="L10" s="9">
        <v>600</v>
      </c>
      <c r="M10" s="9" t="s">
        <v>65</v>
      </c>
      <c r="N10" s="12"/>
      <c r="O10" s="8" t="s">
        <v>53</v>
      </c>
      <c r="P10" s="7" t="s">
        <v>54</v>
      </c>
      <c r="Q10" s="10" t="s">
        <v>67</v>
      </c>
      <c r="R10" s="6">
        <v>0.6</v>
      </c>
      <c r="S10" s="97">
        <f t="shared" si="0"/>
        <v>0.27</v>
      </c>
      <c r="T10" s="14">
        <f>[1]Final!$W$10</f>
        <v>0</v>
      </c>
      <c r="U10" s="167">
        <f>[1]Final!$X10</f>
        <v>0</v>
      </c>
      <c r="V10" s="25">
        <f>[1]Final!$Y10</f>
        <v>0</v>
      </c>
      <c r="W10" s="15">
        <f>[1]Final!$Z10</f>
        <v>0</v>
      </c>
      <c r="X10" s="6">
        <f>[1]Final!$AA10</f>
        <v>7.0000000000000007E-2</v>
      </c>
      <c r="Y10" s="15" t="str">
        <f>[1]Final!$AB10</f>
        <v>Resolución 20191200000633 del 26 de marzo (Dotación a 26 IE del País). Resolución 20191200000553(entrega de material literario a personas con DV en oficina de atención al ciudadano) Entrega de material normativo en Macrotipo y Baille a 49 organizaciones de personas con Discapacidad a nivel nacional</v>
      </c>
      <c r="Z10" s="6">
        <f>[1]Final!$AC10</f>
        <v>0</v>
      </c>
      <c r="AA10" s="34">
        <f>[1]Final!$AD10</f>
        <v>0</v>
      </c>
      <c r="AB10" s="14">
        <f>[1]Final!$AE10</f>
        <v>0</v>
      </c>
      <c r="AC10" s="34" t="str">
        <f>[1]Final!$AF10</f>
        <v>No se realizaron acciones</v>
      </c>
      <c r="AD10" s="14">
        <f>[1]Final!$AG10</f>
        <v>0.2</v>
      </c>
      <c r="AE10" s="34" t="str">
        <f>[1]Final!$AH10</f>
        <v>Resolucion20191200001343 del  7 de Junio de 2019, ( Dotación a 2  Bibliotecas de Puerto Guzman en Putumayo), Resolucion  20191200001513 del 20 de Junio de 2019 (Dotación material especializado  a 53   Bibliotecas país), Resolución   20191200001433 del 12 de Junio ( materialen tinta y Braille a 66 IE  y 100 Bibliotecas)</v>
      </c>
      <c r="AF10" s="14">
        <f>[1]Final!$AI10</f>
        <v>0</v>
      </c>
      <c r="AG10" s="34">
        <f>[1]Final!$AJ10</f>
        <v>0</v>
      </c>
      <c r="AH10" s="14">
        <f>[1]Final!$AK10</f>
        <v>0</v>
      </c>
      <c r="AI10" s="34">
        <f>[1]Final!$AL10</f>
        <v>0</v>
      </c>
      <c r="AJ10" s="14">
        <f>[1]Final!$AM10</f>
        <v>0</v>
      </c>
      <c r="AK10" s="34">
        <f>[1]Final!$AN10</f>
        <v>0</v>
      </c>
      <c r="AL10" s="14">
        <f>[1]Final!$AO10</f>
        <v>0</v>
      </c>
      <c r="AM10" s="34">
        <f>[1]Final!$AP10</f>
        <v>0</v>
      </c>
      <c r="AN10" s="14">
        <f>[1]Final!$AQ10</f>
        <v>0</v>
      </c>
      <c r="AO10" s="34">
        <f>[1]Final!$AR10</f>
        <v>0</v>
      </c>
      <c r="AP10" s="14">
        <f>[1]Final!$AS10</f>
        <v>0</v>
      </c>
      <c r="AQ10" s="34">
        <f>[1]Final!$AT10</f>
        <v>0</v>
      </c>
    </row>
    <row r="11" spans="1:43" s="1" customFormat="1" ht="123" customHeight="1" x14ac:dyDescent="0.25">
      <c r="A11" s="10">
        <f t="shared" si="1"/>
        <v>10</v>
      </c>
      <c r="B11" s="10" t="s">
        <v>43</v>
      </c>
      <c r="C11" s="21" t="s">
        <v>44</v>
      </c>
      <c r="D11" s="10" t="s">
        <v>45</v>
      </c>
      <c r="E11" s="21" t="s">
        <v>46</v>
      </c>
      <c r="F11" s="21" t="s">
        <v>47</v>
      </c>
      <c r="G11" s="26" t="s">
        <v>62</v>
      </c>
      <c r="H11" s="26" t="s">
        <v>63</v>
      </c>
      <c r="I11" s="23" t="s">
        <v>50</v>
      </c>
      <c r="J11" s="27" t="s">
        <v>64</v>
      </c>
      <c r="K11" s="9">
        <v>2400</v>
      </c>
      <c r="L11" s="9">
        <v>600</v>
      </c>
      <c r="M11" s="9" t="s">
        <v>65</v>
      </c>
      <c r="N11" s="12"/>
      <c r="O11" s="8" t="s">
        <v>53</v>
      </c>
      <c r="P11" s="7" t="s">
        <v>54</v>
      </c>
      <c r="Q11" s="10" t="s">
        <v>68</v>
      </c>
      <c r="R11" s="103">
        <v>0.3</v>
      </c>
      <c r="S11" s="97">
        <f>T11+V11+X11+Z11+AB11+AD11+AF11+AH11+AJ11+AL11+AN11+AP11</f>
        <v>1.2999999999999999E-2</v>
      </c>
      <c r="T11" s="14">
        <f>[1]Final!$W$11*Tabla1[[#This Row],[%Avance]]/Tabla1[[#This Row],[2019]]</f>
        <v>0</v>
      </c>
      <c r="U11" s="55">
        <f>[1]Final!$X11</f>
        <v>0</v>
      </c>
      <c r="V11" s="14">
        <f>[1]Final!$Y11*Tabla1[[#This Row],[%Avance]]/Tabla1[[#This Row],[2019]]</f>
        <v>0</v>
      </c>
      <c r="W11" s="56">
        <f>[1]Final!$Z11</f>
        <v>0</v>
      </c>
      <c r="X11" s="102">
        <f>[1]Final!$AA11*Tabla1[[#This Row],[%Avance]]/Tabla1[[#This Row],[2019]]</f>
        <v>1.2999999999999999E-2</v>
      </c>
      <c r="Y11" s="56" t="str">
        <f>[1]Final!$AB11</f>
        <v>Resolución 20191200000633 del 26 de marzo (Dotación a 26 IE del País)</v>
      </c>
      <c r="Z11" s="14">
        <f>[1]Final!$AC11*Tabla1[[#This Row],[%Avance]]/Tabla1[[#This Row],[2019]]</f>
        <v>0</v>
      </c>
      <c r="AA11" s="56">
        <f>[1]Final!$AD11</f>
        <v>0</v>
      </c>
      <c r="AB11" s="14">
        <f>[1]Final!$AE11*Tabla1[[#This Row],[%Avance]]/Tabla1[[#This Row],[2019]]</f>
        <v>0</v>
      </c>
      <c r="AC11" s="56">
        <f>[1]Final!$AF11</f>
        <v>0</v>
      </c>
      <c r="AD11" s="14">
        <f>[1]Final!$AG11*Tabla1[[#This Row],[%Avance]]/Tabla1[[#This Row],[2019]]</f>
        <v>0</v>
      </c>
      <c r="AE11" s="56">
        <f>[1]Final!$AH11</f>
        <v>0</v>
      </c>
      <c r="AF11" s="14">
        <f>[1]Final!$AI11*Tabla1[[#This Row],[%Avance]]/Tabla1[[#This Row],[2019]]</f>
        <v>0</v>
      </c>
      <c r="AG11" s="56">
        <f>[1]Final!$AJ11</f>
        <v>0</v>
      </c>
      <c r="AH11" s="14">
        <f>[1]Final!$AK11*Tabla1[[#This Row],[%Avance]]/Tabla1[[#This Row],[2019]]</f>
        <v>0</v>
      </c>
      <c r="AI11" s="56">
        <f>[1]Final!$AL11</f>
        <v>0</v>
      </c>
      <c r="AJ11" s="14">
        <f>[1]Final!$AM11*Tabla1[[#This Row],[%Avance]]/Tabla1[[#This Row],[2019]]</f>
        <v>0</v>
      </c>
      <c r="AK11" s="56">
        <f>[1]Final!$AN11</f>
        <v>0</v>
      </c>
      <c r="AL11" s="14">
        <f>[1]Final!$AO11*Tabla1[[#This Row],[%Avance]]/Tabla1[[#This Row],[2019]]</f>
        <v>0</v>
      </c>
      <c r="AM11" s="56">
        <f>[1]Final!$AP11</f>
        <v>0</v>
      </c>
      <c r="AN11" s="14">
        <f>[1]Final!$AQ11*Tabla1[[#This Row],[%Avance]]/Tabla1[[#This Row],[2019]]</f>
        <v>0</v>
      </c>
      <c r="AO11" s="56">
        <f>[1]Final!$AR11</f>
        <v>0</v>
      </c>
      <c r="AP11" s="14">
        <f>[1]Final!$AS11*Tabla1[[#This Row],[%Avance]]/Tabla1[[#This Row],[2019]]</f>
        <v>0</v>
      </c>
      <c r="AQ11" s="56">
        <f>[1]Final!$AT11</f>
        <v>0</v>
      </c>
    </row>
    <row r="12" spans="1:43" s="1" customFormat="1" ht="123" customHeight="1" x14ac:dyDescent="0.25">
      <c r="A12" s="10">
        <f t="shared" si="1"/>
        <v>11</v>
      </c>
      <c r="B12" s="10" t="s">
        <v>43</v>
      </c>
      <c r="C12" s="21" t="s">
        <v>44</v>
      </c>
      <c r="D12" s="10" t="s">
        <v>45</v>
      </c>
      <c r="E12" s="21" t="s">
        <v>46</v>
      </c>
      <c r="F12" s="21" t="s">
        <v>47</v>
      </c>
      <c r="G12" s="22" t="s">
        <v>48</v>
      </c>
      <c r="H12" s="22" t="s">
        <v>49</v>
      </c>
      <c r="I12" s="23" t="s">
        <v>50</v>
      </c>
      <c r="J12" s="28" t="s">
        <v>69</v>
      </c>
      <c r="K12" s="10">
        <v>200</v>
      </c>
      <c r="L12" s="3">
        <v>50</v>
      </c>
      <c r="M12" s="10" t="s">
        <v>70</v>
      </c>
      <c r="N12" s="166">
        <v>38800000</v>
      </c>
      <c r="O12" s="8" t="s">
        <v>53</v>
      </c>
      <c r="P12" s="7" t="s">
        <v>54</v>
      </c>
      <c r="Q12" s="10" t="s">
        <v>71</v>
      </c>
      <c r="R12" s="6">
        <v>0.1</v>
      </c>
      <c r="S12" s="97">
        <f t="shared" si="0"/>
        <v>0.1</v>
      </c>
      <c r="T12" s="14">
        <f>[1]Final!$W$12</f>
        <v>0</v>
      </c>
      <c r="U12" s="55">
        <f>[1]Final!$X12</f>
        <v>0</v>
      </c>
      <c r="V12" s="14">
        <f>[1]Final!$Y12</f>
        <v>0</v>
      </c>
      <c r="W12" s="56">
        <f>[1]Final!$Z12</f>
        <v>0</v>
      </c>
      <c r="X12" s="14">
        <f>[1]Final!$AA12</f>
        <v>0</v>
      </c>
      <c r="Y12" s="56">
        <f>[1]Final!$AB12</f>
        <v>0</v>
      </c>
      <c r="Z12" s="14">
        <f>[1]Final!$AC12</f>
        <v>0.03</v>
      </c>
      <c r="AA12" s="56" t="str">
        <f>[1]Final!$AD12</f>
        <v>Orientación sobre criterios de accesibilidad  a ingenieros del área de informatica y contratista.</v>
      </c>
      <c r="AB12" s="14">
        <f>[1]Final!$AE12</f>
        <v>0.03</v>
      </c>
      <c r="AC12" s="56" t="str">
        <f>[1]Final!$AF12</f>
        <v>Se hizo capacitación a ingenieros INCI y contratista.</v>
      </c>
      <c r="AD12" s="14">
        <f>[1]Final!$AG12</f>
        <v>0.04</v>
      </c>
      <c r="AE12" s="56" t="str">
        <f>[1]Final!$AH12</f>
        <v>S erealizaron aportes a plantillas propuestas por desarrollador y Webmáster INCI.</v>
      </c>
      <c r="AF12" s="14">
        <f>[1]Final!$AI12</f>
        <v>0</v>
      </c>
      <c r="AG12" s="56">
        <f>[1]Final!$AJ12</f>
        <v>0</v>
      </c>
      <c r="AH12" s="14">
        <f>[1]Final!$AK12</f>
        <v>0</v>
      </c>
      <c r="AI12" s="56">
        <f>[1]Final!$AL12</f>
        <v>0</v>
      </c>
      <c r="AJ12" s="14">
        <f>[1]Final!$AM12</f>
        <v>0</v>
      </c>
      <c r="AK12" s="56">
        <f>[1]Final!$AN12</f>
        <v>0</v>
      </c>
      <c r="AL12" s="14">
        <f>[1]Final!$AO12</f>
        <v>0</v>
      </c>
      <c r="AM12" s="56">
        <f>[1]Final!$AP12</f>
        <v>0</v>
      </c>
      <c r="AN12" s="14">
        <f>[1]Final!$AQ12</f>
        <v>0</v>
      </c>
      <c r="AO12" s="56">
        <f>[1]Final!$AR12</f>
        <v>0</v>
      </c>
      <c r="AP12" s="14">
        <f>[1]Final!$AS12</f>
        <v>0</v>
      </c>
      <c r="AQ12" s="56">
        <f>[1]Final!$AT12</f>
        <v>0</v>
      </c>
    </row>
    <row r="13" spans="1:43" s="1" customFormat="1" ht="123" customHeight="1" x14ac:dyDescent="0.25">
      <c r="A13" s="10">
        <f t="shared" si="1"/>
        <v>12</v>
      </c>
      <c r="B13" s="10" t="s">
        <v>43</v>
      </c>
      <c r="C13" s="21" t="s">
        <v>44</v>
      </c>
      <c r="D13" s="10" t="s">
        <v>45</v>
      </c>
      <c r="E13" s="21" t="s">
        <v>46</v>
      </c>
      <c r="F13" s="21" t="s">
        <v>47</v>
      </c>
      <c r="G13" s="22" t="s">
        <v>48</v>
      </c>
      <c r="H13" s="22" t="s">
        <v>49</v>
      </c>
      <c r="I13" s="23" t="s">
        <v>50</v>
      </c>
      <c r="J13" s="28" t="s">
        <v>69</v>
      </c>
      <c r="K13" s="10">
        <v>200</v>
      </c>
      <c r="L13" s="3">
        <v>50</v>
      </c>
      <c r="M13" s="10" t="s">
        <v>70</v>
      </c>
      <c r="N13" s="12"/>
      <c r="O13" s="8" t="s">
        <v>53</v>
      </c>
      <c r="P13" s="7" t="s">
        <v>54</v>
      </c>
      <c r="Q13" s="10" t="s">
        <v>72</v>
      </c>
      <c r="R13" s="6">
        <v>0.15</v>
      </c>
      <c r="S13" s="97">
        <f t="shared" si="0"/>
        <v>0.05</v>
      </c>
      <c r="T13" s="14">
        <f>[1]Final!$W$13</f>
        <v>0</v>
      </c>
      <c r="U13" s="55">
        <f>[1]Final!$X13</f>
        <v>0</v>
      </c>
      <c r="V13" s="14">
        <f>[1]Final!$Y13</f>
        <v>0</v>
      </c>
      <c r="W13" s="56">
        <f>[1]Final!$Z13</f>
        <v>0</v>
      </c>
      <c r="X13" s="14">
        <f>[1]Final!$AA13</f>
        <v>0</v>
      </c>
      <c r="Y13" s="56">
        <f>[1]Final!$AB13</f>
        <v>0</v>
      </c>
      <c r="Z13" s="14">
        <f>[1]Final!$AC13</f>
        <v>0</v>
      </c>
      <c r="AA13" s="56" t="str">
        <f>[1]Final!$AD13</f>
        <v>No se desarrollaron acciones</v>
      </c>
      <c r="AB13" s="14">
        <f>[1]Final!$AE13</f>
        <v>0.02</v>
      </c>
      <c r="AC13" s="56" t="str">
        <f>[1]Final!$AF13</f>
        <v>Se ha iniciado gestión con DNP y se han hecho asesorías directas a entidades.</v>
      </c>
      <c r="AD13" s="14">
        <f>[1]Final!$AG13</f>
        <v>0.03</v>
      </c>
      <c r="AE13" s="56" t="str">
        <f>[1]Final!$AH13</f>
        <v>Se vienen desarrollando actividades de apoyo a DNP Programa Nacional de Atención al Ciudadano en accesibilidad a medio físico y Web integralmente.</v>
      </c>
      <c r="AF13" s="14">
        <f>[1]Final!$AI13</f>
        <v>0</v>
      </c>
      <c r="AG13" s="56">
        <f>[1]Final!$AJ13</f>
        <v>0</v>
      </c>
      <c r="AH13" s="14">
        <f>[1]Final!$AK13</f>
        <v>0</v>
      </c>
      <c r="AI13" s="56">
        <f>[1]Final!$AL13</f>
        <v>0</v>
      </c>
      <c r="AJ13" s="14">
        <f>[1]Final!$AM13</f>
        <v>0</v>
      </c>
      <c r="AK13" s="56">
        <f>[1]Final!$AN13</f>
        <v>0</v>
      </c>
      <c r="AL13" s="14">
        <f>[1]Final!$AO13</f>
        <v>0</v>
      </c>
      <c r="AM13" s="56">
        <f>[1]Final!$AP13</f>
        <v>0</v>
      </c>
      <c r="AN13" s="14">
        <f>[1]Final!$AQ13</f>
        <v>0</v>
      </c>
      <c r="AO13" s="56">
        <f>[1]Final!$AR13</f>
        <v>0</v>
      </c>
      <c r="AP13" s="14">
        <f>[1]Final!$AS13</f>
        <v>0</v>
      </c>
      <c r="AQ13" s="56">
        <f>[1]Final!$AT13</f>
        <v>0</v>
      </c>
    </row>
    <row r="14" spans="1:43" s="1" customFormat="1" ht="123" customHeight="1" x14ac:dyDescent="0.25">
      <c r="A14" s="10">
        <f t="shared" si="1"/>
        <v>13</v>
      </c>
      <c r="B14" s="10" t="s">
        <v>43</v>
      </c>
      <c r="C14" s="21" t="s">
        <v>44</v>
      </c>
      <c r="D14" s="10" t="s">
        <v>45</v>
      </c>
      <c r="E14" s="21" t="s">
        <v>46</v>
      </c>
      <c r="F14" s="21" t="s">
        <v>47</v>
      </c>
      <c r="G14" s="22" t="s">
        <v>48</v>
      </c>
      <c r="H14" s="22" t="s">
        <v>49</v>
      </c>
      <c r="I14" s="23" t="s">
        <v>50</v>
      </c>
      <c r="J14" s="28" t="s">
        <v>69</v>
      </c>
      <c r="K14" s="10">
        <v>200</v>
      </c>
      <c r="L14" s="3">
        <v>50</v>
      </c>
      <c r="M14" s="10" t="s">
        <v>70</v>
      </c>
      <c r="N14" s="12"/>
      <c r="O14" s="8" t="s">
        <v>53</v>
      </c>
      <c r="P14" s="7" t="s">
        <v>54</v>
      </c>
      <c r="Q14" s="10" t="s">
        <v>73</v>
      </c>
      <c r="R14" s="6">
        <v>0.15</v>
      </c>
      <c r="S14" s="97">
        <f t="shared" si="0"/>
        <v>0.06</v>
      </c>
      <c r="T14" s="14">
        <f>[1]Final!$W$14</f>
        <v>0</v>
      </c>
      <c r="U14" s="55">
        <f>[1]Final!$X14</f>
        <v>0</v>
      </c>
      <c r="V14" s="14">
        <f>[1]Final!$Y14</f>
        <v>0</v>
      </c>
      <c r="W14" s="56">
        <f>[1]Final!$Z14</f>
        <v>0</v>
      </c>
      <c r="X14" s="14">
        <f>[1]Final!$AA14</f>
        <v>0</v>
      </c>
      <c r="Y14" s="56">
        <f>[1]Final!$AB14</f>
        <v>0</v>
      </c>
      <c r="Z14" s="14">
        <f>[1]Final!$AC14</f>
        <v>0</v>
      </c>
      <c r="AA14" s="56" t="str">
        <f>[1]Final!$AD14</f>
        <v>No se desarrollaron acciones</v>
      </c>
      <c r="AB14" s="14">
        <f>[1]Final!$AE14</f>
        <v>0.02</v>
      </c>
      <c r="AC14" s="56" t="str">
        <f>[1]Final!$AF14</f>
        <v>Se ha iniciado gestión con DNP.</v>
      </c>
      <c r="AD14" s="14">
        <f>[1]Final!$AG14</f>
        <v>0.04</v>
      </c>
      <c r="AE14" s="56" t="str">
        <f>[1]Final!$AH14</f>
        <v>Se inicia gestión con Consejería Discapacidad de Presidencia, entidad que liderará índice y plan.</v>
      </c>
      <c r="AF14" s="14">
        <f>[1]Final!$AI14</f>
        <v>0</v>
      </c>
      <c r="AG14" s="56">
        <f>[1]Final!$AJ14</f>
        <v>0</v>
      </c>
      <c r="AH14" s="14">
        <f>[1]Final!$AK14</f>
        <v>0</v>
      </c>
      <c r="AI14" s="56">
        <f>[1]Final!$AL14</f>
        <v>0</v>
      </c>
      <c r="AJ14" s="14">
        <f>[1]Final!$AM14</f>
        <v>0</v>
      </c>
      <c r="AK14" s="56">
        <f>[1]Final!$AN14</f>
        <v>0</v>
      </c>
      <c r="AL14" s="14">
        <f>[1]Final!$AO14</f>
        <v>0</v>
      </c>
      <c r="AM14" s="56">
        <f>[1]Final!$AP14</f>
        <v>0</v>
      </c>
      <c r="AN14" s="14">
        <f>[1]Final!$AQ14</f>
        <v>0</v>
      </c>
      <c r="AO14" s="56">
        <f>[1]Final!$AR14</f>
        <v>0</v>
      </c>
      <c r="AP14" s="14">
        <f>[1]Final!$AS14</f>
        <v>0</v>
      </c>
      <c r="AQ14" s="56">
        <f>[1]Final!$AT14</f>
        <v>0</v>
      </c>
    </row>
    <row r="15" spans="1:43" s="1" customFormat="1" ht="123" customHeight="1" x14ac:dyDescent="0.25">
      <c r="A15" s="10">
        <f t="shared" si="1"/>
        <v>14</v>
      </c>
      <c r="B15" s="10" t="s">
        <v>43</v>
      </c>
      <c r="C15" s="21" t="s">
        <v>44</v>
      </c>
      <c r="D15" s="10" t="s">
        <v>45</v>
      </c>
      <c r="E15" s="21" t="s">
        <v>46</v>
      </c>
      <c r="F15" s="21" t="s">
        <v>47</v>
      </c>
      <c r="G15" s="22" t="s">
        <v>48</v>
      </c>
      <c r="H15" s="22" t="s">
        <v>49</v>
      </c>
      <c r="I15" s="23" t="s">
        <v>50</v>
      </c>
      <c r="J15" s="28" t="s">
        <v>69</v>
      </c>
      <c r="K15" s="10">
        <v>200</v>
      </c>
      <c r="L15" s="3">
        <v>50</v>
      </c>
      <c r="M15" s="10" t="s">
        <v>70</v>
      </c>
      <c r="N15" s="12"/>
      <c r="O15" s="8" t="s">
        <v>53</v>
      </c>
      <c r="P15" s="7" t="s">
        <v>74</v>
      </c>
      <c r="Q15" s="10" t="s">
        <v>75</v>
      </c>
      <c r="R15" s="6">
        <v>0.1</v>
      </c>
      <c r="S15" s="97">
        <f t="shared" si="0"/>
        <v>0.2</v>
      </c>
      <c r="T15" s="14">
        <f>[1]Final!$W$15</f>
        <v>0</v>
      </c>
      <c r="U15" s="167">
        <f>[1]Final!$X15</f>
        <v>0</v>
      </c>
      <c r="V15" s="25">
        <f>[1]Final!$Y15</f>
        <v>0</v>
      </c>
      <c r="W15" s="15">
        <f>[1]Final!$Z15</f>
        <v>0</v>
      </c>
      <c r="X15" s="6">
        <f>[1]Final!$AA15</f>
        <v>0.03</v>
      </c>
      <c r="Y15" s="15" t="str">
        <f>[1]Final!$AB15</f>
        <v xml:space="preserve">Borrador de propuesta </v>
      </c>
      <c r="Z15" s="6">
        <f>[1]Final!$AC15</f>
        <v>0.05</v>
      </c>
      <c r="AA15" s="34" t="str">
        <f>[1]Final!$AD15</f>
        <v>Se ha dado el aval del director a la versión final de oficio y propuesta de encuentro</v>
      </c>
      <c r="AB15" s="14">
        <f>[1]Final!$AE15</f>
        <v>0.05</v>
      </c>
      <c r="AC15" s="34" t="str">
        <f>[1]Final!$AF15</f>
        <v>Se está en espera de contrato de hotel por Comunicaciones para realización del evento.</v>
      </c>
      <c r="AD15" s="14">
        <f>[1]Final!$AG15</f>
        <v>7.0000000000000007E-2</v>
      </c>
      <c r="AE15" s="34" t="str">
        <f>[1]Final!$AH15</f>
        <v>Se ha definido fecha para 25 de julio y se tiene la lista de convocados. Se ha hecho gestión con DAFP Dirección General para realizar en conjunto el evento.</v>
      </c>
      <c r="AF15" s="14">
        <f>[1]Final!$AI15</f>
        <v>0</v>
      </c>
      <c r="AG15" s="34">
        <f>[1]Final!$AJ15</f>
        <v>0</v>
      </c>
      <c r="AH15" s="14">
        <f>[1]Final!$AK15</f>
        <v>0</v>
      </c>
      <c r="AI15" s="34">
        <f>[1]Final!$AL15</f>
        <v>0</v>
      </c>
      <c r="AJ15" s="14">
        <f>[1]Final!$AM15</f>
        <v>0</v>
      </c>
      <c r="AK15" s="34">
        <f>[1]Final!$AN15</f>
        <v>0</v>
      </c>
      <c r="AL15" s="14">
        <f>[1]Final!$AO15</f>
        <v>0</v>
      </c>
      <c r="AM15" s="34">
        <f>[1]Final!$AP15</f>
        <v>0</v>
      </c>
      <c r="AN15" s="14">
        <f>[1]Final!$AQ15</f>
        <v>0</v>
      </c>
      <c r="AO15" s="34">
        <f>[1]Final!$AR15</f>
        <v>0</v>
      </c>
      <c r="AP15" s="14">
        <f>[1]Final!$AS15</f>
        <v>0</v>
      </c>
      <c r="AQ15" s="34">
        <f>[1]Final!$AT15</f>
        <v>0</v>
      </c>
    </row>
    <row r="16" spans="1:43" s="1" customFormat="1" ht="123" customHeight="1" x14ac:dyDescent="0.25">
      <c r="A16" s="10">
        <f t="shared" si="1"/>
        <v>15</v>
      </c>
      <c r="B16" s="10" t="s">
        <v>43</v>
      </c>
      <c r="C16" s="21" t="s">
        <v>44</v>
      </c>
      <c r="D16" s="10" t="s">
        <v>45</v>
      </c>
      <c r="E16" s="21" t="s">
        <v>46</v>
      </c>
      <c r="F16" s="21" t="s">
        <v>47</v>
      </c>
      <c r="G16" s="22" t="s">
        <v>48</v>
      </c>
      <c r="H16" s="22" t="s">
        <v>49</v>
      </c>
      <c r="I16" s="23" t="s">
        <v>50</v>
      </c>
      <c r="J16" s="28" t="s">
        <v>69</v>
      </c>
      <c r="K16" s="10">
        <v>200</v>
      </c>
      <c r="L16" s="3">
        <v>50</v>
      </c>
      <c r="M16" s="10" t="s">
        <v>70</v>
      </c>
      <c r="N16" s="12"/>
      <c r="O16" s="8" t="s">
        <v>53</v>
      </c>
      <c r="P16" s="7" t="s">
        <v>54</v>
      </c>
      <c r="Q16" s="10" t="s">
        <v>76</v>
      </c>
      <c r="R16" s="6">
        <v>0.1</v>
      </c>
      <c r="S16" s="97">
        <f t="shared" si="0"/>
        <v>0.18</v>
      </c>
      <c r="T16" s="14">
        <f>[1]Final!$W$16</f>
        <v>0</v>
      </c>
      <c r="U16" s="167">
        <f>[1]Final!$X16</f>
        <v>0</v>
      </c>
      <c r="V16" s="25">
        <f>[1]Final!$Y16</f>
        <v>0</v>
      </c>
      <c r="W16" s="15">
        <f>[1]Final!$Z16</f>
        <v>0</v>
      </c>
      <c r="X16" s="6">
        <f>[1]Final!$AA16</f>
        <v>0.03</v>
      </c>
      <c r="Y16" s="15" t="str">
        <f>[1]Final!$AB16</f>
        <v xml:space="preserve">Gestión con entidades </v>
      </c>
      <c r="Z16" s="6">
        <f>[1]Final!$AC16</f>
        <v>0.04</v>
      </c>
      <c r="AA16" s="34" t="str">
        <f>[1]Final!$AD16</f>
        <v>Se han atendido a las solicitudes recibidas de acuerdo al al contexto de cada una.</v>
      </c>
      <c r="AB16" s="14">
        <f>[1]Final!$AE16</f>
        <v>0.05</v>
      </c>
      <c r="AC16" s="34" t="str">
        <f>[1]Final!$AF16</f>
        <v>Se ha atendido a las solicitudes recibidas de acuerdo al contexto de cada una.</v>
      </c>
      <c r="AD16" s="14">
        <f>[1]Final!$AG16</f>
        <v>0.06</v>
      </c>
      <c r="AE16" s="34" t="str">
        <f>[1]Final!$AH16</f>
        <v>Se ha atendido a las solicitudes recibidas de acuerdo al contexto de cada una.</v>
      </c>
      <c r="AF16" s="14">
        <f>[1]Final!$AI16</f>
        <v>0</v>
      </c>
      <c r="AG16" s="34">
        <f>[1]Final!$AJ16</f>
        <v>0</v>
      </c>
      <c r="AH16" s="14">
        <f>[1]Final!$AK16</f>
        <v>0</v>
      </c>
      <c r="AI16" s="34">
        <f>[1]Final!$AL16</f>
        <v>0</v>
      </c>
      <c r="AJ16" s="14">
        <f>[1]Final!$AM16</f>
        <v>0</v>
      </c>
      <c r="AK16" s="34">
        <f>[1]Final!$AN16</f>
        <v>0</v>
      </c>
      <c r="AL16" s="14">
        <f>[1]Final!$AO16</f>
        <v>0</v>
      </c>
      <c r="AM16" s="34">
        <f>[1]Final!$AP16</f>
        <v>0</v>
      </c>
      <c r="AN16" s="14">
        <f>[1]Final!$AQ16</f>
        <v>0</v>
      </c>
      <c r="AO16" s="34">
        <f>[1]Final!$AR16</f>
        <v>0</v>
      </c>
      <c r="AP16" s="14">
        <f>[1]Final!$AS16</f>
        <v>0</v>
      </c>
      <c r="AQ16" s="34">
        <f>[1]Final!$AT16</f>
        <v>0</v>
      </c>
    </row>
    <row r="17" spans="1:43" s="1" customFormat="1" ht="123" customHeight="1" x14ac:dyDescent="0.25">
      <c r="A17" s="10">
        <f t="shared" si="1"/>
        <v>16</v>
      </c>
      <c r="B17" s="10" t="s">
        <v>43</v>
      </c>
      <c r="C17" s="21" t="s">
        <v>44</v>
      </c>
      <c r="D17" s="10" t="s">
        <v>45</v>
      </c>
      <c r="E17" s="21" t="s">
        <v>46</v>
      </c>
      <c r="F17" s="21" t="s">
        <v>47</v>
      </c>
      <c r="G17" s="22" t="s">
        <v>48</v>
      </c>
      <c r="H17" s="22" t="s">
        <v>49</v>
      </c>
      <c r="I17" s="23" t="s">
        <v>50</v>
      </c>
      <c r="J17" s="28" t="s">
        <v>69</v>
      </c>
      <c r="K17" s="10">
        <v>200</v>
      </c>
      <c r="L17" s="3">
        <v>50</v>
      </c>
      <c r="M17" s="10" t="s">
        <v>70</v>
      </c>
      <c r="N17" s="12"/>
      <c r="O17" s="8" t="s">
        <v>53</v>
      </c>
      <c r="P17" s="7" t="s">
        <v>54</v>
      </c>
      <c r="Q17" s="10" t="s">
        <v>77</v>
      </c>
      <c r="R17" s="6">
        <v>0.2</v>
      </c>
      <c r="S17" s="97">
        <f t="shared" si="0"/>
        <v>0.13</v>
      </c>
      <c r="T17" s="14">
        <f>[1]Final!$W$17</f>
        <v>0</v>
      </c>
      <c r="U17" s="167" t="str">
        <f>[1]Final!$X17</f>
        <v xml:space="preserve">WEB:MEN (elaboración protocolo de accesibilidad), </v>
      </c>
      <c r="V17" s="25">
        <f>[1]Final!$Y17</f>
        <v>0.02</v>
      </c>
      <c r="W17" s="15" t="str">
        <f>[1]Final!$Z17</f>
        <v>WEB: Servicio civil Distrital, Consejo superior de la judicatura, Universidad Católica del Norte, EPS Sanitas. ESPACIO FISICO: Eps Sanitas. TECNOLOGIA ESPECIALIZADA: Secretaria de Educación de Guainía. PERSONAS NATURALES:  2 PROYECTOS DE GRADO: 1</v>
      </c>
      <c r="X17" s="6">
        <f>[1]Final!$AA17</f>
        <v>0.06</v>
      </c>
      <c r="Y17" s="15" t="str">
        <f>[1]Final!$AB17</f>
        <v>WEB: Arco Bancoldex, Alta Consejería de TIC de  Bogotá, Area metropolitana y Bomberos de Bucaramanga, Universidad Popular del Cesar. ESPACIO FISICO: Grupo Arco Bancoldex, Central de Urgencias Sanitas Puente Aranda,  Central de Citas Sanitas SUBA, Clínica del miocardio, Ministerio de Salud, Secretaria de Gobierno-Alcaldía, eL Corral calle 116 con 19. TECNOLOGIA  ESPECIALIZADA: Willis Towers Watson Willis Colombia Corredores de Seguros S.A. 21 entidades en el marco del convenio con la Función Pública. Parque tecnologico social UNIMINUTO. Centros de estudios María Goretti.PROYECTOS DE GRADO: 1 Aplicativo Braille. TALLERES DE INTERACCION:  7</v>
      </c>
      <c r="Z17" s="6">
        <f>[1]Final!$AC17</f>
        <v>0.02</v>
      </c>
      <c r="AA17" s="34" t="str">
        <f>[1]Final!$AD17</f>
        <v>WEB: Consejo Superior de la juricatura, Procuraduria General de la Nación, Universidad Pedagógica, Comisión de la Verdad, INCI (Sstema Integrado de Gestión,  Ingeniera de Planeación y Contratista) ESPACIO FISICO:  Comisión de Regulación de Energía y Gas, Estudiantes UPN, Reunión Operador SI S18 Transmilenio. TECNOLOGIA  ESPECIALIZADA: CommCISO Comunicación para Ciegos-Sordos, EAN. PROYECTOS DE GRADO: 1 en Corporación Universitaria UNITEC.  TALLERES DE INTERACCION: DNP, IGAG, Min Justicia, Función Pública, Clinica Santo Tomás.</v>
      </c>
      <c r="AB17" s="14">
        <f>[1]Final!$AE17</f>
        <v>0.02</v>
      </c>
      <c r="AC17" s="34" t="str">
        <f>[1]Final!$AF17</f>
        <v>WEB: Comisión Nacional del Servicio Civil, UNAD,   DNP  Sector TIC, Comisión de la Verdad, Función Pública,   EAN,  en Bogotá. BANCOMEVA y Universidad Católica del Norte en Antioquia, Aréa metropolitana de Bucaramanga en Santander..ESPACIO FISICO:  Instituto Distrital de Turismo, Secretaría de Desarrollo Económico, COLSUBSIDIO en Bogota y Universidad de Cundinamarca en Fusagasuga. TECNOLOGIA  ESPECIALIZADA: Transmilenio en Bogotá, Secretaría de Educación Distrital de santa Marta, Secretaria de Educaión Departamental de Magdalena, Secretaria de educación Departamental de Arauca, SENA Arauca,   PROYECTOS DE INVESTIGACION: Corporación de Educación Superior  SURAMERICANA,  Universidad Central, Universidad de Antioquia, Universidad del Rosario.  TALLERES DE INTERACCION: CO D-SIGN ARCHITECTURE, Departamento Nacional de Planeación, CREG Comisión Reguladora Energía y Gas, REPSOL.</v>
      </c>
      <c r="AD17" s="14">
        <f>[1]Final!$AG17</f>
        <v>0.01</v>
      </c>
      <c r="AE17" s="34" t="str">
        <f>[1]Final!$AH17</f>
        <v>WEB: Universidad Polular del Cesar, Consejería presidencial, .SENA Dirección General, Función Pública y varias areas. 2 en  Agencia pública de empleo SENA, Ofiicna tecnologia SENA, Oficina Consejería Discapacidad y DAPRE de Presidencia,   Oficina sistemas ICFES y Área Diseño .ESPACIO FISICO:   Corporación Parque explora en Medellin. TECNOLOGIA  ESPECIALIZADA:     Secretaría de Educación del Distrita de Barranquilla, SENA Cauca,  Secretaria de Educación municipal de Riohacha,  Secretaria de educaión Muniicpal de Valledupar y Departamental de Cesar,  Universidad Popular del Cesar, Melissa Avendaño y formadores Convertic 2016,  Secretaría de educacón de Vupés. Sena Vaupés. PROYECTOS DE INVESTIGACION:Contraloría General de la República, Julian David Ruiz- Ingeniero de Sonido.  TALLERES DE INTERACCION: IDPAC</v>
      </c>
      <c r="AF17" s="14">
        <f>[1]Final!$AI17</f>
        <v>0</v>
      </c>
      <c r="AG17" s="34">
        <f>[1]Final!$AJ17</f>
        <v>0</v>
      </c>
      <c r="AH17" s="14">
        <f>[1]Final!$AK17</f>
        <v>0</v>
      </c>
      <c r="AI17" s="34">
        <f>[1]Final!$AL17</f>
        <v>0</v>
      </c>
      <c r="AJ17" s="14">
        <f>[1]Final!$AM17</f>
        <v>0</v>
      </c>
      <c r="AK17" s="34">
        <f>[1]Final!$AN17</f>
        <v>0</v>
      </c>
      <c r="AL17" s="14">
        <f>[1]Final!$AO17</f>
        <v>0</v>
      </c>
      <c r="AM17" s="34">
        <f>[1]Final!$AP17</f>
        <v>0</v>
      </c>
      <c r="AN17" s="14">
        <f>[1]Final!$AQ17</f>
        <v>0</v>
      </c>
      <c r="AO17" s="34">
        <f>[1]Final!$AR17</f>
        <v>0</v>
      </c>
      <c r="AP17" s="14">
        <f>[1]Final!$AS17</f>
        <v>0</v>
      </c>
      <c r="AQ17" s="34">
        <f>[1]Final!$AT17</f>
        <v>0</v>
      </c>
    </row>
    <row r="18" spans="1:43" s="1" customFormat="1" ht="123" customHeight="1" x14ac:dyDescent="0.25">
      <c r="A18" s="10">
        <f t="shared" si="1"/>
        <v>17</v>
      </c>
      <c r="B18" s="10" t="s">
        <v>43</v>
      </c>
      <c r="C18" s="21" t="s">
        <v>44</v>
      </c>
      <c r="D18" s="10" t="s">
        <v>45</v>
      </c>
      <c r="E18" s="21" t="s">
        <v>46</v>
      </c>
      <c r="F18" s="21" t="s">
        <v>47</v>
      </c>
      <c r="G18" s="22" t="s">
        <v>48</v>
      </c>
      <c r="H18" s="22" t="s">
        <v>49</v>
      </c>
      <c r="I18" s="23" t="s">
        <v>50</v>
      </c>
      <c r="J18" s="28" t="s">
        <v>69</v>
      </c>
      <c r="K18" s="10">
        <v>200</v>
      </c>
      <c r="L18" s="3">
        <v>50</v>
      </c>
      <c r="M18" s="10" t="s">
        <v>70</v>
      </c>
      <c r="N18" s="12"/>
      <c r="O18" s="8" t="s">
        <v>53</v>
      </c>
      <c r="P18" s="7" t="s">
        <v>54</v>
      </c>
      <c r="Q18" s="10" t="s">
        <v>78</v>
      </c>
      <c r="R18" s="86">
        <v>0.1</v>
      </c>
      <c r="S18" s="97">
        <f t="shared" si="0"/>
        <v>2E-3</v>
      </c>
      <c r="T18" s="14">
        <f>[1]Final!$W$18*Tabla1[[#This Row],[%Avance]]/Tabla1[[#This Row],[2019]]</f>
        <v>0</v>
      </c>
      <c r="U18" s="55">
        <f>[1]Final!$X18</f>
        <v>0</v>
      </c>
      <c r="V18" s="14">
        <f>[1]Final!$Y18*Tabla1[[#This Row],[%Avance]]/Tabla1[[#This Row],[2019]]</f>
        <v>0</v>
      </c>
      <c r="W18" s="56">
        <f>[1]Final!$Z18</f>
        <v>0</v>
      </c>
      <c r="X18" s="14">
        <f>[1]Final!$AA18*Tabla1[[#This Row],[%Avance]]/Tabla1[[#This Row],[2019]]</f>
        <v>0</v>
      </c>
      <c r="Y18" s="56">
        <f>[1]Final!$AB18</f>
        <v>0</v>
      </c>
      <c r="Z18" s="14">
        <f>[1]Final!$AC18*Tabla1[[#This Row],[%Avance]]/Tabla1[[#This Row],[2019]]</f>
        <v>0</v>
      </c>
      <c r="AA18" s="56" t="str">
        <f>[1]Final!$AD18</f>
        <v>Ya se inicia este proceso, pero no hay concreción en ningún acompañamiento.</v>
      </c>
      <c r="AB18" s="14">
        <f>[1]Final!$AE18*Tabla1[[#This Row],[%Avance]]/Tabla1[[#This Row],[2019]]</f>
        <v>0</v>
      </c>
      <c r="AC18" s="56">
        <f>[1]Final!$AF18</f>
        <v>0</v>
      </c>
      <c r="AD18" s="14">
        <f>[1]Final!$AG18*Tabla1[[#This Row],[%Avance]]/Tabla1[[#This Row],[2019]]</f>
        <v>2E-3</v>
      </c>
      <c r="AE18" s="56" t="str">
        <f>[1]Final!$AH18</f>
        <v>Se ha iniciado ya el proceso de contacto e indagación con los asesorados</v>
      </c>
      <c r="AF18" s="14">
        <f>[1]Final!$AI18*Tabla1[[#This Row],[%Avance]]/Tabla1[[#This Row],[2019]]</f>
        <v>0</v>
      </c>
      <c r="AG18" s="56">
        <f>[1]Final!$AJ18</f>
        <v>0</v>
      </c>
      <c r="AH18" s="14">
        <f>[1]Final!$AK18*Tabla1[[#This Row],[%Avance]]/Tabla1[[#This Row],[2019]]</f>
        <v>0</v>
      </c>
      <c r="AI18" s="56">
        <f>[1]Final!$AL18</f>
        <v>0</v>
      </c>
      <c r="AJ18" s="14">
        <f>[1]Final!$AM18*Tabla1[[#This Row],[%Avance]]/Tabla1[[#This Row],[2019]]</f>
        <v>0</v>
      </c>
      <c r="AK18" s="56">
        <f>[1]Final!$AN18</f>
        <v>0</v>
      </c>
      <c r="AL18" s="14">
        <f>[1]Final!$AO18*Tabla1[[#This Row],[%Avance]]/Tabla1[[#This Row],[2019]]</f>
        <v>0</v>
      </c>
      <c r="AM18" s="56">
        <f>[1]Final!$AP18</f>
        <v>0</v>
      </c>
      <c r="AN18" s="14">
        <f>[1]Final!$AQ18*Tabla1[[#This Row],[%Avance]]/Tabla1[[#This Row],[2019]]</f>
        <v>0</v>
      </c>
      <c r="AO18" s="56">
        <f>[1]Final!$AR18</f>
        <v>0</v>
      </c>
      <c r="AP18" s="14">
        <f>[1]Final!$AS18*Tabla1[[#This Row],[%Avance]]/Tabla1[[#This Row],[2019]]</f>
        <v>0</v>
      </c>
      <c r="AQ18" s="56">
        <f>[1]Final!$AT18</f>
        <v>0</v>
      </c>
    </row>
    <row r="19" spans="1:43" s="1" customFormat="1" ht="123" customHeight="1" x14ac:dyDescent="0.25">
      <c r="A19" s="10">
        <f t="shared" si="1"/>
        <v>18</v>
      </c>
      <c r="B19" s="10" t="s">
        <v>43</v>
      </c>
      <c r="C19" s="21" t="s">
        <v>44</v>
      </c>
      <c r="D19" s="10" t="s">
        <v>45</v>
      </c>
      <c r="E19" s="21" t="s">
        <v>46</v>
      </c>
      <c r="F19" s="21" t="s">
        <v>47</v>
      </c>
      <c r="G19" s="22" t="s">
        <v>48</v>
      </c>
      <c r="H19" s="22" t="s">
        <v>49</v>
      </c>
      <c r="I19" s="23" t="s">
        <v>50</v>
      </c>
      <c r="J19" s="28" t="s">
        <v>69</v>
      </c>
      <c r="K19" s="10">
        <v>200</v>
      </c>
      <c r="L19" s="3">
        <v>50</v>
      </c>
      <c r="M19" s="10" t="s">
        <v>70</v>
      </c>
      <c r="N19" s="12"/>
      <c r="O19" s="8" t="s">
        <v>53</v>
      </c>
      <c r="P19" s="7" t="s">
        <v>54</v>
      </c>
      <c r="Q19" s="10" t="s">
        <v>79</v>
      </c>
      <c r="R19" s="6">
        <v>0.1</v>
      </c>
      <c r="S19" s="97">
        <f t="shared" si="0"/>
        <v>0.09</v>
      </c>
      <c r="T19" s="14">
        <f>[1]Final!$W$19</f>
        <v>0</v>
      </c>
      <c r="U19" s="55">
        <f>[1]Final!$X19</f>
        <v>0</v>
      </c>
      <c r="V19" s="14">
        <f>[1]Final!$Y19</f>
        <v>0</v>
      </c>
      <c r="W19" s="56">
        <f>[1]Final!$Z19</f>
        <v>0</v>
      </c>
      <c r="X19" s="14">
        <f>[1]Final!$AA19</f>
        <v>0</v>
      </c>
      <c r="Y19" s="56">
        <f>[1]Final!$AB19</f>
        <v>0</v>
      </c>
      <c r="Z19" s="14">
        <f>[1]Final!$AC19</f>
        <v>0.02</v>
      </c>
      <c r="AA19" s="56" t="str">
        <f>[1]Final!$AD19</f>
        <v>Se tiene la estructura y algunos contenidos avanzados.</v>
      </c>
      <c r="AB19" s="14">
        <f>[1]Final!$AE19</f>
        <v>0.03</v>
      </c>
      <c r="AC19" s="56" t="str">
        <f>[1]Final!$AF19</f>
        <v>Se tiene la estructura y algunos contenidos avanzados.</v>
      </c>
      <c r="AD19" s="14">
        <f>[1]Final!$AG19</f>
        <v>0.04</v>
      </c>
      <c r="AE19" s="56" t="str">
        <f>[1]Final!$AH19</f>
        <v>Se viene avanzando en la conformación de contenidos.</v>
      </c>
      <c r="AF19" s="14">
        <f>[1]Final!$AI19</f>
        <v>0</v>
      </c>
      <c r="AG19" s="56">
        <f>[1]Final!$AJ19</f>
        <v>0</v>
      </c>
      <c r="AH19" s="14">
        <f>[1]Final!$AK19</f>
        <v>0</v>
      </c>
      <c r="AI19" s="56">
        <f>[1]Final!$AL19</f>
        <v>0</v>
      </c>
      <c r="AJ19" s="14">
        <f>[1]Final!$AM19</f>
        <v>0</v>
      </c>
      <c r="AK19" s="56">
        <f>[1]Final!$AN19</f>
        <v>0</v>
      </c>
      <c r="AL19" s="14">
        <f>[1]Final!$AO19</f>
        <v>0</v>
      </c>
      <c r="AM19" s="56">
        <f>[1]Final!$AP19</f>
        <v>0</v>
      </c>
      <c r="AN19" s="14">
        <f>[1]Final!$AQ19</f>
        <v>0</v>
      </c>
      <c r="AO19" s="56">
        <f>[1]Final!$AR19</f>
        <v>0</v>
      </c>
      <c r="AP19" s="14">
        <f>[1]Final!$AS19</f>
        <v>0</v>
      </c>
      <c r="AQ19" s="56">
        <f>[1]Final!$AT19</f>
        <v>0</v>
      </c>
    </row>
    <row r="20" spans="1:43" s="1" customFormat="1" ht="123" customHeight="1" x14ac:dyDescent="0.25">
      <c r="A20" s="10">
        <f t="shared" si="1"/>
        <v>19</v>
      </c>
      <c r="B20" s="10" t="s">
        <v>43</v>
      </c>
      <c r="C20" s="21" t="s">
        <v>44</v>
      </c>
      <c r="D20" s="10" t="s">
        <v>45</v>
      </c>
      <c r="E20" s="21" t="s">
        <v>46</v>
      </c>
      <c r="F20" s="21" t="s">
        <v>47</v>
      </c>
      <c r="G20" s="29" t="s">
        <v>80</v>
      </c>
      <c r="H20" s="29" t="s">
        <v>81</v>
      </c>
      <c r="I20" s="23" t="s">
        <v>50</v>
      </c>
      <c r="J20" s="13" t="s">
        <v>82</v>
      </c>
      <c r="K20" s="10">
        <v>4</v>
      </c>
      <c r="L20" s="10">
        <v>1</v>
      </c>
      <c r="M20" s="10" t="s">
        <v>83</v>
      </c>
      <c r="N20" s="12">
        <v>15000000</v>
      </c>
      <c r="O20" s="8" t="s">
        <v>53</v>
      </c>
      <c r="P20" s="7" t="s">
        <v>54</v>
      </c>
      <c r="Q20" s="10" t="s">
        <v>84</v>
      </c>
      <c r="R20" s="6">
        <v>0.1</v>
      </c>
      <c r="S20" s="97">
        <f t="shared" si="0"/>
        <v>0.08</v>
      </c>
      <c r="T20" s="25">
        <f>[1]Final!$W$20</f>
        <v>0</v>
      </c>
      <c r="U20" s="167">
        <f>[1]Final!$X20</f>
        <v>0</v>
      </c>
      <c r="V20" s="25">
        <f>[1]Final!$Y20</f>
        <v>0.01</v>
      </c>
      <c r="W20" s="15" t="str">
        <f>[1]Final!$Z20</f>
        <v>Propuesta metodológica aprobada  como insumo para elaboración de documento de lineamientos de investigación.</v>
      </c>
      <c r="X20" s="6" t="str">
        <f>[1]Final!$AA20</f>
        <v>4%</v>
      </c>
      <c r="Y20" s="15" t="str">
        <f>[1]Final!$AB20</f>
        <v>Recolección  y sistematización de información como insumo para elaboración de lineamientos a traés de 4 grupos focales y 1 entrevista.    Avances en el estado del Arte.</v>
      </c>
      <c r="Z20" s="6">
        <f>[1]Final!$AC20</f>
        <v>0.01</v>
      </c>
      <c r="AA20" s="34" t="str">
        <f>[1]Final!$AD20</f>
        <v>Clasificación de información e identificación de líneas y temas. Consolidacion de solicitud allegadas por orfeo en 2019,  avances en escritura del documento.</v>
      </c>
      <c r="AB20" s="14">
        <f>[1]Final!$AE20</f>
        <v>0.01</v>
      </c>
      <c r="AC20" s="34" t="str">
        <f>[1]Final!$AF20</f>
        <v xml:space="preserve">Se continua con escritura del documento.  Se presento a subdirección avances del proceso. </v>
      </c>
      <c r="AD20" s="14">
        <f>[1]Final!$AG20</f>
        <v>0.01</v>
      </c>
      <c r="AE20" s="34" t="str">
        <f>[1]Final!$AH20</f>
        <v>Proyección carta a Red der Universidades solicitando estado del arte en Discapacidad visual.
Elaboración lineamientos.</v>
      </c>
      <c r="AF20" s="14">
        <f>[1]Final!$AI20</f>
        <v>0</v>
      </c>
      <c r="AG20" s="34">
        <f>[1]Final!$AJ20</f>
        <v>0</v>
      </c>
      <c r="AH20" s="14">
        <f>[1]Final!$AK20</f>
        <v>0</v>
      </c>
      <c r="AI20" s="34">
        <f>[1]Final!$AL20</f>
        <v>0</v>
      </c>
      <c r="AJ20" s="14">
        <f>[1]Final!$AM20</f>
        <v>0</v>
      </c>
      <c r="AK20" s="34">
        <f>[1]Final!$AN20</f>
        <v>0</v>
      </c>
      <c r="AL20" s="14">
        <f>[1]Final!$AO20</f>
        <v>0</v>
      </c>
      <c r="AM20" s="34">
        <f>[1]Final!$AP20</f>
        <v>0</v>
      </c>
      <c r="AN20" s="14">
        <f>[1]Final!$AQ20</f>
        <v>0</v>
      </c>
      <c r="AO20" s="34">
        <f>[1]Final!$AR20</f>
        <v>0</v>
      </c>
      <c r="AP20" s="14">
        <f>[1]Final!$AS20</f>
        <v>0</v>
      </c>
      <c r="AQ20" s="34">
        <f>[1]Final!$AT20</f>
        <v>0</v>
      </c>
    </row>
    <row r="21" spans="1:43" s="1" customFormat="1" ht="123" customHeight="1" x14ac:dyDescent="0.25">
      <c r="A21" s="10">
        <f t="shared" si="1"/>
        <v>20</v>
      </c>
      <c r="B21" s="10" t="s">
        <v>43</v>
      </c>
      <c r="C21" s="21" t="s">
        <v>44</v>
      </c>
      <c r="D21" s="10" t="s">
        <v>45</v>
      </c>
      <c r="E21" s="21" t="s">
        <v>46</v>
      </c>
      <c r="F21" s="21" t="s">
        <v>47</v>
      </c>
      <c r="G21" s="29" t="s">
        <v>80</v>
      </c>
      <c r="H21" s="29" t="s">
        <v>81</v>
      </c>
      <c r="I21" s="23" t="s">
        <v>50</v>
      </c>
      <c r="J21" s="13" t="s">
        <v>82</v>
      </c>
      <c r="K21" s="10">
        <v>4</v>
      </c>
      <c r="L21" s="10">
        <v>1</v>
      </c>
      <c r="M21" s="10" t="s">
        <v>83</v>
      </c>
      <c r="N21" s="12"/>
      <c r="O21" s="8" t="s">
        <v>85</v>
      </c>
      <c r="P21" s="7" t="s">
        <v>54</v>
      </c>
      <c r="Q21" s="10" t="s">
        <v>86</v>
      </c>
      <c r="R21" s="6">
        <v>0.2</v>
      </c>
      <c r="S21" s="97">
        <f t="shared" si="0"/>
        <v>0.06</v>
      </c>
      <c r="T21" s="14">
        <f>[1]Final!$W$21</f>
        <v>0</v>
      </c>
      <c r="U21" s="55">
        <f>[1]Final!$X21</f>
        <v>0</v>
      </c>
      <c r="V21" s="14">
        <f>[1]Final!$Y21</f>
        <v>0</v>
      </c>
      <c r="W21" s="56">
        <f>[1]Final!$Z21</f>
        <v>0</v>
      </c>
      <c r="X21" s="14">
        <f>[1]Final!$AA21</f>
        <v>0</v>
      </c>
      <c r="Y21" s="56">
        <f>[1]Final!$AB21</f>
        <v>0</v>
      </c>
      <c r="Z21" s="14">
        <f>[1]Final!$AC21</f>
        <v>0</v>
      </c>
      <c r="AA21" s="56" t="str">
        <f>[1]Final!$AD21</f>
        <v>Identificación de iniciativas , Asesoría proyecto Estudiante Politecnico de Bogotá.</v>
      </c>
      <c r="AB21" s="14">
        <f>[1]Final!$AE21</f>
        <v>0.02</v>
      </c>
      <c r="AC21" s="56" t="str">
        <f>[1]Final!$AF21</f>
        <v>Gestión con Instituto Tecnologico de Putumayo y SE  , presentación de temas de investigación .</v>
      </c>
      <c r="AD21" s="14">
        <f>[1]Final!$AG21</f>
        <v>0.04</v>
      </c>
      <c r="AE21" s="56" t="str">
        <f>[1]Final!$AH21</f>
        <v>Gestión con la niversidad el Valle  ,  y Universidad santo Tomás de Bucaramanga ,presentación de temas de investigación .</v>
      </c>
      <c r="AF21" s="14">
        <f>[1]Final!$AI21</f>
        <v>0</v>
      </c>
      <c r="AG21" s="56">
        <f>[1]Final!$AJ21</f>
        <v>0</v>
      </c>
      <c r="AH21" s="14">
        <f>[1]Final!$AK21</f>
        <v>0</v>
      </c>
      <c r="AI21" s="56">
        <f>[1]Final!$AL21</f>
        <v>0</v>
      </c>
      <c r="AJ21" s="14">
        <f>[1]Final!$AM21</f>
        <v>0</v>
      </c>
      <c r="AK21" s="56">
        <f>[1]Final!$AN21</f>
        <v>0</v>
      </c>
      <c r="AL21" s="14">
        <f>[1]Final!$AO21</f>
        <v>0</v>
      </c>
      <c r="AM21" s="56">
        <f>[1]Final!$AP21</f>
        <v>0</v>
      </c>
      <c r="AN21" s="14">
        <f>[1]Final!$AQ21</f>
        <v>0</v>
      </c>
      <c r="AO21" s="56">
        <f>[1]Final!$AR21</f>
        <v>0</v>
      </c>
      <c r="AP21" s="14">
        <f>[1]Final!$AS21</f>
        <v>0</v>
      </c>
      <c r="AQ21" s="56">
        <f>[1]Final!$AT21</f>
        <v>0</v>
      </c>
    </row>
    <row r="22" spans="1:43" s="1" customFormat="1" ht="123" customHeight="1" x14ac:dyDescent="0.25">
      <c r="A22" s="10">
        <f t="shared" si="1"/>
        <v>21</v>
      </c>
      <c r="B22" s="10" t="s">
        <v>43</v>
      </c>
      <c r="C22" s="21" t="s">
        <v>44</v>
      </c>
      <c r="D22" s="10" t="s">
        <v>45</v>
      </c>
      <c r="E22" s="21" t="s">
        <v>46</v>
      </c>
      <c r="F22" s="21" t="s">
        <v>47</v>
      </c>
      <c r="G22" s="29" t="s">
        <v>80</v>
      </c>
      <c r="H22" s="29" t="s">
        <v>81</v>
      </c>
      <c r="I22" s="23" t="s">
        <v>50</v>
      </c>
      <c r="J22" s="13" t="s">
        <v>82</v>
      </c>
      <c r="K22" s="10">
        <v>4</v>
      </c>
      <c r="L22" s="10">
        <v>1</v>
      </c>
      <c r="M22" s="10" t="s">
        <v>83</v>
      </c>
      <c r="N22" s="12"/>
      <c r="O22" s="8" t="s">
        <v>87</v>
      </c>
      <c r="P22" s="7" t="s">
        <v>54</v>
      </c>
      <c r="Q22" s="10" t="s">
        <v>88</v>
      </c>
      <c r="R22" s="86">
        <v>0.6</v>
      </c>
      <c r="S22" s="97">
        <f t="shared" si="0"/>
        <v>0</v>
      </c>
      <c r="T22" s="14">
        <f>[1]Final!$W$22*Tabla1[[#This Row],[%Avance]]/Tabla1[[#This Row],[2019]]</f>
        <v>0</v>
      </c>
      <c r="U22" s="55">
        <f>[1]Final!$X22</f>
        <v>0</v>
      </c>
      <c r="V22" s="14">
        <f>[1]Final!$Y22*Tabla1[[#This Row],[%Avance]]/Tabla1[[#This Row],[2019]]</f>
        <v>0</v>
      </c>
      <c r="W22" s="56">
        <f>[1]Final!$Z22</f>
        <v>0</v>
      </c>
      <c r="X22" s="14">
        <f>[1]Final!$AA22*Tabla1[[#This Row],[%Avance]]/Tabla1[[#This Row],[2019]]</f>
        <v>0</v>
      </c>
      <c r="Y22" s="56">
        <f>[1]Final!$AB22</f>
        <v>0</v>
      </c>
      <c r="Z22" s="14">
        <f>[1]Final!$AC22*Tabla1[[#This Row],[%Avance]]/Tabla1[[#This Row],[2019]]</f>
        <v>0</v>
      </c>
      <c r="AA22" s="56">
        <f>[1]Final!$AD22</f>
        <v>0</v>
      </c>
      <c r="AB22" s="14">
        <f>[1]Final!$AE22*Tabla1[[#This Row],[%Avance]]/Tabla1[[#This Row],[2019]]</f>
        <v>0</v>
      </c>
      <c r="AC22" s="56">
        <f>[1]Final!$AF22</f>
        <v>0</v>
      </c>
      <c r="AD22" s="14">
        <f>[1]Final!$AG22*Tabla1[[#This Row],[%Avance]]/Tabla1[[#This Row],[2019]]</f>
        <v>0</v>
      </c>
      <c r="AE22" s="56">
        <f>[1]Final!$AH22</f>
        <v>0</v>
      </c>
      <c r="AF22" s="14">
        <f>[1]Final!$AI22*Tabla1[[#This Row],[%Avance]]/Tabla1[[#This Row],[2019]]</f>
        <v>0</v>
      </c>
      <c r="AG22" s="56">
        <f>[1]Final!$AJ22</f>
        <v>0</v>
      </c>
      <c r="AH22" s="14">
        <f>[1]Final!$AK22*Tabla1[[#This Row],[%Avance]]/Tabla1[[#This Row],[2019]]</f>
        <v>0</v>
      </c>
      <c r="AI22" s="56">
        <f>[1]Final!$AL22</f>
        <v>0</v>
      </c>
      <c r="AJ22" s="14">
        <f>[1]Final!$AM22*Tabla1[[#This Row],[%Avance]]/Tabla1[[#This Row],[2019]]</f>
        <v>0</v>
      </c>
      <c r="AK22" s="56">
        <f>[1]Final!$AN22</f>
        <v>0</v>
      </c>
      <c r="AL22" s="14">
        <f>[1]Final!$AO22*Tabla1[[#This Row],[%Avance]]/Tabla1[[#This Row],[2019]]</f>
        <v>0</v>
      </c>
      <c r="AM22" s="56">
        <f>[1]Final!$AP22</f>
        <v>0</v>
      </c>
      <c r="AN22" s="14">
        <f>[1]Final!$AQ22*Tabla1[[#This Row],[%Avance]]/Tabla1[[#This Row],[2019]]</f>
        <v>0</v>
      </c>
      <c r="AO22" s="56">
        <f>[1]Final!$AR22</f>
        <v>0</v>
      </c>
      <c r="AP22" s="14">
        <f>[1]Final!$AS22*Tabla1[[#This Row],[%Avance]]/Tabla1[[#This Row],[2019]]</f>
        <v>0</v>
      </c>
      <c r="AQ22" s="56">
        <f>[1]Final!$AT22</f>
        <v>0</v>
      </c>
    </row>
    <row r="23" spans="1:43" s="1" customFormat="1" ht="123" customHeight="1" x14ac:dyDescent="0.25">
      <c r="A23" s="10">
        <f t="shared" si="1"/>
        <v>22</v>
      </c>
      <c r="B23" s="10" t="s">
        <v>43</v>
      </c>
      <c r="C23" s="21" t="s">
        <v>44</v>
      </c>
      <c r="D23" s="10" t="s">
        <v>45</v>
      </c>
      <c r="E23" s="21" t="s">
        <v>46</v>
      </c>
      <c r="F23" s="21" t="s">
        <v>47</v>
      </c>
      <c r="G23" s="29" t="s">
        <v>80</v>
      </c>
      <c r="H23" s="29" t="s">
        <v>81</v>
      </c>
      <c r="I23" s="23" t="s">
        <v>50</v>
      </c>
      <c r="J23" s="13" t="s">
        <v>82</v>
      </c>
      <c r="K23" s="10">
        <v>4</v>
      </c>
      <c r="L23" s="10">
        <v>1</v>
      </c>
      <c r="M23" s="10" t="s">
        <v>83</v>
      </c>
      <c r="N23" s="12"/>
      <c r="O23" s="8" t="s">
        <v>89</v>
      </c>
      <c r="P23" s="7" t="s">
        <v>54</v>
      </c>
      <c r="Q23" s="10" t="s">
        <v>90</v>
      </c>
      <c r="R23" s="6">
        <v>0.1</v>
      </c>
      <c r="S23" s="97">
        <f t="shared" si="0"/>
        <v>0</v>
      </c>
      <c r="T23" s="14">
        <f>[1]Final!$W$23</f>
        <v>0</v>
      </c>
      <c r="U23" s="55">
        <f>[1]Final!$X23</f>
        <v>0</v>
      </c>
      <c r="V23" s="14">
        <f>[1]Final!$Y23</f>
        <v>0</v>
      </c>
      <c r="W23" s="56">
        <f>[1]Final!$Z23</f>
        <v>0</v>
      </c>
      <c r="X23" s="14">
        <f>[1]Final!$AA23</f>
        <v>0</v>
      </c>
      <c r="Y23" s="56">
        <f>[1]Final!$AB23</f>
        <v>0</v>
      </c>
      <c r="Z23" s="14">
        <f>[1]Final!$AC23</f>
        <v>0</v>
      </c>
      <c r="AA23" s="56">
        <f>[1]Final!$AD23</f>
        <v>0</v>
      </c>
      <c r="AB23" s="14">
        <f>[1]Final!$AE23</f>
        <v>0</v>
      </c>
      <c r="AC23" s="56">
        <f>[1]Final!$AF23</f>
        <v>0</v>
      </c>
      <c r="AD23" s="14">
        <f>[1]Final!$AG23</f>
        <v>0</v>
      </c>
      <c r="AE23" s="56">
        <f>[1]Final!$AH23</f>
        <v>0</v>
      </c>
      <c r="AF23" s="14">
        <f>[1]Final!$AI23</f>
        <v>0</v>
      </c>
      <c r="AG23" s="56">
        <f>[1]Final!$AJ23</f>
        <v>0</v>
      </c>
      <c r="AH23" s="14">
        <f>[1]Final!$AK23</f>
        <v>0</v>
      </c>
      <c r="AI23" s="56">
        <f>[1]Final!$AL23</f>
        <v>0</v>
      </c>
      <c r="AJ23" s="14">
        <f>[1]Final!$AM23</f>
        <v>0</v>
      </c>
      <c r="AK23" s="56">
        <f>[1]Final!$AN23</f>
        <v>0</v>
      </c>
      <c r="AL23" s="14">
        <f>[1]Final!$AO23</f>
        <v>0</v>
      </c>
      <c r="AM23" s="56">
        <f>[1]Final!$AP23</f>
        <v>0</v>
      </c>
      <c r="AN23" s="14">
        <f>[1]Final!$AQ23</f>
        <v>0</v>
      </c>
      <c r="AO23" s="56">
        <f>[1]Final!$AR23</f>
        <v>0</v>
      </c>
      <c r="AP23" s="14">
        <f>[1]Final!$AS23</f>
        <v>0</v>
      </c>
      <c r="AQ23" s="56">
        <f>[1]Final!$AT23</f>
        <v>0</v>
      </c>
    </row>
    <row r="24" spans="1:43" s="1" customFormat="1" ht="139.5" customHeight="1" x14ac:dyDescent="0.25">
      <c r="A24" s="10">
        <f t="shared" si="1"/>
        <v>23</v>
      </c>
      <c r="B24" s="10" t="s">
        <v>43</v>
      </c>
      <c r="C24" s="21" t="s">
        <v>44</v>
      </c>
      <c r="D24" s="10" t="s">
        <v>45</v>
      </c>
      <c r="E24" s="21" t="s">
        <v>46</v>
      </c>
      <c r="F24" s="21" t="s">
        <v>47</v>
      </c>
      <c r="G24" s="22" t="s">
        <v>48</v>
      </c>
      <c r="H24" s="22" t="s">
        <v>49</v>
      </c>
      <c r="I24" s="23" t="s">
        <v>50</v>
      </c>
      <c r="J24" s="30" t="s">
        <v>91</v>
      </c>
      <c r="K24" s="10">
        <v>20</v>
      </c>
      <c r="L24" s="3">
        <v>5</v>
      </c>
      <c r="M24" s="10" t="s">
        <v>92</v>
      </c>
      <c r="N24" s="166">
        <v>23510545</v>
      </c>
      <c r="O24" s="8" t="s">
        <v>53</v>
      </c>
      <c r="P24" s="7" t="s">
        <v>54</v>
      </c>
      <c r="Q24" s="10" t="s">
        <v>93</v>
      </c>
      <c r="R24" s="6">
        <v>0.1</v>
      </c>
      <c r="S24" s="97">
        <f t="shared" si="0"/>
        <v>0.09</v>
      </c>
      <c r="T24" s="14">
        <f>[1]Final!$W$24</f>
        <v>0.01</v>
      </c>
      <c r="U24" s="167" t="str">
        <f>[1]Final!$X24</f>
        <v>Firma acuerdo Función Publica  (Taleres de Braille, interacción, accesibilidad)</v>
      </c>
      <c r="V24" s="14">
        <f>[1]Final!$Y24</f>
        <v>0.01</v>
      </c>
      <c r="W24" s="15" t="str">
        <f>[1]Final!$Z24</f>
        <v xml:space="preserve"> Reunión con asesora  de empleo publico de la   Función Pública para programación de talleres. Articulación acciones para implementación 2011.</v>
      </c>
      <c r="X24" s="6" t="str">
        <f>[1]Final!$AA24</f>
        <v>3%</v>
      </c>
      <c r="Y24" s="15" t="str">
        <f>[1]Final!$AB24</f>
        <v>3 talleres dirigidos a 41 funcionarior de  22 entidades públicas   de las ofiicnas de atención al ciudadano y talento humano. Documento sobre DV como anexo a informe que remitira Función Pública a sus entidades con ruta de implementación de Decreto 2011.</v>
      </c>
      <c r="Z24" s="6">
        <f>[1]Final!$AC24</f>
        <v>0.02</v>
      </c>
      <c r="AA24" s="34" t="str">
        <f>[1]Final!$AD24</f>
        <v xml:space="preserve">Gestión con la comisón Nacional del Servicio Civil para brindar asesoría en el tema de accesibilidad a la plataforma SIMO. 
Participación en la socialización del Decreto 2011 a los jefes de talento Humano de las entidades públicas. </v>
      </c>
      <c r="AB24" s="14">
        <f>[1]Final!$AE24</f>
        <v>0.01</v>
      </c>
      <c r="AC24" s="34" t="str">
        <f>[1]Final!$AF24</f>
        <v xml:space="preserve">Mesa de trabajo Función publica y SENA D.C. AGORA, INCI, para establecer ruta de asesoria a entidades publicas para vinculación PDV y orientación a la poblaicón para inscripción en la Agencia pública de empleo.
Aportes a la ruta de empleo elaborada por el Serciico publico de empleo para registro de vacantes  que ofrecen entidades del sector público. </v>
      </c>
      <c r="AD24" s="14">
        <f>[1]Final!$AG24</f>
        <v>0.01</v>
      </c>
      <c r="AE24" s="34" t="str">
        <f>[1]Final!$AH24</f>
        <v>Reunion con Función Pública para definir criterios de asesoria a entidades acorde con las políticas de MIPG .
Reunión Servicios Público de empleo para enlasar acciones de AGORA con servicio Publico de empleo para asesoría a centros de empleo  para la atención de personas con Discapacidad visual.
Gestión con comisión Nacional del Serviciocivil para compartir con el INCI el Número de prsonas dos DV que se presentarona convocatorias 740 y 741 y establecer apoyo por parte del INCI, definiendo formación lectores al operador (Universidad libre) Encargados de la ocnvocatoria.</v>
      </c>
      <c r="AF24" s="14">
        <f>[1]Final!$AI24</f>
        <v>0</v>
      </c>
      <c r="AG24" s="34">
        <f>[1]Final!$AJ24</f>
        <v>0</v>
      </c>
      <c r="AH24" s="14">
        <f>[1]Final!$AK24</f>
        <v>0</v>
      </c>
      <c r="AI24" s="34">
        <f>[1]Final!$AL24</f>
        <v>0</v>
      </c>
      <c r="AJ24" s="14">
        <f>[1]Final!$AM24</f>
        <v>0</v>
      </c>
      <c r="AK24" s="34">
        <f>[1]Final!$AN24</f>
        <v>0</v>
      </c>
      <c r="AL24" s="14">
        <f>[1]Final!$AO24</f>
        <v>0</v>
      </c>
      <c r="AM24" s="34">
        <f>[1]Final!$AP24</f>
        <v>0</v>
      </c>
      <c r="AN24" s="14">
        <f>[1]Final!$AQ24</f>
        <v>0</v>
      </c>
      <c r="AO24" s="34">
        <f>[1]Final!$AR24</f>
        <v>0</v>
      </c>
      <c r="AP24" s="14">
        <f>[1]Final!$AS24</f>
        <v>0</v>
      </c>
      <c r="AQ24" s="34">
        <f>[1]Final!$AT24</f>
        <v>0</v>
      </c>
    </row>
    <row r="25" spans="1:43" s="1" customFormat="1" ht="123" customHeight="1" x14ac:dyDescent="0.25">
      <c r="A25" s="10">
        <f t="shared" si="1"/>
        <v>24</v>
      </c>
      <c r="B25" s="10" t="s">
        <v>43</v>
      </c>
      <c r="C25" s="21" t="s">
        <v>44</v>
      </c>
      <c r="D25" s="10" t="s">
        <v>45</v>
      </c>
      <c r="E25" s="21" t="s">
        <v>46</v>
      </c>
      <c r="F25" s="21" t="s">
        <v>47</v>
      </c>
      <c r="G25" s="22" t="s">
        <v>48</v>
      </c>
      <c r="H25" s="22" t="s">
        <v>49</v>
      </c>
      <c r="I25" s="23" t="s">
        <v>50</v>
      </c>
      <c r="J25" s="30" t="s">
        <v>91</v>
      </c>
      <c r="K25" s="10">
        <v>20</v>
      </c>
      <c r="L25" s="3">
        <v>5</v>
      </c>
      <c r="M25" s="10" t="s">
        <v>92</v>
      </c>
      <c r="N25" s="12"/>
      <c r="O25" s="8" t="s">
        <v>53</v>
      </c>
      <c r="P25" s="7" t="s">
        <v>54</v>
      </c>
      <c r="Q25" s="10" t="s">
        <v>94</v>
      </c>
      <c r="R25" s="6">
        <v>0.1</v>
      </c>
      <c r="S25" s="97">
        <f t="shared" si="0"/>
        <v>0.02</v>
      </c>
      <c r="T25" s="14">
        <f>[1]Final!$W$25</f>
        <v>0</v>
      </c>
      <c r="U25" s="167">
        <f>[1]Final!$X25</f>
        <v>0</v>
      </c>
      <c r="V25" s="14">
        <f>[1]Final!$Y25</f>
        <v>0.01</v>
      </c>
      <c r="W25" s="15" t="str">
        <f>[1]Final!$Z25</f>
        <v>Oficio proyectado para el SENA  que incluye propuestas en el marco de la política de inclusión.</v>
      </c>
      <c r="X25" s="6">
        <f>[1]Final!$AA25</f>
        <v>0</v>
      </c>
      <c r="Y25" s="15" t="str">
        <f>[1]Final!$AB25</f>
        <v>En espera de Respuesta</v>
      </c>
      <c r="Z25" s="6">
        <f>[1]Final!$AC25</f>
        <v>0.01</v>
      </c>
      <c r="AA25" s="34" t="str">
        <f>[1]Final!$AD25</f>
        <v xml:space="preserve">Reunión con SENA definiendo 5 actividades principales (Alfabetización digital, formación y promoción laboral, Fondo emprender, articulación con la media, etapa productiva de aprendices) y estableciendo en cada una de ellas compromisos por parte de INCI y SENA.  </v>
      </c>
      <c r="AB25" s="14">
        <f>[1]Final!$AE25</f>
        <v>0</v>
      </c>
      <c r="AC25" s="34" t="str">
        <f>[1]Final!$AF25</f>
        <v>No se adelantaron acciones</v>
      </c>
      <c r="AD25" s="14">
        <f>[1]Final!$AG25</f>
        <v>0</v>
      </c>
      <c r="AE25" s="34" t="str">
        <f>[1]Final!$AH25</f>
        <v>No se adelantaron acciones</v>
      </c>
      <c r="AF25" s="14">
        <f>[1]Final!$AI25</f>
        <v>0</v>
      </c>
      <c r="AG25" s="34">
        <f>[1]Final!$AJ25</f>
        <v>0</v>
      </c>
      <c r="AH25" s="14">
        <f>[1]Final!$AK25</f>
        <v>0</v>
      </c>
      <c r="AI25" s="34">
        <f>[1]Final!$AL25</f>
        <v>0</v>
      </c>
      <c r="AJ25" s="14">
        <f>[1]Final!$AM25</f>
        <v>0</v>
      </c>
      <c r="AK25" s="34">
        <f>[1]Final!$AN25</f>
        <v>0</v>
      </c>
      <c r="AL25" s="14">
        <f>[1]Final!$AO25</f>
        <v>0</v>
      </c>
      <c r="AM25" s="34">
        <f>[1]Final!$AP25</f>
        <v>0</v>
      </c>
      <c r="AN25" s="14">
        <f>[1]Final!$AQ25</f>
        <v>0</v>
      </c>
      <c r="AO25" s="34">
        <f>[1]Final!$AR25</f>
        <v>0</v>
      </c>
      <c r="AP25" s="14">
        <f>[1]Final!$AS25</f>
        <v>0</v>
      </c>
      <c r="AQ25" s="34">
        <f>[1]Final!$AT25</f>
        <v>0</v>
      </c>
    </row>
    <row r="26" spans="1:43" s="1" customFormat="1" ht="123" customHeight="1" x14ac:dyDescent="0.25">
      <c r="A26" s="10">
        <f t="shared" si="1"/>
        <v>25</v>
      </c>
      <c r="B26" s="10" t="s">
        <v>43</v>
      </c>
      <c r="C26" s="21" t="s">
        <v>44</v>
      </c>
      <c r="D26" s="10" t="s">
        <v>45</v>
      </c>
      <c r="E26" s="21" t="s">
        <v>46</v>
      </c>
      <c r="F26" s="21" t="s">
        <v>47</v>
      </c>
      <c r="G26" s="22" t="s">
        <v>48</v>
      </c>
      <c r="H26" s="22" t="s">
        <v>49</v>
      </c>
      <c r="I26" s="23" t="s">
        <v>50</v>
      </c>
      <c r="J26" s="30" t="s">
        <v>91</v>
      </c>
      <c r="K26" s="10">
        <v>20</v>
      </c>
      <c r="L26" s="3">
        <v>5</v>
      </c>
      <c r="M26" s="10" t="s">
        <v>92</v>
      </c>
      <c r="N26" s="12"/>
      <c r="O26" s="8" t="s">
        <v>53</v>
      </c>
      <c r="P26" s="7" t="s">
        <v>54</v>
      </c>
      <c r="Q26" s="10" t="s">
        <v>95</v>
      </c>
      <c r="R26" s="6">
        <v>0.1</v>
      </c>
      <c r="S26" s="97">
        <f t="shared" si="0"/>
        <v>0.02</v>
      </c>
      <c r="T26" s="14">
        <f>[1]Final!$W$26</f>
        <v>0</v>
      </c>
      <c r="U26" s="167">
        <f>[1]Final!$X26</f>
        <v>0</v>
      </c>
      <c r="V26" s="14">
        <f>[1]Final!$Y26</f>
        <v>0.01</v>
      </c>
      <c r="W26" s="15" t="str">
        <f>[1]Final!$Z26</f>
        <v>Oficio proyectado para el SENA  que incluye propuesta de formación para instructores.</v>
      </c>
      <c r="X26" s="6">
        <f>[1]Final!$AA26</f>
        <v>0</v>
      </c>
      <c r="Y26" s="15" t="str">
        <f>[1]Final!$AB26</f>
        <v>En espera de Respuesta</v>
      </c>
      <c r="Z26" s="6">
        <f>[1]Final!$AC26</f>
        <v>0</v>
      </c>
      <c r="AA26" s="34" t="str">
        <f>[1]Final!$AD26</f>
        <v>Se iniciaran acciones en el mes de mayo</v>
      </c>
      <c r="AB26" s="14">
        <f>[1]Final!$AE26</f>
        <v>0</v>
      </c>
      <c r="AC26" s="34" t="str">
        <f>[1]Final!$AF26</f>
        <v>No se adelantaron acciones</v>
      </c>
      <c r="AD26" s="14">
        <f>[1]Final!$AG26</f>
        <v>0.01</v>
      </c>
      <c r="AE26" s="34" t="str">
        <f>[1]Final!$AH26</f>
        <v>Reunión con SENA, para revisión de tematicas  del curso de Tecnologias especializadas y aplicación de lectores de pantalla para la enseñanza a personas con DV.
Revisión de contenidos curriculares de curso de Ofimatica para personas con DV  para ofertarlo a nivel nacional por parte del SENA.</v>
      </c>
      <c r="AF26" s="14">
        <f>[1]Final!$AI26</f>
        <v>0</v>
      </c>
      <c r="AG26" s="34">
        <f>[1]Final!$AJ26</f>
        <v>0</v>
      </c>
      <c r="AH26" s="14">
        <f>[1]Final!$AK26</f>
        <v>0</v>
      </c>
      <c r="AI26" s="34">
        <f>[1]Final!$AL26</f>
        <v>0</v>
      </c>
      <c r="AJ26" s="14">
        <f>[1]Final!$AM26</f>
        <v>0</v>
      </c>
      <c r="AK26" s="34">
        <f>[1]Final!$AN26</f>
        <v>0</v>
      </c>
      <c r="AL26" s="14">
        <f>[1]Final!$AO26</f>
        <v>0</v>
      </c>
      <c r="AM26" s="34">
        <f>[1]Final!$AP26</f>
        <v>0</v>
      </c>
      <c r="AN26" s="14">
        <f>[1]Final!$AQ26</f>
        <v>0</v>
      </c>
      <c r="AO26" s="34">
        <f>[1]Final!$AR26</f>
        <v>0</v>
      </c>
      <c r="AP26" s="14">
        <f>[1]Final!$AS26</f>
        <v>0</v>
      </c>
      <c r="AQ26" s="34">
        <f>[1]Final!$AT26</f>
        <v>0</v>
      </c>
    </row>
    <row r="27" spans="1:43" s="1" customFormat="1" ht="123" customHeight="1" x14ac:dyDescent="0.25">
      <c r="A27" s="10">
        <f t="shared" si="1"/>
        <v>26</v>
      </c>
      <c r="B27" s="10" t="s">
        <v>43</v>
      </c>
      <c r="C27" s="21" t="s">
        <v>44</v>
      </c>
      <c r="D27" s="10" t="s">
        <v>45</v>
      </c>
      <c r="E27" s="21" t="s">
        <v>46</v>
      </c>
      <c r="F27" s="21" t="s">
        <v>47</v>
      </c>
      <c r="G27" s="22" t="s">
        <v>48</v>
      </c>
      <c r="H27" s="22" t="s">
        <v>49</v>
      </c>
      <c r="I27" s="23" t="s">
        <v>50</v>
      </c>
      <c r="J27" s="30" t="s">
        <v>91</v>
      </c>
      <c r="K27" s="10">
        <v>20</v>
      </c>
      <c r="L27" s="3">
        <v>5</v>
      </c>
      <c r="M27" s="10" t="s">
        <v>92</v>
      </c>
      <c r="N27" s="12"/>
      <c r="O27" s="8" t="s">
        <v>53</v>
      </c>
      <c r="P27" s="7" t="s">
        <v>54</v>
      </c>
      <c r="Q27" s="10" t="s">
        <v>96</v>
      </c>
      <c r="R27" s="6">
        <v>0.1</v>
      </c>
      <c r="S27" s="97">
        <f t="shared" si="0"/>
        <v>0.01</v>
      </c>
      <c r="T27" s="14">
        <f>[1]Final!$W$27</f>
        <v>0</v>
      </c>
      <c r="U27" s="167">
        <f>[1]Final!$X27</f>
        <v>0</v>
      </c>
      <c r="V27" s="14">
        <f>[1]Final!$Y27</f>
        <v>0.01</v>
      </c>
      <c r="W27" s="15" t="str">
        <f>[1]Final!$Z27</f>
        <v>Oficio proyectado para el SENA  que incluye propuestas en el marco del Fondo Emprender.</v>
      </c>
      <c r="X27" s="6">
        <f>[1]Final!$AA27</f>
        <v>0</v>
      </c>
      <c r="Y27" s="15" t="str">
        <f>[1]Final!$AB27</f>
        <v>En espera de Respuesta</v>
      </c>
      <c r="Z27" s="6">
        <f>[1]Final!$AC27</f>
        <v>0</v>
      </c>
      <c r="AA27" s="34" t="str">
        <f>[1]Final!$AD27</f>
        <v>Se iniciaran acciones en el mes de mayo</v>
      </c>
      <c r="AB27" s="14">
        <f>[1]Final!$AE27</f>
        <v>0</v>
      </c>
      <c r="AC27" s="34" t="str">
        <f>[1]Final!$AF27</f>
        <v>No se adelantaron acciones</v>
      </c>
      <c r="AD27" s="14">
        <f>[1]Final!$AG27</f>
        <v>0</v>
      </c>
      <c r="AE27" s="34" t="str">
        <f>[1]Final!$AH27</f>
        <v>No se adelantaron acciones</v>
      </c>
      <c r="AF27" s="14">
        <f>[1]Final!$AI27</f>
        <v>0</v>
      </c>
      <c r="AG27" s="34">
        <f>[1]Final!$AJ27</f>
        <v>0</v>
      </c>
      <c r="AH27" s="14">
        <f>[1]Final!$AK27</f>
        <v>0</v>
      </c>
      <c r="AI27" s="34">
        <f>[1]Final!$AL27</f>
        <v>0</v>
      </c>
      <c r="AJ27" s="14">
        <f>[1]Final!$AM27</f>
        <v>0</v>
      </c>
      <c r="AK27" s="34">
        <f>[1]Final!$AN27</f>
        <v>0</v>
      </c>
      <c r="AL27" s="14">
        <f>[1]Final!$AO27</f>
        <v>0</v>
      </c>
      <c r="AM27" s="34">
        <f>[1]Final!$AP27</f>
        <v>0</v>
      </c>
      <c r="AN27" s="14">
        <f>[1]Final!$AQ27</f>
        <v>0</v>
      </c>
      <c r="AO27" s="34">
        <f>[1]Final!$AR27</f>
        <v>0</v>
      </c>
      <c r="AP27" s="14">
        <f>[1]Final!$AS27</f>
        <v>0</v>
      </c>
      <c r="AQ27" s="34">
        <f>[1]Final!$AT27</f>
        <v>0</v>
      </c>
    </row>
    <row r="28" spans="1:43" s="1" customFormat="1" ht="123" customHeight="1" x14ac:dyDescent="0.25">
      <c r="A28" s="10">
        <f t="shared" si="1"/>
        <v>27</v>
      </c>
      <c r="B28" s="10" t="s">
        <v>43</v>
      </c>
      <c r="C28" s="21" t="s">
        <v>44</v>
      </c>
      <c r="D28" s="10" t="s">
        <v>45</v>
      </c>
      <c r="E28" s="21" t="s">
        <v>46</v>
      </c>
      <c r="F28" s="21" t="s">
        <v>47</v>
      </c>
      <c r="G28" s="22" t="s">
        <v>48</v>
      </c>
      <c r="H28" s="22" t="s">
        <v>49</v>
      </c>
      <c r="I28" s="23" t="s">
        <v>50</v>
      </c>
      <c r="J28" s="30" t="s">
        <v>91</v>
      </c>
      <c r="K28" s="10">
        <v>20</v>
      </c>
      <c r="L28" s="3">
        <v>5</v>
      </c>
      <c r="M28" s="10" t="s">
        <v>92</v>
      </c>
      <c r="N28" s="12"/>
      <c r="O28" s="8" t="s">
        <v>53</v>
      </c>
      <c r="P28" s="7" t="s">
        <v>54</v>
      </c>
      <c r="Q28" s="10" t="s">
        <v>97</v>
      </c>
      <c r="R28" s="86">
        <v>0.2</v>
      </c>
      <c r="S28" s="97">
        <f t="shared" si="0"/>
        <v>0.08</v>
      </c>
      <c r="T28" s="14">
        <f>[1]Final!$W$28*Tabla1[[#This Row],[%Avance]]/Tabla1[[#This Row],[2019]]</f>
        <v>0</v>
      </c>
      <c r="U28" s="167">
        <f>[1]Final!$X28</f>
        <v>0</v>
      </c>
      <c r="V28" s="14">
        <f>[1]Final!$Y28*Tabla1[[#This Row],[%Avance]]/Tabla1[[#This Row],[2019]]</f>
        <v>0</v>
      </c>
      <c r="W28" s="15">
        <f>[1]Final!$Z28</f>
        <v>0</v>
      </c>
      <c r="X28" s="6">
        <f>[1]Final!$AA28*Tabla1[[#This Row],[%Avance]]/Tabla1[[#This Row],[2019]]</f>
        <v>0.04</v>
      </c>
      <c r="Y28" s="15" t="str">
        <f>[1]Final!$AB28</f>
        <v>Asesoría a la agencia pública del  SENA regional Bogotá  con participación de 40 orientadores ocupacionales .</v>
      </c>
      <c r="Z28" s="6">
        <f>[1]Final!$AC28*Tabla1[[#This Row],[%Avance]]/Tabla1[[#This Row],[2019]]</f>
        <v>0</v>
      </c>
      <c r="AA28" s="34" t="str">
        <f>[1]Final!$AD28</f>
        <v>No se desarrollaron acciones</v>
      </c>
      <c r="AB28" s="14">
        <f>[1]Final!$AE28*Tabla1[[#This Row],[%Avance]]/Tabla1[[#This Row],[2019]]</f>
        <v>0.04</v>
      </c>
      <c r="AC28" s="34" t="str">
        <f>[1]Final!$AF28</f>
        <v>Acompañamiento a la Regional SENA Arauca ,partiicparon 45 instructores y 22 de área administrativa y de l aagencia pública de empleo.</v>
      </c>
      <c r="AD28" s="14">
        <f>[1]Final!$AG28*Tabla1[[#This Row],[%Avance]]/Tabla1[[#This Row],[2019]]</f>
        <v>0</v>
      </c>
      <c r="AE28" s="34" t="str">
        <f>[1]Final!$AH28</f>
        <v>Acompañamiento a Regional SENA Vaupes con la participación de 30instructores y 26  de la comunidad educativa.</v>
      </c>
      <c r="AF28" s="14">
        <f>[1]Final!$AI28*Tabla1[[#This Row],[%Avance]]/Tabla1[[#This Row],[2019]]</f>
        <v>0</v>
      </c>
      <c r="AG28" s="34">
        <f>[1]Final!$AJ28</f>
        <v>0</v>
      </c>
      <c r="AH28" s="14">
        <f>[1]Final!$AK28*Tabla1[[#This Row],[%Avance]]/Tabla1[[#This Row],[2019]]</f>
        <v>0</v>
      </c>
      <c r="AI28" s="34">
        <f>[1]Final!$AL28</f>
        <v>0</v>
      </c>
      <c r="AJ28" s="14">
        <f>[1]Final!$AM28*Tabla1[[#This Row],[%Avance]]/Tabla1[[#This Row],[2019]]</f>
        <v>0</v>
      </c>
      <c r="AK28" s="34">
        <f>[1]Final!$AN28</f>
        <v>0</v>
      </c>
      <c r="AL28" s="14">
        <f>[1]Final!$AO28*Tabla1[[#This Row],[%Avance]]/Tabla1[[#This Row],[2019]]</f>
        <v>0</v>
      </c>
      <c r="AM28" s="34">
        <f>[1]Final!$AP28</f>
        <v>0</v>
      </c>
      <c r="AN28" s="14">
        <f>[1]Final!$AQ28*Tabla1[[#This Row],[%Avance]]/Tabla1[[#This Row],[2019]]</f>
        <v>0</v>
      </c>
      <c r="AO28" s="34">
        <f>[1]Final!$AR28</f>
        <v>0</v>
      </c>
      <c r="AP28" s="14">
        <f>[1]Final!$AS28*Tabla1[[#This Row],[%Avance]]/Tabla1[[#This Row],[2019]]</f>
        <v>0</v>
      </c>
      <c r="AQ28" s="34">
        <f>[1]Final!$AT28</f>
        <v>0</v>
      </c>
    </row>
    <row r="29" spans="1:43" s="1" customFormat="1" ht="123" customHeight="1" x14ac:dyDescent="0.25">
      <c r="A29" s="10">
        <f t="shared" si="1"/>
        <v>28</v>
      </c>
      <c r="B29" s="10" t="s">
        <v>43</v>
      </c>
      <c r="C29" s="21" t="s">
        <v>44</v>
      </c>
      <c r="D29" s="10" t="s">
        <v>45</v>
      </c>
      <c r="E29" s="21" t="s">
        <v>46</v>
      </c>
      <c r="F29" s="21" t="s">
        <v>47</v>
      </c>
      <c r="G29" s="22" t="s">
        <v>48</v>
      </c>
      <c r="H29" s="22" t="s">
        <v>49</v>
      </c>
      <c r="I29" s="23" t="s">
        <v>50</v>
      </c>
      <c r="J29" s="30" t="s">
        <v>91</v>
      </c>
      <c r="K29" s="10">
        <v>20</v>
      </c>
      <c r="L29" s="3">
        <v>5</v>
      </c>
      <c r="M29" s="10" t="s">
        <v>92</v>
      </c>
      <c r="N29" s="12"/>
      <c r="O29" s="8" t="s">
        <v>53</v>
      </c>
      <c r="P29" s="7" t="s">
        <v>54</v>
      </c>
      <c r="Q29" s="10" t="s">
        <v>98</v>
      </c>
      <c r="R29" s="6">
        <v>0.2</v>
      </c>
      <c r="S29" s="97">
        <f t="shared" si="0"/>
        <v>6.9999999999999993E-2</v>
      </c>
      <c r="T29" s="14">
        <f>[1]Final!$W$29</f>
        <v>0</v>
      </c>
      <c r="U29" s="167">
        <f>[1]Final!$X29</f>
        <v>0</v>
      </c>
      <c r="V29" s="14">
        <f>[1]Final!$Y29</f>
        <v>0</v>
      </c>
      <c r="W29" s="15">
        <f>[1]Final!$Z29</f>
        <v>0</v>
      </c>
      <c r="X29" s="6">
        <f>[1]Final!$AA29</f>
        <v>0.02</v>
      </c>
      <c r="Y29" s="15" t="str">
        <f>[1]Final!$AB29</f>
        <v>Análisis de funciones de 5 cargos en REPSOL.</v>
      </c>
      <c r="Z29" s="6">
        <f>[1]Final!$AC29</f>
        <v>0</v>
      </c>
      <c r="AA29" s="34" t="str">
        <f>[1]Final!$AD29</f>
        <v>No se desarrollaron acciones</v>
      </c>
      <c r="AB29" s="14">
        <f>[1]Final!$AE29</f>
        <v>0.04</v>
      </c>
      <c r="AC29" s="34" t="str">
        <f>[1]Final!$AF29</f>
        <v>Asesoria a ATENTO y Centro Nacional de consultoría en analisis de puestos de trabajo.</v>
      </c>
      <c r="AD29" s="14">
        <f>[1]Final!$AG29</f>
        <v>0.01</v>
      </c>
      <c r="AE29" s="34" t="str">
        <f>[1]Final!$AH29</f>
        <v>Aseroria a DNP  para vinculación  laboral de Perosnas con DV.</v>
      </c>
      <c r="AF29" s="14">
        <f>[1]Final!$AI29</f>
        <v>0</v>
      </c>
      <c r="AG29" s="34">
        <f>[1]Final!$AJ29</f>
        <v>0</v>
      </c>
      <c r="AH29" s="14">
        <f>[1]Final!$AK29</f>
        <v>0</v>
      </c>
      <c r="AI29" s="34">
        <f>[1]Final!$AL29</f>
        <v>0</v>
      </c>
      <c r="AJ29" s="14">
        <f>[1]Final!$AM29</f>
        <v>0</v>
      </c>
      <c r="AK29" s="34">
        <f>[1]Final!$AN29</f>
        <v>0</v>
      </c>
      <c r="AL29" s="14">
        <f>[1]Final!$AO29</f>
        <v>0</v>
      </c>
      <c r="AM29" s="34">
        <f>[1]Final!$AP29</f>
        <v>0</v>
      </c>
      <c r="AN29" s="14">
        <f>[1]Final!$AQ29</f>
        <v>0</v>
      </c>
      <c r="AO29" s="34">
        <f>[1]Final!$AR29</f>
        <v>0</v>
      </c>
      <c r="AP29" s="14">
        <f>[1]Final!$AS29</f>
        <v>0</v>
      </c>
      <c r="AQ29" s="34">
        <f>[1]Final!$AT29</f>
        <v>0</v>
      </c>
    </row>
    <row r="30" spans="1:43" s="1" customFormat="1" ht="123" customHeight="1" x14ac:dyDescent="0.25">
      <c r="A30" s="10">
        <f t="shared" si="1"/>
        <v>29</v>
      </c>
      <c r="B30" s="10" t="s">
        <v>43</v>
      </c>
      <c r="C30" s="21" t="s">
        <v>44</v>
      </c>
      <c r="D30" s="10" t="s">
        <v>45</v>
      </c>
      <c r="E30" s="21" t="s">
        <v>46</v>
      </c>
      <c r="F30" s="21" t="s">
        <v>47</v>
      </c>
      <c r="G30" s="22" t="s">
        <v>48</v>
      </c>
      <c r="H30" s="22" t="s">
        <v>49</v>
      </c>
      <c r="I30" s="23" t="s">
        <v>50</v>
      </c>
      <c r="J30" s="30" t="s">
        <v>91</v>
      </c>
      <c r="K30" s="10">
        <v>20</v>
      </c>
      <c r="L30" s="3">
        <v>5</v>
      </c>
      <c r="M30" s="10" t="s">
        <v>92</v>
      </c>
      <c r="N30" s="12"/>
      <c r="O30" s="8" t="s">
        <v>53</v>
      </c>
      <c r="P30" s="7" t="s">
        <v>54</v>
      </c>
      <c r="Q30" s="10" t="s">
        <v>99</v>
      </c>
      <c r="R30" s="6">
        <v>0.1</v>
      </c>
      <c r="S30" s="97">
        <f t="shared" si="0"/>
        <v>0.05</v>
      </c>
      <c r="T30" s="14">
        <f>[1]Final!$W$30</f>
        <v>0</v>
      </c>
      <c r="U30" s="167">
        <f>[1]Final!$X30</f>
        <v>0</v>
      </c>
      <c r="V30" s="14">
        <f>[1]Final!$Y30</f>
        <v>0</v>
      </c>
      <c r="W30" s="15">
        <f>[1]Final!$Z30</f>
        <v>0</v>
      </c>
      <c r="X30" s="6">
        <f>[1]Final!$AA30</f>
        <v>0.03</v>
      </c>
      <c r="Y30" s="15" t="str">
        <f>[1]Final!$AB30</f>
        <v>Revisión del estado del arte sobre adaptación de puestos de trabajo.</v>
      </c>
      <c r="Z30" s="6">
        <f>[1]Final!$AC30</f>
        <v>0.01</v>
      </c>
      <c r="AA30" s="34" t="str">
        <f>[1]Final!$AD30</f>
        <v>En elabororación documento</v>
      </c>
      <c r="AB30" s="14">
        <f>[1]Final!$AE30</f>
        <v>0.01</v>
      </c>
      <c r="AC30" s="34" t="str">
        <f>[1]Final!$AF30</f>
        <v>En contrucción documento</v>
      </c>
      <c r="AD30" s="14">
        <f>[1]Final!$AG30</f>
        <v>0</v>
      </c>
      <c r="AE30" s="34" t="str">
        <f>[1]Final!$AH30</f>
        <v>No se adelantaron acciones</v>
      </c>
      <c r="AF30" s="14">
        <f>[1]Final!$AI30</f>
        <v>0</v>
      </c>
      <c r="AG30" s="34">
        <f>[1]Final!$AJ30</f>
        <v>0</v>
      </c>
      <c r="AH30" s="14">
        <f>[1]Final!$AK30</f>
        <v>0</v>
      </c>
      <c r="AI30" s="34">
        <f>[1]Final!$AL30</f>
        <v>0</v>
      </c>
      <c r="AJ30" s="14">
        <f>[1]Final!$AM30</f>
        <v>0</v>
      </c>
      <c r="AK30" s="34">
        <f>[1]Final!$AN30</f>
        <v>0</v>
      </c>
      <c r="AL30" s="14">
        <f>[1]Final!$AO30</f>
        <v>0</v>
      </c>
      <c r="AM30" s="34">
        <f>[1]Final!$AP30</f>
        <v>0</v>
      </c>
      <c r="AN30" s="14">
        <f>[1]Final!$AQ30</f>
        <v>0</v>
      </c>
      <c r="AO30" s="34">
        <f>[1]Final!$AR30</f>
        <v>0</v>
      </c>
      <c r="AP30" s="14">
        <f>[1]Final!$AS30</f>
        <v>0</v>
      </c>
      <c r="AQ30" s="34">
        <f>[1]Final!$AT30</f>
        <v>0</v>
      </c>
    </row>
    <row r="31" spans="1:43" s="1" customFormat="1" ht="123" customHeight="1" x14ac:dyDescent="0.25">
      <c r="A31" s="10">
        <f t="shared" si="1"/>
        <v>30</v>
      </c>
      <c r="B31" s="10" t="s">
        <v>43</v>
      </c>
      <c r="C31" s="21" t="s">
        <v>44</v>
      </c>
      <c r="D31" s="10" t="s">
        <v>45</v>
      </c>
      <c r="E31" s="21" t="s">
        <v>46</v>
      </c>
      <c r="F31" s="21" t="s">
        <v>47</v>
      </c>
      <c r="G31" s="22" t="s">
        <v>48</v>
      </c>
      <c r="H31" s="22" t="s">
        <v>49</v>
      </c>
      <c r="I31" s="23" t="s">
        <v>50</v>
      </c>
      <c r="J31" s="30" t="s">
        <v>91</v>
      </c>
      <c r="K31" s="10">
        <v>20</v>
      </c>
      <c r="L31" s="3">
        <v>5</v>
      </c>
      <c r="M31" s="10" t="s">
        <v>92</v>
      </c>
      <c r="N31" s="12"/>
      <c r="O31" s="8" t="s">
        <v>53</v>
      </c>
      <c r="P31" s="7" t="s">
        <v>54</v>
      </c>
      <c r="Q31" s="10" t="s">
        <v>100</v>
      </c>
      <c r="R31" s="6">
        <v>0.1</v>
      </c>
      <c r="S31" s="97">
        <f t="shared" si="0"/>
        <v>7.0000000000000007E-2</v>
      </c>
      <c r="T31" s="25">
        <f>[1]Final!$W$31</f>
        <v>0</v>
      </c>
      <c r="U31" s="167">
        <f>[1]Final!$X31</f>
        <v>0</v>
      </c>
      <c r="V31" s="25">
        <f>[1]Final!$Y31</f>
        <v>0</v>
      </c>
      <c r="W31" s="15">
        <f>[1]Final!$Z31</f>
        <v>0</v>
      </c>
      <c r="X31" s="6">
        <f>[1]Final!$AA31</f>
        <v>0.01</v>
      </c>
      <c r="Y31" s="15" t="str">
        <f>[1]Final!$AB31</f>
        <v xml:space="preserve"> Envío de relación de 16  personas con DV de Bogotá, que serán evaluadas para ser certificados en Instrumentos de persucion por el SENA.</v>
      </c>
      <c r="Z31" s="6">
        <f>[1]Final!$AC31</f>
        <v>0.03</v>
      </c>
      <c r="AA31" s="34" t="str">
        <f>[1]Final!$AD31</f>
        <v>Gestión con SENA para certificación en competencias  en música a 30 personas con DV en canto, cuerda pulsada, instrumentos de viento e instrumentos de percusión relacionados con música popular en salsa y merengue. Se realizará en 3 etapas: Prueba de conocimiento, interpretación y entrega de un producto. dichas pruebas se realizaran en el mes de mayo.</v>
      </c>
      <c r="AB31" s="14">
        <f>[1]Final!$AE31</f>
        <v>0</v>
      </c>
      <c r="AC31" s="34" t="str">
        <f>[1]Final!$AF31</f>
        <v>No se adelantaron acciones</v>
      </c>
      <c r="AD31" s="14">
        <f>[1]Final!$AG31</f>
        <v>0.03</v>
      </c>
      <c r="AE31" s="34" t="str">
        <f>[1]Final!$AH31</f>
        <v>Se certificaron 8 personas en las competencias de Canto , percusión,  Instrumento de viento y cuerda pulsada.</v>
      </c>
      <c r="AF31" s="14">
        <f>[1]Final!$AI31</f>
        <v>0</v>
      </c>
      <c r="AG31" s="34">
        <f>[1]Final!$AJ31</f>
        <v>0</v>
      </c>
      <c r="AH31" s="14">
        <f>[1]Final!$AK31</f>
        <v>0</v>
      </c>
      <c r="AI31" s="34">
        <f>[1]Final!$AL31</f>
        <v>0</v>
      </c>
      <c r="AJ31" s="14">
        <f>[1]Final!$AM31</f>
        <v>0</v>
      </c>
      <c r="AK31" s="34">
        <f>[1]Final!$AN31</f>
        <v>0</v>
      </c>
      <c r="AL31" s="14">
        <f>[1]Final!$AO31</f>
        <v>0</v>
      </c>
      <c r="AM31" s="34">
        <f>[1]Final!$AP31</f>
        <v>0</v>
      </c>
      <c r="AN31" s="14">
        <f>[1]Final!$AQ31</f>
        <v>0</v>
      </c>
      <c r="AO31" s="34">
        <f>[1]Final!$AR31</f>
        <v>0</v>
      </c>
      <c r="AP31" s="14">
        <f>[1]Final!$AS31</f>
        <v>0</v>
      </c>
      <c r="AQ31" s="34">
        <f>[1]Final!$AT31</f>
        <v>0</v>
      </c>
    </row>
    <row r="32" spans="1:43" s="1" customFormat="1" ht="123" customHeight="1" x14ac:dyDescent="0.25">
      <c r="A32" s="10">
        <f t="shared" si="1"/>
        <v>31</v>
      </c>
      <c r="B32" s="10" t="s">
        <v>43</v>
      </c>
      <c r="C32" s="21" t="s">
        <v>44</v>
      </c>
      <c r="D32" s="10" t="s">
        <v>45</v>
      </c>
      <c r="E32" s="21" t="s">
        <v>46</v>
      </c>
      <c r="F32" s="21" t="s">
        <v>47</v>
      </c>
      <c r="G32" s="29" t="s">
        <v>80</v>
      </c>
      <c r="H32" s="29" t="s">
        <v>81</v>
      </c>
      <c r="I32" s="23" t="s">
        <v>50</v>
      </c>
      <c r="J32" s="31" t="s">
        <v>101</v>
      </c>
      <c r="K32" s="10">
        <v>8</v>
      </c>
      <c r="L32" s="10">
        <v>2</v>
      </c>
      <c r="M32" s="10" t="s">
        <v>102</v>
      </c>
      <c r="N32" s="166">
        <v>11168328</v>
      </c>
      <c r="O32" s="7" t="s">
        <v>74</v>
      </c>
      <c r="P32" s="7" t="s">
        <v>54</v>
      </c>
      <c r="Q32" s="10" t="s">
        <v>103</v>
      </c>
      <c r="R32" s="86">
        <v>0.5</v>
      </c>
      <c r="S32" s="97">
        <f t="shared" si="0"/>
        <v>1.2500000000000001E-2</v>
      </c>
      <c r="T32" s="14">
        <f>[1]Final!$W$32*Tabla1[[#This Row],[%Avance]]/Tabla1[[#This Row],[2019]]</f>
        <v>0</v>
      </c>
      <c r="U32" s="167">
        <f>[1]Final!$X32</f>
        <v>0</v>
      </c>
      <c r="V32" s="14">
        <f>[1]Final!$Y32*Tabla1[[#This Row],[%Avance]]/Tabla1[[#This Row],[2019]]</f>
        <v>5.0000000000000001E-3</v>
      </c>
      <c r="W32" s="15" t="str">
        <f>[1]Final!$Z32</f>
        <v>Revisión de documentos para elaboración de propuesta.</v>
      </c>
      <c r="X32" s="6">
        <f>[1]Final!$AA32*Tabla1[[#This Row],[%Avance]]/Tabla1[[#This Row],[2019]]</f>
        <v>0</v>
      </c>
      <c r="Y32" s="15">
        <f>[1]Final!$AB32</f>
        <v>0</v>
      </c>
      <c r="Z32" s="6">
        <f>[1]Final!$AC32*Tabla1[[#This Row],[%Avance]]/Tabla1[[#This Row],[2019]]</f>
        <v>5.0000000000000001E-3</v>
      </c>
      <c r="AA32" s="34" t="str">
        <f>[1]Final!$AD32</f>
        <v>Revisión para elaboración del documento.</v>
      </c>
      <c r="AB32" s="14">
        <f>[1]Final!$AE32*Tabla1[[#This Row],[%Avance]]/Tabla1[[#This Row],[2019]]</f>
        <v>0</v>
      </c>
      <c r="AC32" s="34" t="str">
        <f>[1]Final!$AF32</f>
        <v>Agendamiento de reunión con DNP</v>
      </c>
      <c r="AD32" s="14">
        <f>[1]Final!$AG32*Tabla1[[#This Row],[%Avance]]/Tabla1[[#This Row],[2019]]</f>
        <v>2.5000000000000001E-3</v>
      </c>
      <c r="AE32" s="34" t="str">
        <f>[1]Final!$AH32</f>
        <v xml:space="preserve">Gestión con DNP para establecer la Ruta para que el tema de discpacidad sea  incluido en los Planes de Desarrollo territoriales ,Pendiente presentación propuesta próximo GES </v>
      </c>
      <c r="AF32" s="14">
        <f>[1]Final!$AI32*Tabla1[[#This Row],[%Avance]]/Tabla1[[#This Row],[2019]]</f>
        <v>0</v>
      </c>
      <c r="AG32" s="34">
        <f>[1]Final!$AJ32</f>
        <v>0</v>
      </c>
      <c r="AH32" s="14">
        <f>[1]Final!$AK32*Tabla1[[#This Row],[%Avance]]/Tabla1[[#This Row],[2019]]</f>
        <v>0</v>
      </c>
      <c r="AI32" s="34">
        <f>[1]Final!$AL32</f>
        <v>0</v>
      </c>
      <c r="AJ32" s="14">
        <f>[1]Final!$AM32*Tabla1[[#This Row],[%Avance]]/Tabla1[[#This Row],[2019]]</f>
        <v>0</v>
      </c>
      <c r="AK32" s="34">
        <f>[1]Final!$AN32</f>
        <v>0</v>
      </c>
      <c r="AL32" s="14">
        <f>[1]Final!$AO32*Tabla1[[#This Row],[%Avance]]/Tabla1[[#This Row],[2019]]</f>
        <v>0</v>
      </c>
      <c r="AM32" s="34">
        <f>[1]Final!$AP32</f>
        <v>0</v>
      </c>
      <c r="AN32" s="14">
        <f>[1]Final!$AQ32*Tabla1[[#This Row],[%Avance]]/Tabla1[[#This Row],[2019]]</f>
        <v>0</v>
      </c>
      <c r="AO32" s="34">
        <f>[1]Final!$AR32</f>
        <v>0</v>
      </c>
      <c r="AP32" s="14">
        <f>[1]Final!$AS32*Tabla1[[#This Row],[%Avance]]/Tabla1[[#This Row],[2019]]</f>
        <v>0</v>
      </c>
      <c r="AQ32" s="34">
        <f>[1]Final!$AT32</f>
        <v>0</v>
      </c>
    </row>
    <row r="33" spans="1:43" s="1" customFormat="1" ht="123" customHeight="1" x14ac:dyDescent="0.25">
      <c r="A33" s="10">
        <f t="shared" si="1"/>
        <v>32</v>
      </c>
      <c r="B33" s="10" t="s">
        <v>43</v>
      </c>
      <c r="C33" s="21" t="s">
        <v>44</v>
      </c>
      <c r="D33" s="10" t="s">
        <v>45</v>
      </c>
      <c r="E33" s="21" t="s">
        <v>46</v>
      </c>
      <c r="F33" s="21" t="s">
        <v>47</v>
      </c>
      <c r="G33" s="29" t="s">
        <v>80</v>
      </c>
      <c r="H33" s="29" t="s">
        <v>81</v>
      </c>
      <c r="I33" s="23" t="s">
        <v>50</v>
      </c>
      <c r="J33" s="31" t="s">
        <v>101</v>
      </c>
      <c r="K33" s="10">
        <v>8</v>
      </c>
      <c r="L33" s="10">
        <v>2</v>
      </c>
      <c r="M33" s="10" t="s">
        <v>102</v>
      </c>
      <c r="N33" s="12"/>
      <c r="O33" s="7" t="s">
        <v>104</v>
      </c>
      <c r="P33" s="7" t="s">
        <v>54</v>
      </c>
      <c r="Q33" s="10" t="s">
        <v>105</v>
      </c>
      <c r="R33" s="86">
        <v>0.5</v>
      </c>
      <c r="S33" s="97">
        <f t="shared" si="0"/>
        <v>6.25E-2</v>
      </c>
      <c r="T33" s="14">
        <f>[1]Final!$W$33*Tabla1[[#This Row],[%Avance]]/Tabla1[[#This Row],[2019]]</f>
        <v>0</v>
      </c>
      <c r="U33" s="167">
        <f>[1]Final!$X33</f>
        <v>0</v>
      </c>
      <c r="V33" s="14">
        <f>[1]Final!$Y33*Tabla1[[#This Row],[%Avance]]/Tabla1[[#This Row],[2019]]</f>
        <v>0</v>
      </c>
      <c r="W33" s="15">
        <f>[1]Final!$Z33</f>
        <v>0</v>
      </c>
      <c r="X33" s="6">
        <f>[1]Final!$AA33*Tabla1[[#This Row],[%Avance]]/Tabla1[[#This Row],[2019]]</f>
        <v>1.2500000000000001E-2</v>
      </c>
      <c r="Y33" s="15" t="str">
        <f>[1]Final!$AB33</f>
        <v xml:space="preserve">Se revisaron 12 iniciativas de la agenda legislativa. </v>
      </c>
      <c r="Z33" s="6">
        <f>[1]Final!$AC33*Tabla1[[#This Row],[%Avance]]/Tabla1[[#This Row],[2019]]</f>
        <v>0</v>
      </c>
      <c r="AA33" s="34" t="str">
        <f>[1]Final!$AD33</f>
        <v xml:space="preserve">Se recibieron  dos Proyecto de  acto legislativo, 1. “Por medio del cual se modifica el artículo 44 de la Constitución Política” 
2. Propuesta  remitida por el Ministerio de Justicia: “Política pública para la incorporación de los enfoques de género y discapacidad en el sector administrativo de justicia”.  Pendiente analisis para viabilidad de aportes.
</v>
      </c>
      <c r="AB33" s="14">
        <f>[1]Final!$AE33*Tabla1[[#This Row],[%Avance]]/Tabla1[[#This Row],[2019]]</f>
        <v>3.7499999999999999E-2</v>
      </c>
      <c r="AC33" s="34" t="str">
        <f>[1]Final!$AF33</f>
        <v>Aportes a proyecto de ley que presento Función publica para cargos  para  discapaciad  en e l marco del Decreto 2011 .
Revisión de propuesta de ley Articulo 44  de la constitución.
Concepto a la Politica Publica para la incorporación de Genero y Discapacidad en el sector Administrativo de Justicia.</v>
      </c>
      <c r="AD33" s="14">
        <f>[1]Final!$AG33*Tabla1[[#This Row],[%Avance]]/Tabla1[[#This Row],[2019]]</f>
        <v>1.2500000000000001E-2</v>
      </c>
      <c r="AE33" s="34" t="str">
        <f>[1]Final!$AH33</f>
        <v xml:space="preserve">Presentación a subdirección de Propuesta   Art 44 de la constitución , pendientes aportes y trámite a seguir.
Revisión proyectos le ley que estan cursando en cámara y senado sin identificar posibilidades de incidencia en Discapacidad visual.  </v>
      </c>
      <c r="AF33" s="14">
        <f>[1]Final!$AI33*Tabla1[[#This Row],[%Avance]]/Tabla1[[#This Row],[2019]]</f>
        <v>0</v>
      </c>
      <c r="AG33" s="34">
        <f>[1]Final!$AJ33</f>
        <v>0</v>
      </c>
      <c r="AH33" s="14">
        <f>[1]Final!$AK33*Tabla1[[#This Row],[%Avance]]/Tabla1[[#This Row],[2019]]</f>
        <v>0</v>
      </c>
      <c r="AI33" s="34">
        <f>[1]Final!$AL33</f>
        <v>0</v>
      </c>
      <c r="AJ33" s="14">
        <f>[1]Final!$AM33*Tabla1[[#This Row],[%Avance]]/Tabla1[[#This Row],[2019]]</f>
        <v>0</v>
      </c>
      <c r="AK33" s="34">
        <f>[1]Final!$AN33</f>
        <v>0</v>
      </c>
      <c r="AL33" s="14">
        <f>[1]Final!$AO33*Tabla1[[#This Row],[%Avance]]/Tabla1[[#This Row],[2019]]</f>
        <v>0</v>
      </c>
      <c r="AM33" s="34">
        <f>[1]Final!$AP33</f>
        <v>0</v>
      </c>
      <c r="AN33" s="14">
        <f>[1]Final!$AQ33*Tabla1[[#This Row],[%Avance]]/Tabla1[[#This Row],[2019]]</f>
        <v>0</v>
      </c>
      <c r="AO33" s="34">
        <f>[1]Final!$AR33</f>
        <v>0</v>
      </c>
      <c r="AP33" s="14">
        <f>[1]Final!$AS33*Tabla1[[#This Row],[%Avance]]/Tabla1[[#This Row],[2019]]</f>
        <v>0</v>
      </c>
      <c r="AQ33" s="34">
        <f>[1]Final!$AT33</f>
        <v>0</v>
      </c>
    </row>
    <row r="34" spans="1:43" s="1" customFormat="1" ht="123" customHeight="1" x14ac:dyDescent="0.25">
      <c r="A34" s="10">
        <f t="shared" si="1"/>
        <v>33</v>
      </c>
      <c r="B34" s="10" t="s">
        <v>43</v>
      </c>
      <c r="C34" s="21" t="s">
        <v>44</v>
      </c>
      <c r="D34" s="10" t="s">
        <v>45</v>
      </c>
      <c r="E34" s="21" t="s">
        <v>46</v>
      </c>
      <c r="F34" s="21" t="s">
        <v>47</v>
      </c>
      <c r="G34" s="29" t="s">
        <v>80</v>
      </c>
      <c r="H34" s="29" t="s">
        <v>81</v>
      </c>
      <c r="I34" s="23" t="s">
        <v>50</v>
      </c>
      <c r="J34" s="32" t="s">
        <v>106</v>
      </c>
      <c r="K34" s="10">
        <v>40</v>
      </c>
      <c r="L34" s="10">
        <v>10</v>
      </c>
      <c r="M34" s="10" t="s">
        <v>107</v>
      </c>
      <c r="N34" s="166">
        <v>24494256</v>
      </c>
      <c r="O34" s="7" t="s">
        <v>104</v>
      </c>
      <c r="P34" s="7" t="s">
        <v>54</v>
      </c>
      <c r="Q34" s="10" t="s">
        <v>108</v>
      </c>
      <c r="R34" s="6">
        <v>0.2</v>
      </c>
      <c r="S34" s="97">
        <f t="shared" si="0"/>
        <v>0.17</v>
      </c>
      <c r="T34" s="14">
        <f>[1]Final!$W$34</f>
        <v>0</v>
      </c>
      <c r="U34" s="167">
        <f>[1]Final!$X34</f>
        <v>0</v>
      </c>
      <c r="V34" s="14">
        <f>[1]Final!$Y34</f>
        <v>0.02</v>
      </c>
      <c r="W34" s="15" t="str">
        <f>[1]Final!$Z34</f>
        <v>Reunión con Mininterior y Unidad anminitrativa de Organizaciones Solidarias-UAEOS para articulación de acciones.</v>
      </c>
      <c r="X34" s="6">
        <f>[1]Final!$AA34</f>
        <v>0.05</v>
      </c>
      <c r="Y34" s="15" t="str">
        <f>[1]Final!$AB34</f>
        <v xml:space="preserve">Gestión con UAEOS para acompañamiento en Fortalecimiento organizacional . Entrega de material como apoyo a capacitaciones  y formato de caracterización para organizaciones. Apoyo del  Ministerio del Interior, funcion Pública  ,  SENA y Fondo Emprener para fortalecimiento de organizaciones en diferentes temáticas. </v>
      </c>
      <c r="Z34" s="6">
        <f>[1]Final!$AC34</f>
        <v>0.06</v>
      </c>
      <c r="AA34" s="34" t="str">
        <f>[1]Final!$AD34</f>
        <v>Socialización de cronograma de comisiones INCI a Función publica y UAEOS, concertación para  acompañamiento  a organización de Cienaga en Magdalena.</v>
      </c>
      <c r="AB34" s="14">
        <f>[1]Final!$AE34</f>
        <v>0</v>
      </c>
      <c r="AC34" s="34" t="str">
        <f>[1]Final!$AF34</f>
        <v>Presentación del Decreto 2011 a la población con discapacidad y al comité municipal de discapacidad en Puerto Boyacá</v>
      </c>
      <c r="AD34" s="14">
        <f>[1]Final!$AG34</f>
        <v>0.04</v>
      </c>
      <c r="AE34" s="34" t="str">
        <f>[1]Final!$AH34</f>
        <v>Socialización del Decreto 2011 por parte de funcionaria de Función Pública a 26 personas con Dv y Empresarios en Departamento de Santander. Socialización Decreto 2011 por parte del INCI a  34 personas (Población con DV, comité discapacidad y empresarios )en Itagui de Antioquia. Socialización en Vaupes a  42 personas con discaacidad del Decreto 2011 y 1350-</v>
      </c>
      <c r="AF34" s="14">
        <f>[1]Final!$AI34</f>
        <v>0</v>
      </c>
      <c r="AG34" s="34">
        <f>[1]Final!$AJ34</f>
        <v>0</v>
      </c>
      <c r="AH34" s="14">
        <f>[1]Final!$AK34</f>
        <v>0</v>
      </c>
      <c r="AI34" s="34">
        <f>[1]Final!$AL34</f>
        <v>0</v>
      </c>
      <c r="AJ34" s="14">
        <f>[1]Final!$AM34</f>
        <v>0</v>
      </c>
      <c r="AK34" s="34">
        <f>[1]Final!$AN34</f>
        <v>0</v>
      </c>
      <c r="AL34" s="14">
        <f>[1]Final!$AO34</f>
        <v>0</v>
      </c>
      <c r="AM34" s="34">
        <f>[1]Final!$AP34</f>
        <v>0</v>
      </c>
      <c r="AN34" s="14">
        <f>[1]Final!$AQ34</f>
        <v>0</v>
      </c>
      <c r="AO34" s="34">
        <f>[1]Final!$AR34</f>
        <v>0</v>
      </c>
      <c r="AP34" s="14">
        <f>[1]Final!$AS34</f>
        <v>0</v>
      </c>
      <c r="AQ34" s="34">
        <f>[1]Final!$AT34</f>
        <v>0</v>
      </c>
    </row>
    <row r="35" spans="1:43" s="1" customFormat="1" ht="123" customHeight="1" x14ac:dyDescent="0.25">
      <c r="A35" s="10">
        <f t="shared" si="1"/>
        <v>34</v>
      </c>
      <c r="B35" s="10" t="s">
        <v>43</v>
      </c>
      <c r="C35" s="21" t="s">
        <v>44</v>
      </c>
      <c r="D35" s="10" t="s">
        <v>45</v>
      </c>
      <c r="E35" s="21" t="s">
        <v>46</v>
      </c>
      <c r="F35" s="21" t="s">
        <v>47</v>
      </c>
      <c r="G35" s="29" t="s">
        <v>80</v>
      </c>
      <c r="H35" s="29" t="s">
        <v>81</v>
      </c>
      <c r="I35" s="23" t="s">
        <v>50</v>
      </c>
      <c r="J35" s="32" t="s">
        <v>106</v>
      </c>
      <c r="K35" s="10">
        <v>40</v>
      </c>
      <c r="L35" s="10">
        <v>10</v>
      </c>
      <c r="M35" s="10" t="s">
        <v>107</v>
      </c>
      <c r="N35" s="12"/>
      <c r="O35" s="8" t="s">
        <v>87</v>
      </c>
      <c r="P35" s="7" t="s">
        <v>54</v>
      </c>
      <c r="Q35" s="10" t="s">
        <v>392</v>
      </c>
      <c r="R35" s="86">
        <v>0.2</v>
      </c>
      <c r="S35" s="97">
        <f t="shared" si="0"/>
        <v>3.4000000000000007E-3</v>
      </c>
      <c r="T35" s="14">
        <f>[1]Final!W$35*Tabla1[[#This Row],[%Avance]]/Tabla1[[#This Row],[2019]]</f>
        <v>0</v>
      </c>
      <c r="U35" s="167">
        <f>[1]Final!$X35</f>
        <v>0</v>
      </c>
      <c r="V35" s="14">
        <f>[1]Final!Y$35*Tabla1[[#This Row],[%Avance]]/Tabla1[[#This Row],[2019]]</f>
        <v>2.0000000000000001E-4</v>
      </c>
      <c r="W35" s="15" t="str">
        <f>[1]Final!$Z35</f>
        <v xml:space="preserve">Convocatoria para la participación del encuentro Nacional de organizaciónes .
</v>
      </c>
      <c r="X35" s="14">
        <f>[1]Final!AA$35*Tabla1[[#This Row],[%Avance]]/Tabla1[[#This Row],[2019]]</f>
        <v>2.6000000000000003E-3</v>
      </c>
      <c r="Y35" s="15" t="str">
        <f>[1]Final!$AB35</f>
        <v>Realización del encuentro de Organizaciones a nivel nacional con la participación de 49 organizaciones.</v>
      </c>
      <c r="Z35" s="14">
        <f>[1]Final!AC$35*Tabla1[[#This Row],[%Avance]]/Tabla1[[#This Row],[2019]]</f>
        <v>2.0000000000000001E-4</v>
      </c>
      <c r="AA35" s="34" t="str">
        <f>[1]Final!$AD35</f>
        <v>Gestión para asesoría presencial a organizaciones en los departamentos de Arauca, Santander, Norte de Santander y Boyacá.</v>
      </c>
      <c r="AB35" s="127">
        <f>[1]Final!AE$35*Tabla1[[#This Row],[%Avance]]/Tabla1[[#This Row],[2019]]</f>
        <v>2.0000000000000001E-4</v>
      </c>
      <c r="AC35" s="34" t="str">
        <f>[1]Final!$AF35</f>
        <v xml:space="preserve">Gestión para fortalecimiento organizacional  a la Organización SUPERANDO BARRERAS en el municipio de Itagui.  
Gestión para  conformación de organizaciones en Almeida del Departamento de Boyacá y Vaupez.
.Asesoría  en Puerto Boyacá a   un grupo de personas con discapacidad que desean asociarse.,   (partcipación de 70 personas </v>
      </c>
      <c r="AD35" s="127">
        <f>[1]Final!AG$35*Tabla1[[#This Row],[%Avance]]/Tabla1[[#This Row],[2019]]</f>
        <v>2.0000000000000001E-4</v>
      </c>
      <c r="AE35" s="34" t="str">
        <f>[1]Final!$AH35</f>
        <v>Asesoría a  un grupo de  20 personas con DV que se quieren organizarce  en el Departamento de Santander. Asesoría a  grupo de personas de la provicncia del Oriente del Boyaca en Almeida  para conformación de organización.</v>
      </c>
      <c r="AF35" s="127">
        <f>[1]Final!AI$35*Tabla1[[#This Row],[%Avance]]/Tabla1[[#This Row],[2019]]</f>
        <v>0</v>
      </c>
      <c r="AG35" s="34">
        <f>[1]Final!$AJ35</f>
        <v>0</v>
      </c>
      <c r="AH35" s="127">
        <f>[1]Final!AK$35*Tabla1[[#This Row],[%Avance]]/Tabla1[[#This Row],[2019]]</f>
        <v>0</v>
      </c>
      <c r="AI35" s="34">
        <f>[1]Final!$AL35</f>
        <v>0</v>
      </c>
      <c r="AJ35" s="127">
        <f>[1]Final!AM$35*Tabla1[[#This Row],[%Avance]]/Tabla1[[#This Row],[2019]]</f>
        <v>0</v>
      </c>
      <c r="AK35" s="34">
        <f>[1]Final!$AN35</f>
        <v>0</v>
      </c>
      <c r="AL35" s="127">
        <f>[1]Final!AO$35*Tabla1[[#This Row],[%Avance]]/Tabla1[[#This Row],[2019]]</f>
        <v>0</v>
      </c>
      <c r="AM35" s="34">
        <f>[1]Final!$AP35</f>
        <v>0</v>
      </c>
      <c r="AN35" s="127">
        <f>[1]Final!AQ$35*Tabla1[[#This Row],[%Avance]]/Tabla1[[#This Row],[2019]]</f>
        <v>0</v>
      </c>
      <c r="AO35" s="34">
        <f>[1]Final!$AR35</f>
        <v>0</v>
      </c>
      <c r="AP35" s="127">
        <f>[1]Final!AS$35*Tabla1[[#This Row],[%Avance]]/Tabla1[[#This Row],[2019]]</f>
        <v>0</v>
      </c>
      <c r="AQ35" s="34">
        <f>[1]Final!$AT35</f>
        <v>0</v>
      </c>
    </row>
    <row r="36" spans="1:43" s="90" customFormat="1" ht="123" customHeight="1" x14ac:dyDescent="0.25">
      <c r="A36" s="10">
        <f t="shared" si="1"/>
        <v>35</v>
      </c>
      <c r="B36" s="14"/>
      <c r="C36" s="45"/>
      <c r="D36" s="10"/>
      <c r="E36" s="9"/>
      <c r="F36" s="9"/>
      <c r="G36" s="124" t="s">
        <v>80</v>
      </c>
      <c r="H36" s="124" t="s">
        <v>81</v>
      </c>
      <c r="I36" s="125" t="s">
        <v>50</v>
      </c>
      <c r="J36" s="126" t="s">
        <v>106</v>
      </c>
      <c r="K36" s="53">
        <v>40</v>
      </c>
      <c r="L36" s="53">
        <v>10</v>
      </c>
      <c r="M36" s="10" t="s">
        <v>107</v>
      </c>
      <c r="N36" s="122"/>
      <c r="O36" s="8"/>
      <c r="P36" s="7"/>
      <c r="Q36" s="14" t="s">
        <v>109</v>
      </c>
      <c r="R36" s="103">
        <v>0.3</v>
      </c>
      <c r="S36" s="97">
        <f t="shared" si="0"/>
        <v>5.0999999999999995E-3</v>
      </c>
      <c r="T36" s="14">
        <f>[1]Final!W$35*Tabla1[[#This Row],[%Avance]]/Tabla1[[#This Row],[2019]]</f>
        <v>0</v>
      </c>
      <c r="U36" s="55">
        <f>[1]Final!$X36</f>
        <v>0</v>
      </c>
      <c r="V36" s="14">
        <f>[1]Final!Y$35*Tabla1[[#This Row],[%Avance]]/Tabla1[[#This Row],[2019]]</f>
        <v>3.0000000000000003E-4</v>
      </c>
      <c r="W36" s="56">
        <f>[1]Final!$Z36</f>
        <v>0</v>
      </c>
      <c r="X36" s="14">
        <f>[1]Final!AA$35*Tabla1[[#This Row],[%Avance]]/Tabla1[[#This Row],[2019]]</f>
        <v>3.8999999999999998E-3</v>
      </c>
      <c r="Y36" s="56">
        <f>[1]Final!$AB36</f>
        <v>0</v>
      </c>
      <c r="Z36" s="14">
        <f>[1]Final!AC$35*Tabla1[[#This Row],[%Avance]]/Tabla1[[#This Row],[2019]]</f>
        <v>3.0000000000000003E-4</v>
      </c>
      <c r="AA36" s="56" t="str">
        <f>[1]Final!$AD36</f>
        <v>Formación a ASOVDIVICI EN Cienaga departamento de Magdalena,  en temas de cultura organizacional, Organizaciones solidarias y  Decreto 2011 en coordinación con UAEOS y Función Pública</v>
      </c>
      <c r="AB36" s="127">
        <f>[1]Final!AE$35*Tabla1[[#This Row],[%Avance]]/Tabla1[[#This Row],[2019]]</f>
        <v>3.0000000000000003E-4</v>
      </c>
      <c r="AC36" s="56" t="str">
        <f>[1]Final!$AF36</f>
        <v>Asesoría a 3 Organizaciones en Puerto Boyacá (APLIBOY, MADRES CUIDADORAS DE NIÑOS CON DISCAPACIDAD) 
Fortalecimioento a la Asociación de personas con Discapaaidad de Arauca MANOS AMIGAS, con la participación de 17 personas.</v>
      </c>
      <c r="AD36" s="127">
        <f>[1]Final!AG$35*Tabla1[[#This Row],[%Avance]]/Tabla1[[#This Row],[2019]]</f>
        <v>3.0000000000000003E-4</v>
      </c>
      <c r="AE36" s="56" t="str">
        <f>[1]Final!$AH36</f>
        <v xml:space="preserve">Fortalecimiento organizacional  a  la CORPORACION SUPERANDO BARRERAS de   Itagui en Antioquia  con la participación de 24 personas.   
Fortalecimeinto a 49 organizaciones de Personas con DV del Paía a travpes de encuentro Nacional realizado durante nte primer semestre.
</v>
      </c>
      <c r="AF36" s="127">
        <f>[1]Final!AI$35*Tabla1[[#This Row],[%Avance]]/Tabla1[[#This Row],[2019]]</f>
        <v>0</v>
      </c>
      <c r="AG36" s="56">
        <f>[1]Final!$AJ36</f>
        <v>0</v>
      </c>
      <c r="AH36" s="127">
        <f>[1]Final!AK$35*Tabla1[[#This Row],[%Avance]]/Tabla1[[#This Row],[2019]]</f>
        <v>0</v>
      </c>
      <c r="AI36" s="56">
        <f>[1]Final!$AL36</f>
        <v>0</v>
      </c>
      <c r="AJ36" s="127">
        <f>[1]Final!AM$35*Tabla1[[#This Row],[%Avance]]/Tabla1[[#This Row],[2019]]</f>
        <v>0</v>
      </c>
      <c r="AK36" s="56">
        <f>[1]Final!$AN36</f>
        <v>0</v>
      </c>
      <c r="AL36" s="127">
        <f>[1]Final!AO$35*Tabla1[[#This Row],[%Avance]]/Tabla1[[#This Row],[2019]]</f>
        <v>0</v>
      </c>
      <c r="AM36" s="56">
        <f>[1]Final!$AP36</f>
        <v>0</v>
      </c>
      <c r="AN36" s="127">
        <f>[1]Final!AQ$35*Tabla1[[#This Row],[%Avance]]/Tabla1[[#This Row],[2019]]</f>
        <v>0</v>
      </c>
      <c r="AO36" s="56">
        <f>[1]Final!$AR36</f>
        <v>0</v>
      </c>
      <c r="AP36" s="127">
        <f>[1]Final!AS$35*Tabla1[[#This Row],[%Avance]]/Tabla1[[#This Row],[2019]]</f>
        <v>0</v>
      </c>
      <c r="AQ36" s="56">
        <f>[1]Final!$AT36</f>
        <v>0</v>
      </c>
    </row>
    <row r="37" spans="1:43" s="1" customFormat="1" ht="123" customHeight="1" x14ac:dyDescent="0.25">
      <c r="A37" s="10">
        <f t="shared" si="1"/>
        <v>36</v>
      </c>
      <c r="B37" s="10" t="s">
        <v>43</v>
      </c>
      <c r="C37" s="21" t="s">
        <v>44</v>
      </c>
      <c r="D37" s="10" t="s">
        <v>45</v>
      </c>
      <c r="E37" s="21" t="s">
        <v>46</v>
      </c>
      <c r="F37" s="21" t="s">
        <v>47</v>
      </c>
      <c r="G37" s="29" t="s">
        <v>80</v>
      </c>
      <c r="H37" s="29" t="s">
        <v>81</v>
      </c>
      <c r="I37" s="23" t="s">
        <v>50</v>
      </c>
      <c r="J37" s="32" t="s">
        <v>106</v>
      </c>
      <c r="K37" s="10">
        <v>40</v>
      </c>
      <c r="L37" s="10">
        <v>10</v>
      </c>
      <c r="M37" s="10" t="s">
        <v>107</v>
      </c>
      <c r="N37" s="12"/>
      <c r="O37" s="8" t="s">
        <v>87</v>
      </c>
      <c r="P37" s="7" t="s">
        <v>54</v>
      </c>
      <c r="Q37" s="10" t="s">
        <v>110</v>
      </c>
      <c r="R37" s="6">
        <v>0.3</v>
      </c>
      <c r="S37" s="97">
        <f t="shared" si="0"/>
        <v>0.25</v>
      </c>
      <c r="T37" s="14">
        <f>[1]Final!$W$37</f>
        <v>0</v>
      </c>
      <c r="U37" s="167">
        <f>[1]Final!$X37</f>
        <v>0</v>
      </c>
      <c r="V37" s="14">
        <f>[1]Final!$Y37</f>
        <v>0</v>
      </c>
      <c r="W37" s="15">
        <f>[1]Final!$Z37</f>
        <v>0</v>
      </c>
      <c r="X37" s="6">
        <f>[1]Final!$AA37</f>
        <v>0.15</v>
      </c>
      <c r="Y37" s="15" t="str">
        <f>[1]Final!$AB37</f>
        <v xml:space="preserve">Revisión  de Decreto 1421, elaboración de casuistica para ajustes de la guia de Educación. </v>
      </c>
      <c r="Z37" s="6">
        <f>[1]Final!$AC37</f>
        <v>0.05</v>
      </c>
      <c r="AA37" s="34" t="str">
        <f>[1]Final!$AD37</f>
        <v>Documento en elaboración</v>
      </c>
      <c r="AB37" s="14">
        <f>[1]Final!$AE37</f>
        <v>0.03</v>
      </c>
      <c r="AC37" s="34" t="str">
        <f>[1]Final!$AF37</f>
        <v>Documento en elaboración</v>
      </c>
      <c r="AD37" s="14">
        <f>[1]Final!$AG37</f>
        <v>0.02</v>
      </c>
      <c r="AE37" s="34" t="str">
        <f>[1]Final!$AH37</f>
        <v xml:space="preserve">Guia ajustada a decreto 1421 </v>
      </c>
      <c r="AF37" s="14">
        <f>[1]Final!$AI37</f>
        <v>0</v>
      </c>
      <c r="AG37" s="34">
        <f>[1]Final!$AJ37</f>
        <v>0</v>
      </c>
      <c r="AH37" s="14">
        <f>[1]Final!$AK37</f>
        <v>0</v>
      </c>
      <c r="AI37" s="34">
        <f>[1]Final!$AL37</f>
        <v>0</v>
      </c>
      <c r="AJ37" s="14">
        <f>[1]Final!$AM37</f>
        <v>0</v>
      </c>
      <c r="AK37" s="34">
        <f>[1]Final!$AN37</f>
        <v>0</v>
      </c>
      <c r="AL37" s="14">
        <f>[1]Final!$AO37</f>
        <v>0</v>
      </c>
      <c r="AM37" s="34">
        <f>[1]Final!$AP37</f>
        <v>0</v>
      </c>
      <c r="AN37" s="14">
        <f>[1]Final!$AQ37</f>
        <v>0</v>
      </c>
      <c r="AO37" s="34">
        <f>[1]Final!$AR37</f>
        <v>0</v>
      </c>
      <c r="AP37" s="14">
        <f>[1]Final!$AS37</f>
        <v>0</v>
      </c>
      <c r="AQ37" s="34">
        <f>[1]Final!$AT37</f>
        <v>0</v>
      </c>
    </row>
    <row r="38" spans="1:43" s="1" customFormat="1" ht="123" customHeight="1" x14ac:dyDescent="0.25">
      <c r="A38" s="10">
        <f t="shared" si="1"/>
        <v>37</v>
      </c>
      <c r="B38" s="10" t="s">
        <v>111</v>
      </c>
      <c r="C38" s="21" t="s">
        <v>44</v>
      </c>
      <c r="D38" s="10" t="s">
        <v>45</v>
      </c>
      <c r="E38" s="21" t="s">
        <v>46</v>
      </c>
      <c r="F38" s="21" t="s">
        <v>47</v>
      </c>
      <c r="G38" s="22" t="s">
        <v>48</v>
      </c>
      <c r="H38" s="22" t="s">
        <v>49</v>
      </c>
      <c r="I38" s="22" t="s">
        <v>111</v>
      </c>
      <c r="J38" s="33" t="s">
        <v>112</v>
      </c>
      <c r="K38" s="10">
        <v>40</v>
      </c>
      <c r="L38" s="3">
        <v>10</v>
      </c>
      <c r="M38" s="10" t="s">
        <v>113</v>
      </c>
      <c r="N38" s="12">
        <v>188548040</v>
      </c>
      <c r="O38" s="8" t="s">
        <v>53</v>
      </c>
      <c r="P38" s="7" t="s">
        <v>104</v>
      </c>
      <c r="Q38" s="10" t="s">
        <v>114</v>
      </c>
      <c r="R38" s="6">
        <v>0.1</v>
      </c>
      <c r="S38" s="97">
        <f t="shared" si="0"/>
        <v>0.60000000000000009</v>
      </c>
      <c r="T38" s="14">
        <f>[2]C!$W$3</f>
        <v>0.1</v>
      </c>
      <c r="U38" s="55" t="str">
        <f>[2]C!$X$3</f>
        <v>(1) campaña sobre el braille y el día internacional del braille</v>
      </c>
      <c r="V38" s="14">
        <f>[2]C!$Y$3</f>
        <v>0.15</v>
      </c>
      <c r="W38" s="56" t="str">
        <f>[2]C!$Z3</f>
        <v>(2) campañas fueron sobre INci Radio en el día mundial de la radio y la convocatoria al concurso nacional de cuento del INCI</v>
      </c>
      <c r="X38" s="14">
        <f>[2]C!$AA3</f>
        <v>0.15</v>
      </c>
      <c r="Y38" s="56" t="str">
        <f>[2]C!$AB3</f>
        <v>dos campañas: Talleres sensoriales y Encuentro Nacional de Organizaciones</v>
      </c>
      <c r="Z38" s="25">
        <f>[2]C!AC3</f>
        <v>0.2</v>
      </c>
      <c r="AA38" s="52" t="str">
        <f>[2]C!AD3</f>
        <v>(3) Campaña INCI en la FILBO, Premios Concurso de cuento y Socialización Ley 1712</v>
      </c>
      <c r="AB38" s="25">
        <f>[2]C!AE3</f>
        <v>0</v>
      </c>
      <c r="AC38" s="52">
        <f>[2]C!AF3</f>
        <v>0</v>
      </c>
      <c r="AD38" s="25">
        <f>[2]C!AG3</f>
        <v>0</v>
      </c>
      <c r="AE38" s="52">
        <f>[2]C!AH3</f>
        <v>0</v>
      </c>
      <c r="AF38" s="25">
        <f>[2]C!AI3</f>
        <v>0</v>
      </c>
      <c r="AG38" s="52">
        <f>[2]C!AJ3</f>
        <v>0</v>
      </c>
      <c r="AH38" s="25">
        <f>[2]C!AK3</f>
        <v>0</v>
      </c>
      <c r="AI38" s="52">
        <f>[2]C!AL3</f>
        <v>0</v>
      </c>
      <c r="AJ38" s="25">
        <f>[2]C!AM3</f>
        <v>0</v>
      </c>
      <c r="AK38" s="52">
        <f>[2]C!AN3</f>
        <v>0</v>
      </c>
      <c r="AL38" s="25">
        <f>[2]C!AO3</f>
        <v>0</v>
      </c>
      <c r="AM38" s="52">
        <f>[2]C!AP3</f>
        <v>0</v>
      </c>
      <c r="AN38" s="25">
        <f>[2]C!AQ3</f>
        <v>0</v>
      </c>
      <c r="AO38" s="52">
        <f>[2]C!AR3</f>
        <v>0</v>
      </c>
      <c r="AP38" s="25">
        <f>[2]C!AS3</f>
        <v>0</v>
      </c>
      <c r="AQ38" s="52">
        <f>[2]C!AT3</f>
        <v>0</v>
      </c>
    </row>
    <row r="39" spans="1:43" s="1" customFormat="1" ht="123" customHeight="1" x14ac:dyDescent="0.25">
      <c r="A39" s="10">
        <f t="shared" si="1"/>
        <v>38</v>
      </c>
      <c r="B39" s="10" t="s">
        <v>111</v>
      </c>
      <c r="C39" s="21" t="s">
        <v>44</v>
      </c>
      <c r="D39" s="10" t="s">
        <v>45</v>
      </c>
      <c r="E39" s="21" t="s">
        <v>46</v>
      </c>
      <c r="F39" s="21" t="s">
        <v>47</v>
      </c>
      <c r="G39" s="22" t="s">
        <v>48</v>
      </c>
      <c r="H39" s="22" t="s">
        <v>49</v>
      </c>
      <c r="I39" s="22" t="s">
        <v>111</v>
      </c>
      <c r="J39" s="33" t="s">
        <v>112</v>
      </c>
      <c r="K39" s="10">
        <v>40</v>
      </c>
      <c r="L39" s="3">
        <v>10</v>
      </c>
      <c r="M39" s="10" t="s">
        <v>113</v>
      </c>
      <c r="N39" s="12"/>
      <c r="O39" s="8" t="s">
        <v>53</v>
      </c>
      <c r="P39" s="7" t="s">
        <v>54</v>
      </c>
      <c r="Q39" s="10" t="s">
        <v>115</v>
      </c>
      <c r="R39" s="6">
        <v>0.3</v>
      </c>
      <c r="S39" s="97">
        <f t="shared" si="0"/>
        <v>0.14499999999999999</v>
      </c>
      <c r="T39" s="14">
        <f>[2]C!$W$4</f>
        <v>0.03</v>
      </c>
      <c r="U39" s="167" t="str">
        <f>[2]C!$X$4</f>
        <v>(1) Actualización logos INCI</v>
      </c>
      <c r="V39" s="14">
        <f>[2]C!$Y$4</f>
        <v>2.5000000000000001E-2</v>
      </c>
      <c r="W39" s="15" t="str">
        <f>[2]C!$Z4</f>
        <v>(1) carné funcionarios</v>
      </c>
      <c r="X39" s="14">
        <f>[2]C!$AA4</f>
        <v>0.06</v>
      </c>
      <c r="Y39" s="15" t="str">
        <f>[2]C!$AB4</f>
        <v>(2) Día de la mujer, Cumpleaños</v>
      </c>
      <c r="Z39" s="14">
        <f>[2]C!AC4</f>
        <v>0.03</v>
      </c>
      <c r="AA39" s="128" t="str">
        <f>[2]C!AD4</f>
        <v>(1) Campaña Ahorro de papel</v>
      </c>
      <c r="AB39" s="14">
        <f>[2]C!AE4</f>
        <v>0</v>
      </c>
      <c r="AC39" s="56">
        <f>[2]C!AF4</f>
        <v>0</v>
      </c>
      <c r="AD39" s="14">
        <f>[2]C!AG4</f>
        <v>0</v>
      </c>
      <c r="AE39" s="56">
        <f>[2]C!AH4</f>
        <v>0</v>
      </c>
      <c r="AF39" s="14">
        <f>[2]C!AI4</f>
        <v>0</v>
      </c>
      <c r="AG39" s="56">
        <f>[2]C!AJ4</f>
        <v>0</v>
      </c>
      <c r="AH39" s="14">
        <f>[2]C!AK4</f>
        <v>0</v>
      </c>
      <c r="AI39" s="56">
        <f>[2]C!AL4</f>
        <v>0</v>
      </c>
      <c r="AJ39" s="14">
        <f>[2]C!AM4</f>
        <v>0</v>
      </c>
      <c r="AK39" s="56">
        <f>[2]C!AN4</f>
        <v>0</v>
      </c>
      <c r="AL39" s="14">
        <f>[2]C!AO4</f>
        <v>0</v>
      </c>
      <c r="AM39" s="56">
        <f>[2]C!AP4</f>
        <v>0</v>
      </c>
      <c r="AN39" s="14">
        <f>[2]C!AQ4</f>
        <v>0</v>
      </c>
      <c r="AO39" s="56">
        <f>[2]C!AR4</f>
        <v>0</v>
      </c>
      <c r="AP39" s="14">
        <f>[2]C!AS4</f>
        <v>0</v>
      </c>
      <c r="AQ39" s="56">
        <f>[2]C!AT4</f>
        <v>0</v>
      </c>
    </row>
    <row r="40" spans="1:43" s="1" customFormat="1" ht="123" customHeight="1" x14ac:dyDescent="0.25">
      <c r="A40" s="10">
        <f t="shared" si="1"/>
        <v>39</v>
      </c>
      <c r="B40" s="10" t="s">
        <v>111</v>
      </c>
      <c r="C40" s="21" t="s">
        <v>44</v>
      </c>
      <c r="D40" s="10" t="s">
        <v>45</v>
      </c>
      <c r="E40" s="21" t="s">
        <v>46</v>
      </c>
      <c r="F40" s="21" t="s">
        <v>47</v>
      </c>
      <c r="G40" s="22" t="s">
        <v>48</v>
      </c>
      <c r="H40" s="22" t="s">
        <v>49</v>
      </c>
      <c r="I40" s="22" t="s">
        <v>111</v>
      </c>
      <c r="J40" s="33" t="s">
        <v>112</v>
      </c>
      <c r="K40" s="10">
        <v>40</v>
      </c>
      <c r="L40" s="3">
        <v>10</v>
      </c>
      <c r="M40" s="10" t="s">
        <v>113</v>
      </c>
      <c r="N40" s="12"/>
      <c r="O40" s="8" t="s">
        <v>53</v>
      </c>
      <c r="P40" s="7" t="s">
        <v>54</v>
      </c>
      <c r="Q40" s="10" t="s">
        <v>116</v>
      </c>
      <c r="R40" s="86">
        <v>0.3</v>
      </c>
      <c r="S40" s="97">
        <f t="shared" si="0"/>
        <v>0.36</v>
      </c>
      <c r="T40" s="14">
        <f>[2]C!W$5*Tabla1[[#This Row],[%Avance]]/Tabla1[[#This Row],[2019]]</f>
        <v>0.03</v>
      </c>
      <c r="U40" s="56" t="str">
        <f>[2]C!$X$5</f>
        <v>(1) comunicado sobre el día mundial del braille</v>
      </c>
      <c r="V40" s="14">
        <f>[2]C!Y$5*Tabla1[[#This Row],[%Avance]]/Tabla1[[#This Row],[2019]]</f>
        <v>0.06</v>
      </c>
      <c r="W40" s="15" t="str">
        <f>[2]C!$Z5</f>
        <v>(2) comunicados de prensa sobre el día de la radio y sobre el lanzamiento del concurso de cuento del INCI</v>
      </c>
      <c r="X40" s="14">
        <f>[2]C!AA$5*Tabla1[[#This Row],[%Avance]]/Tabla1[[#This Row],[2019]]</f>
        <v>0.12</v>
      </c>
      <c r="Y40" s="15" t="str">
        <f>[2]C!$AB5</f>
        <v xml:space="preserve">Comuniacods de prensa de: Alcantarillas robadas, taller de reconocimiento de fauna colombiana, encuentro nacional de organizaciones, taller de méxico </v>
      </c>
      <c r="Z40" s="14">
        <f>[2]C!AC$5*Tabla1[[#This Row],[%Avance]]/Tabla1[[#This Row],[2019]]</f>
        <v>0.15</v>
      </c>
      <c r="AA40" s="128" t="str">
        <f>[2]C!AD5</f>
        <v>Comunicados de prensa de: actividades del INCI en FILBO, concurso de cuento, museo historia nacional de la Policía, comunicado Emilio Ortíz Filbo y Comunicado premios en la filbo</v>
      </c>
      <c r="AB40" s="127">
        <f>[2]C!AE$5*Tabla1[[#This Row],[%Avance]]/Tabla1[[#This Row],[2019]]</f>
        <v>0</v>
      </c>
      <c r="AC40" s="56">
        <f>[2]C!AF5</f>
        <v>0</v>
      </c>
      <c r="AD40" s="127">
        <f>[2]C!AG$5*Tabla1[[#This Row],[%Avance]]/Tabla1[[#This Row],[2019]]</f>
        <v>0</v>
      </c>
      <c r="AE40" s="56">
        <f>[2]C!AH5</f>
        <v>0</v>
      </c>
      <c r="AF40" s="127">
        <f>[2]C!AI$5*Tabla1[[#This Row],[%Avance]]/Tabla1[[#This Row],[2019]]</f>
        <v>0</v>
      </c>
      <c r="AG40" s="56">
        <f>[2]C!AJ5</f>
        <v>0</v>
      </c>
      <c r="AH40" s="127">
        <f>[2]C!AK$5*Tabla1[[#This Row],[%Avance]]/Tabla1[[#This Row],[2019]]</f>
        <v>0</v>
      </c>
      <c r="AI40" s="56">
        <f>[2]C!AL5</f>
        <v>0</v>
      </c>
      <c r="AJ40" s="127">
        <f>[2]C!AM$5*Tabla1[[#This Row],[%Avance]]/Tabla1[[#This Row],[2019]]</f>
        <v>0</v>
      </c>
      <c r="AK40" s="56">
        <f>[2]C!AN5</f>
        <v>0</v>
      </c>
      <c r="AL40" s="127">
        <f>[2]C!AO$5*Tabla1[[#This Row],[%Avance]]/Tabla1[[#This Row],[2019]]</f>
        <v>0</v>
      </c>
      <c r="AM40" s="56">
        <f>[2]C!AP5</f>
        <v>0</v>
      </c>
      <c r="AN40" s="127">
        <f>[2]C!AQ$5*Tabla1[[#This Row],[%Avance]]/Tabla1[[#This Row],[2019]]</f>
        <v>0</v>
      </c>
      <c r="AO40" s="56">
        <f>[2]C!AR5</f>
        <v>0</v>
      </c>
      <c r="AP40" s="127">
        <f>[2]C!AS$5*Tabla1[[#This Row],[%Avance]]/Tabla1[[#This Row],[2019]]</f>
        <v>0</v>
      </c>
      <c r="AQ40" s="56">
        <f>[2]C!AT5</f>
        <v>0</v>
      </c>
    </row>
    <row r="41" spans="1:43" s="1" customFormat="1" ht="123" customHeight="1" x14ac:dyDescent="0.25">
      <c r="A41" s="10">
        <f t="shared" si="1"/>
        <v>40</v>
      </c>
      <c r="B41" s="10" t="s">
        <v>111</v>
      </c>
      <c r="C41" s="21" t="s">
        <v>44</v>
      </c>
      <c r="D41" s="10" t="s">
        <v>45</v>
      </c>
      <c r="E41" s="21" t="s">
        <v>46</v>
      </c>
      <c r="F41" s="21" t="s">
        <v>47</v>
      </c>
      <c r="G41" s="22" t="s">
        <v>48</v>
      </c>
      <c r="H41" s="22" t="s">
        <v>49</v>
      </c>
      <c r="I41" s="22" t="s">
        <v>111</v>
      </c>
      <c r="J41" s="33" t="s">
        <v>112</v>
      </c>
      <c r="K41" s="10">
        <v>40</v>
      </c>
      <c r="L41" s="3">
        <v>10</v>
      </c>
      <c r="M41" s="10" t="s">
        <v>113</v>
      </c>
      <c r="N41" s="12"/>
      <c r="O41" s="8" t="s">
        <v>53</v>
      </c>
      <c r="P41" s="7" t="s">
        <v>54</v>
      </c>
      <c r="Q41" s="10" t="s">
        <v>117</v>
      </c>
      <c r="R41" s="6">
        <v>0.1</v>
      </c>
      <c r="S41" s="97">
        <f t="shared" si="0"/>
        <v>0</v>
      </c>
      <c r="T41" s="14">
        <f>[2]C!$W$6</f>
        <v>0</v>
      </c>
      <c r="U41" s="55">
        <f>[2]C!$X$6</f>
        <v>0</v>
      </c>
      <c r="V41" s="14">
        <f>[2]C!$Y$6</f>
        <v>0</v>
      </c>
      <c r="W41" s="56">
        <f>[2]C!$Z6</f>
        <v>0</v>
      </c>
      <c r="X41" s="14">
        <f>[2]C!$AA6</f>
        <v>0</v>
      </c>
      <c r="Y41" s="56">
        <f>[2]C!$AB6</f>
        <v>0</v>
      </c>
      <c r="Z41" s="14">
        <f>[2]C!AC6</f>
        <v>0</v>
      </c>
      <c r="AA41" s="128">
        <f>[2]C!AD6</f>
        <v>0</v>
      </c>
      <c r="AB41" s="14">
        <f>[2]C!AE6</f>
        <v>0</v>
      </c>
      <c r="AC41" s="56">
        <f>[2]C!AF6</f>
        <v>0</v>
      </c>
      <c r="AD41" s="14">
        <f>[2]C!AG6</f>
        <v>0</v>
      </c>
      <c r="AE41" s="56">
        <f>[2]C!AH6</f>
        <v>0</v>
      </c>
      <c r="AF41" s="14">
        <f>[2]C!AI6</f>
        <v>0</v>
      </c>
      <c r="AG41" s="56">
        <f>[2]C!AJ6</f>
        <v>0</v>
      </c>
      <c r="AH41" s="14">
        <f>[2]C!AK6</f>
        <v>0</v>
      </c>
      <c r="AI41" s="56">
        <f>[2]C!AL6</f>
        <v>0</v>
      </c>
      <c r="AJ41" s="14">
        <f>[2]C!AM6</f>
        <v>0</v>
      </c>
      <c r="AK41" s="56">
        <f>[2]C!AN6</f>
        <v>0</v>
      </c>
      <c r="AL41" s="14">
        <f>[2]C!AO6</f>
        <v>0</v>
      </c>
      <c r="AM41" s="56">
        <f>[2]C!AP6</f>
        <v>0</v>
      </c>
      <c r="AN41" s="14">
        <f>[2]C!AQ6</f>
        <v>0</v>
      </c>
      <c r="AO41" s="56">
        <f>[2]C!AR6</f>
        <v>0</v>
      </c>
      <c r="AP41" s="14">
        <f>[2]C!AS6</f>
        <v>0</v>
      </c>
      <c r="AQ41" s="56">
        <f>[2]C!AT6</f>
        <v>0</v>
      </c>
    </row>
    <row r="42" spans="1:43" s="1" customFormat="1" ht="123" customHeight="1" x14ac:dyDescent="0.25">
      <c r="A42" s="10">
        <f t="shared" si="1"/>
        <v>41</v>
      </c>
      <c r="B42" s="10" t="s">
        <v>111</v>
      </c>
      <c r="C42" s="21" t="s">
        <v>44</v>
      </c>
      <c r="D42" s="10" t="s">
        <v>45</v>
      </c>
      <c r="E42" s="21" t="s">
        <v>46</v>
      </c>
      <c r="F42" s="21" t="s">
        <v>47</v>
      </c>
      <c r="G42" s="22" t="s">
        <v>48</v>
      </c>
      <c r="H42" s="22" t="s">
        <v>49</v>
      </c>
      <c r="I42" s="22" t="s">
        <v>111</v>
      </c>
      <c r="J42" s="33" t="s">
        <v>112</v>
      </c>
      <c r="K42" s="10">
        <v>40</v>
      </c>
      <c r="L42" s="3">
        <v>10</v>
      </c>
      <c r="M42" s="10" t="s">
        <v>113</v>
      </c>
      <c r="N42" s="12"/>
      <c r="O42" s="8" t="s">
        <v>53</v>
      </c>
      <c r="P42" s="7" t="s">
        <v>54</v>
      </c>
      <c r="Q42" s="10" t="s">
        <v>118</v>
      </c>
      <c r="R42" s="6">
        <v>0.2</v>
      </c>
      <c r="S42" s="97">
        <f t="shared" si="0"/>
        <v>0.60000000000000009</v>
      </c>
      <c r="T42" s="14">
        <f>[2]C!$W$7</f>
        <v>0</v>
      </c>
      <c r="U42" s="55" t="str">
        <f>[2]C!$X$7</f>
        <v>No se realizaroneventos</v>
      </c>
      <c r="V42" s="14">
        <f>[2]C!$Y$7</f>
        <v>0.2</v>
      </c>
      <c r="W42" s="56" t="str">
        <f>[2]C!$Z7</f>
        <v>2 taller destinos japón y taller braille</v>
      </c>
      <c r="X42" s="14">
        <f>[2]C!$AA7</f>
        <v>0.1</v>
      </c>
      <c r="Y42" s="56" t="str">
        <f>[2]C!$AB7</f>
        <v>Encuentro Nacional de Organizaciones</v>
      </c>
      <c r="Z42" s="14">
        <f>[2]C!AC7</f>
        <v>0.3</v>
      </c>
      <c r="AA42" s="128" t="str">
        <f>[2]C!AD7</f>
        <v>Salida Museo Nacional de historia de la Policía, Socialización ley 1712 en la procuraduría, FILBO, taller  destinos méxico, Taller de braille, Taller Diseño Táctil, Taller Emilio Ortiz</v>
      </c>
      <c r="AB42" s="14">
        <f>[2]C!AE7</f>
        <v>0</v>
      </c>
      <c r="AC42" s="56">
        <f>[2]C!AF7</f>
        <v>0</v>
      </c>
      <c r="AD42" s="14">
        <f>[2]C!AG7</f>
        <v>0</v>
      </c>
      <c r="AE42" s="56">
        <f>[2]C!AH7</f>
        <v>0</v>
      </c>
      <c r="AF42" s="14">
        <f>[2]C!AI7</f>
        <v>0</v>
      </c>
      <c r="AG42" s="56">
        <f>[2]C!AJ7</f>
        <v>0</v>
      </c>
      <c r="AH42" s="14">
        <f>[2]C!AK7</f>
        <v>0</v>
      </c>
      <c r="AI42" s="56">
        <f>[2]C!AL7</f>
        <v>0</v>
      </c>
      <c r="AJ42" s="14">
        <f>[2]C!AM7</f>
        <v>0</v>
      </c>
      <c r="AK42" s="56">
        <f>[2]C!AN7</f>
        <v>0</v>
      </c>
      <c r="AL42" s="14">
        <f>[2]C!AO7</f>
        <v>0</v>
      </c>
      <c r="AM42" s="56">
        <f>[2]C!AP7</f>
        <v>0</v>
      </c>
      <c r="AN42" s="14">
        <f>[2]C!AQ7</f>
        <v>0</v>
      </c>
      <c r="AO42" s="56">
        <f>[2]C!AR7</f>
        <v>0</v>
      </c>
      <c r="AP42" s="14">
        <f>[2]C!AS7</f>
        <v>0</v>
      </c>
      <c r="AQ42" s="56">
        <f>[2]C!AT7</f>
        <v>0</v>
      </c>
    </row>
    <row r="43" spans="1:43" s="1" customFormat="1" ht="123" customHeight="1" x14ac:dyDescent="0.25">
      <c r="A43" s="10">
        <f t="shared" si="1"/>
        <v>42</v>
      </c>
      <c r="B43" s="10" t="s">
        <v>119</v>
      </c>
      <c r="C43" s="21" t="s">
        <v>44</v>
      </c>
      <c r="D43" s="10" t="s">
        <v>45</v>
      </c>
      <c r="E43" s="21" t="s">
        <v>46</v>
      </c>
      <c r="F43" s="21" t="s">
        <v>47</v>
      </c>
      <c r="G43" s="26" t="s">
        <v>62</v>
      </c>
      <c r="H43" s="26" t="s">
        <v>63</v>
      </c>
      <c r="I43" s="31" t="s">
        <v>120</v>
      </c>
      <c r="J43" s="35" t="s">
        <v>121</v>
      </c>
      <c r="K43" s="10">
        <v>4000</v>
      </c>
      <c r="L43" s="10">
        <v>1000</v>
      </c>
      <c r="M43" s="10" t="s">
        <v>122</v>
      </c>
      <c r="N43" s="166">
        <v>214400000</v>
      </c>
      <c r="O43" s="8" t="s">
        <v>53</v>
      </c>
      <c r="P43" s="7" t="s">
        <v>85</v>
      </c>
      <c r="Q43" s="10" t="s">
        <v>123</v>
      </c>
      <c r="R43" s="6">
        <v>0.1</v>
      </c>
      <c r="S43" s="97">
        <f t="shared" si="0"/>
        <v>5.1000000000000004E-2</v>
      </c>
      <c r="T43" s="54" t="str">
        <f>[3]Final!$W3</f>
        <v>0</v>
      </c>
      <c r="U43" s="55" t="str">
        <f>[3]Final!$X3</f>
        <v>No se avanzó en el tema</v>
      </c>
      <c r="V43" s="14">
        <f>[3]Final!$Y3</f>
        <v>1E-3</v>
      </c>
      <c r="W43" s="56" t="str">
        <f>[3]Final!$Z3</f>
        <v>Se solicitaron cotizaciones para la adquisicón de ayudas opticas</v>
      </c>
      <c r="X43" s="14" t="str">
        <f>[3]Final!$AA3</f>
        <v>0</v>
      </c>
      <c r="Y43" s="56" t="str">
        <f>[3]Final!$AB3</f>
        <v>No se avanzó en el tema por cambio de funcionaria</v>
      </c>
      <c r="Z43" s="14">
        <f>[3]Final!AC3</f>
        <v>0</v>
      </c>
      <c r="AA43" s="56" t="str">
        <f>[3]Final!AD3</f>
        <v xml:space="preserve">No se avanzó en el tema </v>
      </c>
      <c r="AB43" s="14">
        <f>[3]Final!AE3</f>
        <v>0.05</v>
      </c>
      <c r="AC43" s="56" t="str">
        <f>[3]Final!AF3</f>
        <v>Se realizó la tabulación de la encuesta de satisfacción de la cual se tuvieron 14 solicitudes para la adquisición de productos</v>
      </c>
      <c r="AD43" s="14">
        <f>[3]Final!AG3</f>
        <v>0</v>
      </c>
      <c r="AE43" s="56" t="str">
        <f>[3]Final!AH3</f>
        <v>No se avanzó en el tema por cambio de funcionaria</v>
      </c>
      <c r="AF43" s="14">
        <f>[3]Final!AI3</f>
        <v>0</v>
      </c>
      <c r="AG43" s="56">
        <f>[3]Final!AJ3</f>
        <v>0</v>
      </c>
      <c r="AH43" s="14">
        <f>[3]Final!AK3</f>
        <v>0</v>
      </c>
      <c r="AI43" s="56">
        <f>[3]Final!AL3</f>
        <v>0</v>
      </c>
      <c r="AJ43" s="14">
        <f>[3]Final!AM3</f>
        <v>0</v>
      </c>
      <c r="AK43" s="56">
        <f>[3]Final!AN3</f>
        <v>0</v>
      </c>
      <c r="AL43" s="14">
        <f>[3]Final!AO3</f>
        <v>0</v>
      </c>
      <c r="AM43" s="56">
        <f>[3]Final!AP3</f>
        <v>0</v>
      </c>
      <c r="AN43" s="14">
        <f>[3]Final!AQ3</f>
        <v>0</v>
      </c>
      <c r="AO43" s="56">
        <f>[3]Final!AR3</f>
        <v>0</v>
      </c>
      <c r="AP43" s="14">
        <f>[3]Final!AS3</f>
        <v>0</v>
      </c>
      <c r="AQ43" s="56">
        <f>[3]Final!AT3</f>
        <v>0</v>
      </c>
    </row>
    <row r="44" spans="1:43" s="1" customFormat="1" ht="123" customHeight="1" x14ac:dyDescent="0.25">
      <c r="A44" s="10">
        <f t="shared" si="1"/>
        <v>43</v>
      </c>
      <c r="B44" s="10" t="s">
        <v>119</v>
      </c>
      <c r="C44" s="21" t="s">
        <v>44</v>
      </c>
      <c r="D44" s="10" t="s">
        <v>45</v>
      </c>
      <c r="E44" s="21" t="s">
        <v>46</v>
      </c>
      <c r="F44" s="21" t="s">
        <v>47</v>
      </c>
      <c r="G44" s="26" t="s">
        <v>62</v>
      </c>
      <c r="H44" s="26" t="s">
        <v>63</v>
      </c>
      <c r="I44" s="31" t="s">
        <v>120</v>
      </c>
      <c r="J44" s="35" t="s">
        <v>121</v>
      </c>
      <c r="K44" s="10">
        <v>4000</v>
      </c>
      <c r="L44" s="10">
        <v>1000</v>
      </c>
      <c r="M44" s="10" t="s">
        <v>122</v>
      </c>
      <c r="N44" s="12"/>
      <c r="O44" s="7" t="s">
        <v>104</v>
      </c>
      <c r="P44" s="7" t="s">
        <v>104</v>
      </c>
      <c r="Q44" s="10" t="s">
        <v>124</v>
      </c>
      <c r="R44" s="6">
        <v>0.2</v>
      </c>
      <c r="S44" s="97">
        <f t="shared" si="0"/>
        <v>0</v>
      </c>
      <c r="T44" s="54" t="str">
        <f>[3]Final!$W4</f>
        <v>0</v>
      </c>
      <c r="U44" s="55" t="str">
        <f>[3]Final!$X4</f>
        <v>No se avanzó en el tema</v>
      </c>
      <c r="V44" s="14" t="str">
        <f>[3]Final!$Y4</f>
        <v>0</v>
      </c>
      <c r="W44" s="56" t="str">
        <f>[3]Final!$Z4</f>
        <v>No se avanzó en el tema</v>
      </c>
      <c r="X44" s="14" t="str">
        <f>[3]Final!$AA4</f>
        <v>0</v>
      </c>
      <c r="Y44" s="56" t="str">
        <f>[3]Final!$AB4</f>
        <v>No se avanzó en el tema popr cambio de funcionaria</v>
      </c>
      <c r="Z44" s="14">
        <f>[3]Final!AC4</f>
        <v>0</v>
      </c>
      <c r="AA44" s="56" t="str">
        <f>[3]Final!AD4</f>
        <v>No se avanzó en el tema popr cambio de funcionaria</v>
      </c>
      <c r="AB44" s="14">
        <f>[3]Final!AE4</f>
        <v>0</v>
      </c>
      <c r="AC44" s="56" t="str">
        <f>[3]Final!AF4</f>
        <v>No se avanzó en el tema</v>
      </c>
      <c r="AD44" s="14">
        <f>[3]Final!AG4</f>
        <v>0</v>
      </c>
      <c r="AE44" s="56" t="str">
        <f>[3]Final!AH4</f>
        <v>No se avanzó en el tema por cambio de funcionaria</v>
      </c>
      <c r="AF44" s="14">
        <f>[3]Final!AI4</f>
        <v>0</v>
      </c>
      <c r="AG44" s="56">
        <f>[3]Final!AJ4</f>
        <v>0</v>
      </c>
      <c r="AH44" s="14">
        <f>[3]Final!AK4</f>
        <v>0</v>
      </c>
      <c r="AI44" s="56">
        <f>[3]Final!AL4</f>
        <v>0</v>
      </c>
      <c r="AJ44" s="14">
        <f>[3]Final!AM4</f>
        <v>0</v>
      </c>
      <c r="AK44" s="56">
        <f>[3]Final!AN4</f>
        <v>0</v>
      </c>
      <c r="AL44" s="14">
        <f>[3]Final!AO4</f>
        <v>0</v>
      </c>
      <c r="AM44" s="56">
        <f>[3]Final!AP4</f>
        <v>0</v>
      </c>
      <c r="AN44" s="14">
        <f>[3]Final!AQ4</f>
        <v>0</v>
      </c>
      <c r="AO44" s="56">
        <f>[3]Final!AR4</f>
        <v>0</v>
      </c>
      <c r="AP44" s="14">
        <f>[3]Final!AS4</f>
        <v>0</v>
      </c>
      <c r="AQ44" s="56">
        <f>[3]Final!AT4</f>
        <v>0</v>
      </c>
    </row>
    <row r="45" spans="1:43" s="1" customFormat="1" ht="123" customHeight="1" x14ac:dyDescent="0.25">
      <c r="A45" s="10">
        <f t="shared" si="1"/>
        <v>44</v>
      </c>
      <c r="B45" s="10" t="s">
        <v>119</v>
      </c>
      <c r="C45" s="21" t="s">
        <v>44</v>
      </c>
      <c r="D45" s="10" t="s">
        <v>45</v>
      </c>
      <c r="E45" s="21" t="s">
        <v>46</v>
      </c>
      <c r="F45" s="21" t="s">
        <v>47</v>
      </c>
      <c r="G45" s="26" t="s">
        <v>62</v>
      </c>
      <c r="H45" s="26" t="s">
        <v>63</v>
      </c>
      <c r="I45" s="31" t="s">
        <v>120</v>
      </c>
      <c r="J45" s="35" t="s">
        <v>121</v>
      </c>
      <c r="K45" s="10">
        <v>4000</v>
      </c>
      <c r="L45" s="10">
        <v>1000</v>
      </c>
      <c r="M45" s="10" t="s">
        <v>122</v>
      </c>
      <c r="N45" s="12"/>
      <c r="O45" s="8" t="s">
        <v>53</v>
      </c>
      <c r="P45" s="7" t="s">
        <v>54</v>
      </c>
      <c r="Q45" s="10" t="s">
        <v>125</v>
      </c>
      <c r="R45" s="86">
        <v>0.7</v>
      </c>
      <c r="S45" s="97">
        <f t="shared" si="0"/>
        <v>0.36469999999999991</v>
      </c>
      <c r="T45" s="36">
        <f>([3]Final!W5*Tabla1[[#This Row],[%Avance]]/Tabla1[[#This Row],[2019]])</f>
        <v>3.85E-2</v>
      </c>
      <c r="U45" s="167" t="str">
        <f>[3]Final!$X5</f>
        <v>Se realizaron 55 ventas efectivas, hubo problemas con el registro en SIIF por lo tanto estos se registraron en febrero</v>
      </c>
      <c r="V45" s="36">
        <f>([3]Final!Y5*Tabla1[[#This Row],[%Avance]]/Tabla1[[#This Row],[2019]])</f>
        <v>6.0199999999999997E-2</v>
      </c>
      <c r="W45" s="15" t="str">
        <f>[3]Final!$Z5</f>
        <v xml:space="preserve">En Febrero se atendieron: 134 clientes de acuerdo a SIIF.
En fecha real fueron 86
</v>
      </c>
      <c r="X45" s="36">
        <f>([3]Final!AA5*Tabla1[[#This Row],[%Avance]]/Tabla1[[#This Row],[2019]])</f>
        <v>4.9699999999999994E-2</v>
      </c>
      <c r="Y45" s="128" t="str">
        <f>[3]Final!AB5</f>
        <v>En Marzo se atendieron: 71 clientes de acuerdo a SIIF.</v>
      </c>
      <c r="Z45" s="36">
        <f>([3]Final!AC5*Tabla1[[#This Row],[%Avance]]/Tabla1[[#This Row],[2019]])</f>
        <v>9.2399999999999996E-2</v>
      </c>
      <c r="AA45" s="128" t="str">
        <f>[3]Final!AD5</f>
        <v>En Abril se atendieron: 132 clientes de acuerdo a SIIF.</v>
      </c>
      <c r="AB45" s="36">
        <f>([3]Final!AE5*Tabla1[[#This Row],[%Avance]]/Tabla1[[#This Row],[2019]])</f>
        <v>7.1399999999999991E-2</v>
      </c>
      <c r="AC45" s="128" t="str">
        <f>[3]Final!AF5</f>
        <v>En Mayo se atendieron: 102 clientes de acuerdo a SIIF.</v>
      </c>
      <c r="AD45" s="36">
        <f>([3]Final!AG5*Tabla1[[#This Row],[%Avance]]/Tabla1[[#This Row],[2019]])</f>
        <v>5.2499999999999998E-2</v>
      </c>
      <c r="AE45" s="128" t="str">
        <f>[3]Final!AH5</f>
        <v>En Junio se atendieron: 75 clientes de acuerdo a planilla diariaria de ventas</v>
      </c>
      <c r="AF45" s="36">
        <f>([3]Final!AI5*Tabla1[[#This Row],[%Avance]]/Tabla1[[#This Row],[2019]])</f>
        <v>0</v>
      </c>
      <c r="AG45" s="128">
        <f>[3]Final!AJ5</f>
        <v>0</v>
      </c>
      <c r="AH45" s="36">
        <f>([3]Final!AK5*Tabla1[[#This Row],[%Avance]]/Tabla1[[#This Row],[2019]])</f>
        <v>0</v>
      </c>
      <c r="AI45" s="128">
        <f>[3]Final!AL5</f>
        <v>0</v>
      </c>
      <c r="AJ45" s="36">
        <f>([3]Final!AM5*Tabla1[[#This Row],[%Avance]]/Tabla1[[#This Row],[2019]])</f>
        <v>0</v>
      </c>
      <c r="AK45" s="128">
        <f>[3]Final!AN5</f>
        <v>0</v>
      </c>
      <c r="AL45" s="36">
        <f>([3]Final!AO5*Tabla1[[#This Row],[%Avance]]/Tabla1[[#This Row],[2019]])</f>
        <v>0</v>
      </c>
      <c r="AM45" s="128">
        <f>[3]Final!AP5</f>
        <v>0</v>
      </c>
      <c r="AN45" s="36">
        <f>([3]Final!AQ5*Tabla1[[#This Row],[%Avance]]/Tabla1[[#This Row],[2019]])</f>
        <v>0</v>
      </c>
      <c r="AO45" s="128">
        <f>[3]Final!AR5</f>
        <v>0</v>
      </c>
      <c r="AP45" s="36">
        <f>([3]Final!AS5*Tabla1[[#This Row],[%Avance]]/Tabla1[[#This Row],[2019]])</f>
        <v>0</v>
      </c>
      <c r="AQ45" s="128">
        <f>[3]Final!AT5</f>
        <v>0</v>
      </c>
    </row>
    <row r="46" spans="1:43" s="1" customFormat="1" ht="123" customHeight="1" x14ac:dyDescent="0.25">
      <c r="A46" s="10">
        <f t="shared" si="1"/>
        <v>45</v>
      </c>
      <c r="B46" s="10" t="s">
        <v>119</v>
      </c>
      <c r="C46" s="21" t="s">
        <v>44</v>
      </c>
      <c r="D46" s="10" t="s">
        <v>45</v>
      </c>
      <c r="E46" s="21" t="s">
        <v>46</v>
      </c>
      <c r="F46" s="21" t="s">
        <v>47</v>
      </c>
      <c r="G46" s="26" t="s">
        <v>62</v>
      </c>
      <c r="H46" s="26" t="s">
        <v>63</v>
      </c>
      <c r="I46" s="31" t="s">
        <v>120</v>
      </c>
      <c r="J46" s="37" t="s">
        <v>126</v>
      </c>
      <c r="K46" s="10">
        <v>762000</v>
      </c>
      <c r="L46" s="10">
        <f>100000 +362000</f>
        <v>462000</v>
      </c>
      <c r="M46" s="10" t="s">
        <v>127</v>
      </c>
      <c r="N46" s="166">
        <v>665384614</v>
      </c>
      <c r="O46" s="8" t="s">
        <v>53</v>
      </c>
      <c r="P46" s="7" t="s">
        <v>54</v>
      </c>
      <c r="Q46" s="10" t="s">
        <v>128</v>
      </c>
      <c r="R46" s="6">
        <v>0.2</v>
      </c>
      <c r="S46" s="97">
        <f t="shared" si="0"/>
        <v>3.2000000000000001E-2</v>
      </c>
      <c r="T46" s="54" t="str">
        <f>[3]Final!$W6</f>
        <v>0</v>
      </c>
      <c r="U46" s="167" t="str">
        <f>[3]Final!$X6</f>
        <v>No se avanzó en el tema</v>
      </c>
      <c r="V46" s="14">
        <f>[3]Final!$Y6</f>
        <v>1.6E-2</v>
      </c>
      <c r="W46" s="15" t="str">
        <f>[3]Final!$Z6</f>
        <v>Se ralizó gestión con la editorial Panamericana</v>
      </c>
      <c r="X46" s="14">
        <f>[3]Final!$AA6</f>
        <v>1.6E-2</v>
      </c>
      <c r="Y46" s="15" t="str">
        <f>[3]Final!$AB6</f>
        <v>Se ralizó gestión con la editorial Santillana y la Camra Colombiana del libro, se programará nueva reunión despues de la Feria del Libro</v>
      </c>
      <c r="Z46" s="6">
        <f>[3]Final!AC6</f>
        <v>0</v>
      </c>
      <c r="AA46" s="34" t="str">
        <f>[3]Final!AD6</f>
        <v>No se avanzó en el tema</v>
      </c>
      <c r="AB46" s="6">
        <f>[3]Final!AE6</f>
        <v>0</v>
      </c>
      <c r="AC46" s="34" t="str">
        <f>[3]Final!AF6</f>
        <v>Asistimos a reunión con editorial Santillana en donde se comprometieron a hablar con algunos de los autores de libros de lectura para la sesión de derechos para la impresión en tinta braille. Acercamiento con el área de bilinguismo del MEN y el área de Lectores.</v>
      </c>
      <c r="AD46" s="6">
        <f>[3]Final!AG6</f>
        <v>0</v>
      </c>
      <c r="AE46" s="34" t="str">
        <f>[3]Final!AH6</f>
        <v>Se empezaron a realizar pruebas con el libro way to go 6° del programa de bilinguismo del Ministerio de Educación</v>
      </c>
      <c r="AF46" s="6">
        <f>[3]Final!AI6</f>
        <v>0</v>
      </c>
      <c r="AG46" s="34">
        <f>[3]Final!AJ6</f>
        <v>0</v>
      </c>
      <c r="AH46" s="6">
        <f>[3]Final!AK6</f>
        <v>0</v>
      </c>
      <c r="AI46" s="34">
        <f>[3]Final!AL6</f>
        <v>0</v>
      </c>
      <c r="AJ46" s="6">
        <f>[3]Final!AM6</f>
        <v>0</v>
      </c>
      <c r="AK46" s="34">
        <f>[3]Final!AN6</f>
        <v>0</v>
      </c>
      <c r="AL46" s="6">
        <f>[3]Final!AO6</f>
        <v>0</v>
      </c>
      <c r="AM46" s="34">
        <f>[3]Final!AP6</f>
        <v>0</v>
      </c>
      <c r="AN46" s="6">
        <f>[3]Final!AQ6</f>
        <v>0</v>
      </c>
      <c r="AO46" s="34">
        <f>[3]Final!AR6</f>
        <v>0</v>
      </c>
      <c r="AP46" s="6">
        <f>[3]Final!AS6</f>
        <v>0</v>
      </c>
      <c r="AQ46" s="34">
        <f>[3]Final!AT6</f>
        <v>0</v>
      </c>
    </row>
    <row r="47" spans="1:43" s="1" customFormat="1" ht="123" customHeight="1" x14ac:dyDescent="0.25">
      <c r="A47" s="10">
        <f t="shared" si="1"/>
        <v>46</v>
      </c>
      <c r="B47" s="10" t="s">
        <v>119</v>
      </c>
      <c r="C47" s="21" t="s">
        <v>44</v>
      </c>
      <c r="D47" s="10" t="s">
        <v>45</v>
      </c>
      <c r="E47" s="21" t="s">
        <v>46</v>
      </c>
      <c r="F47" s="21" t="s">
        <v>47</v>
      </c>
      <c r="G47" s="26" t="s">
        <v>62</v>
      </c>
      <c r="H47" s="26" t="s">
        <v>63</v>
      </c>
      <c r="I47" s="31" t="s">
        <v>120</v>
      </c>
      <c r="J47" s="37" t="s">
        <v>126</v>
      </c>
      <c r="K47" s="10">
        <v>762000</v>
      </c>
      <c r="L47" s="10">
        <f t="shared" ref="L47:L49" si="2">100000 +362000</f>
        <v>462000</v>
      </c>
      <c r="M47" s="10" t="s">
        <v>127</v>
      </c>
      <c r="N47" s="12"/>
      <c r="O47" s="8" t="s">
        <v>53</v>
      </c>
      <c r="P47" s="7" t="s">
        <v>53</v>
      </c>
      <c r="Q47" s="10" t="s">
        <v>129</v>
      </c>
      <c r="R47" s="6">
        <v>0.1</v>
      </c>
      <c r="S47" s="97">
        <f t="shared" si="0"/>
        <v>3.5000000000000003E-2</v>
      </c>
      <c r="T47" s="54">
        <f>[3]Final!$W7</f>
        <v>5.0000000000000001E-3</v>
      </c>
      <c r="U47" s="167" t="str">
        <f>[3]Final!$X7</f>
        <v>Se programaron 25 libros del ministerio de cultura para imprimir para dotación</v>
      </c>
      <c r="V47" s="14">
        <f>[3]Final!$Y7</f>
        <v>5.0000000000000001E-3</v>
      </c>
      <c r="W47" s="15" t="str">
        <f>[3]Final!$Z7</f>
        <v>Se elaboró el plan de mercadeo y se envió a subdirección para la aprobación y socialización del mismo</v>
      </c>
      <c r="X47" s="6">
        <f>[3]Final!$AA7</f>
        <v>5.0000000000000001E-3</v>
      </c>
      <c r="Y47" s="15" t="str">
        <f>[3]Final!$AB7</f>
        <v>Se elaboró el plan de mercadeo y se envió a subdirección para la aprobación y socialización del mismo</v>
      </c>
      <c r="Z47" s="6">
        <f>[3]Final!AC7</f>
        <v>0</v>
      </c>
      <c r="AA47" s="34" t="str">
        <f>[3]Final!AD7</f>
        <v xml:space="preserve">El 10 de abril se revisóel plan de mercadeo con la subdirección, se solicitó ajuste al mismo y quedó pendiente programara nueva reunión para revisasr </v>
      </c>
      <c r="AB47" s="6">
        <f>[3]Final!AE7</f>
        <v>0.02</v>
      </c>
      <c r="AC47" s="34" t="str">
        <f>[3]Final!AF7</f>
        <v>Se aprobaron el plan de mercadeo y la programación de producción anual y se publicaron en el SIG</v>
      </c>
      <c r="AD47" s="6">
        <f>[3]Final!AG7</f>
        <v>0</v>
      </c>
      <c r="AE47" s="34" t="str">
        <f>[3]Final!AH7</f>
        <v>Meta cumplida</v>
      </c>
      <c r="AF47" s="6">
        <f>[3]Final!AI7</f>
        <v>0</v>
      </c>
      <c r="AG47" s="34">
        <f>[3]Final!AJ7</f>
        <v>0</v>
      </c>
      <c r="AH47" s="6">
        <f>[3]Final!AK7</f>
        <v>0</v>
      </c>
      <c r="AI47" s="34">
        <f>[3]Final!AL7</f>
        <v>0</v>
      </c>
      <c r="AJ47" s="6">
        <f>[3]Final!AM7</f>
        <v>0</v>
      </c>
      <c r="AK47" s="34">
        <f>[3]Final!AN7</f>
        <v>0</v>
      </c>
      <c r="AL47" s="6">
        <f>[3]Final!AO7</f>
        <v>0</v>
      </c>
      <c r="AM47" s="34">
        <f>[3]Final!AP7</f>
        <v>0</v>
      </c>
      <c r="AN47" s="6">
        <f>[3]Final!AQ7</f>
        <v>0</v>
      </c>
      <c r="AO47" s="34">
        <f>[3]Final!AR7</f>
        <v>0</v>
      </c>
      <c r="AP47" s="6">
        <f>[3]Final!AS7</f>
        <v>0</v>
      </c>
      <c r="AQ47" s="34">
        <f>[3]Final!AT7</f>
        <v>0</v>
      </c>
    </row>
    <row r="48" spans="1:43" s="1" customFormat="1" ht="123" customHeight="1" x14ac:dyDescent="0.25">
      <c r="A48" s="10">
        <f t="shared" si="1"/>
        <v>47</v>
      </c>
      <c r="B48" s="10" t="s">
        <v>119</v>
      </c>
      <c r="C48" s="21" t="s">
        <v>44</v>
      </c>
      <c r="D48" s="10" t="s">
        <v>45</v>
      </c>
      <c r="E48" s="21" t="s">
        <v>46</v>
      </c>
      <c r="F48" s="21" t="s">
        <v>47</v>
      </c>
      <c r="G48" s="26" t="s">
        <v>62</v>
      </c>
      <c r="H48" s="26" t="s">
        <v>63</v>
      </c>
      <c r="I48" s="31" t="s">
        <v>120</v>
      </c>
      <c r="J48" s="37" t="s">
        <v>126</v>
      </c>
      <c r="K48" s="10">
        <v>762000</v>
      </c>
      <c r="L48" s="10">
        <f t="shared" si="2"/>
        <v>462000</v>
      </c>
      <c r="M48" s="10" t="s">
        <v>127</v>
      </c>
      <c r="N48" s="12"/>
      <c r="O48" s="8"/>
      <c r="P48" s="7"/>
      <c r="Q48" s="10" t="s">
        <v>130</v>
      </c>
      <c r="R48" s="86">
        <v>0.6</v>
      </c>
      <c r="S48" s="97">
        <f t="shared" si="0"/>
        <v>5.562337662337663E-2</v>
      </c>
      <c r="T48" s="36">
        <f>([3]Final!W8*Tabla1[[#This Row],[%Avance]]/Tabla1[[#This Row],[2019]])</f>
        <v>7.3428571428571432E-3</v>
      </c>
      <c r="U48" s="167" t="str">
        <f>[3]Final!$X8</f>
        <v>Se imprimieron 5518 unidades para clientes externos y 136 para programación de producción interna</v>
      </c>
      <c r="V48" s="36">
        <f>([3]Final!Y8*Tabla1[[#This Row],[%Avance]]/Tabla1[[#This Row],[2019]])</f>
        <v>1.8994805194805196E-2</v>
      </c>
      <c r="W48" s="15" t="str">
        <f>[3]Final!$Z8</f>
        <v>Se imprimieron 13458 unidades para clientes externos y 1168 para programación de producción interna</v>
      </c>
      <c r="X48" s="36">
        <f>([3]Final!AA8*Tabla1[[#This Row],[%Avance]]/Tabla1[[#This Row],[2019]])</f>
        <v>6.8428571428571427E-3</v>
      </c>
      <c r="Y48" s="128" t="str">
        <f>[3]Final!AB8</f>
        <v>Se imprimieron 1069 unidades para clientes externos y 4200 para programación de producción interna</v>
      </c>
      <c r="Z48" s="36">
        <f>([3]Final!AC8*Tabla1[[#This Row],[%Avance]]/Tabla1[[#This Row],[2019]])</f>
        <v>9.4311688311688301E-3</v>
      </c>
      <c r="AA48" s="128" t="str">
        <f>[3]Final!AD8</f>
        <v>Se imprimieron 462 unidades para clientes externos y 6800 para programación de producción interna</v>
      </c>
      <c r="AB48" s="36">
        <f>([3]Final!AE8*Tabla1[[#This Row],[%Avance]]/Tabla1[[#This Row],[2019]])</f>
        <v>9.615584415584414E-3</v>
      </c>
      <c r="AC48" s="128" t="str">
        <f>[3]Final!AF8</f>
        <v>Se imprimieron 5554 unidades para clientes externos y 1850 para programación de producción interna</v>
      </c>
      <c r="AD48" s="36">
        <f>([3]Final!AG8*Tabla1[[#This Row],[%Avance]]/Tabla1[[#This Row],[2019]])</f>
        <v>3.3961038961038961E-3</v>
      </c>
      <c r="AE48" s="128" t="str">
        <f>[3]Final!AH8</f>
        <v>Se imprimieron 15 unidades para clientes externos y 2600 para programación de producción interna</v>
      </c>
      <c r="AF48" s="36">
        <f>([3]Final!AI8*Tabla1[[#This Row],[%Avance]]/Tabla1[[#This Row],[2019]])</f>
        <v>0</v>
      </c>
      <c r="AG48" s="128">
        <f>[3]Final!AJ8</f>
        <v>0</v>
      </c>
      <c r="AH48" s="36">
        <f>([3]Final!AK8*Tabla1[[#This Row],[%Avance]]/Tabla1[[#This Row],[2019]])</f>
        <v>0</v>
      </c>
      <c r="AI48" s="128">
        <f>[3]Final!AL8</f>
        <v>0</v>
      </c>
      <c r="AJ48" s="36">
        <f>([3]Final!AM8*Tabla1[[#This Row],[%Avance]]/Tabla1[[#This Row],[2019]])</f>
        <v>0</v>
      </c>
      <c r="AK48" s="128">
        <f>[3]Final!AN8</f>
        <v>0</v>
      </c>
      <c r="AL48" s="36">
        <f>([3]Final!AO8*Tabla1[[#This Row],[%Avance]]/Tabla1[[#This Row],[2019]])</f>
        <v>0</v>
      </c>
      <c r="AM48" s="128">
        <f>[3]Final!AP8</f>
        <v>0</v>
      </c>
      <c r="AN48" s="36">
        <f>([3]Final!AQ8*Tabla1[[#This Row],[%Avance]]/Tabla1[[#This Row],[2019]])</f>
        <v>0</v>
      </c>
      <c r="AO48" s="128">
        <f>[3]Final!AR8</f>
        <v>0</v>
      </c>
      <c r="AP48" s="36">
        <f>([3]Final!AS8*Tabla1[[#This Row],[%Avance]]/Tabla1[[#This Row],[2019]])</f>
        <v>0</v>
      </c>
      <c r="AQ48" s="128">
        <f>[3]Final!AT8</f>
        <v>0</v>
      </c>
    </row>
    <row r="49" spans="1:43" s="1" customFormat="1" ht="123" customHeight="1" x14ac:dyDescent="0.25">
      <c r="A49" s="10">
        <f t="shared" si="1"/>
        <v>48</v>
      </c>
      <c r="B49" s="10" t="s">
        <v>119</v>
      </c>
      <c r="C49" s="21" t="s">
        <v>44</v>
      </c>
      <c r="D49" s="10" t="s">
        <v>45</v>
      </c>
      <c r="E49" s="21" t="s">
        <v>46</v>
      </c>
      <c r="F49" s="21" t="s">
        <v>47</v>
      </c>
      <c r="G49" s="26" t="s">
        <v>62</v>
      </c>
      <c r="H49" s="26" t="s">
        <v>63</v>
      </c>
      <c r="I49" s="31" t="s">
        <v>120</v>
      </c>
      <c r="J49" s="37" t="s">
        <v>126</v>
      </c>
      <c r="K49" s="10">
        <v>762000</v>
      </c>
      <c r="L49" s="10">
        <f t="shared" si="2"/>
        <v>462000</v>
      </c>
      <c r="M49" s="10" t="s">
        <v>127</v>
      </c>
      <c r="N49" s="12"/>
      <c r="O49" s="8" t="s">
        <v>53</v>
      </c>
      <c r="P49" s="7" t="s">
        <v>54</v>
      </c>
      <c r="Q49" s="10" t="s">
        <v>131</v>
      </c>
      <c r="R49" s="6">
        <v>0.3</v>
      </c>
      <c r="S49" s="97">
        <f t="shared" si="0"/>
        <v>0.16</v>
      </c>
      <c r="T49" s="36">
        <f>[3]Final!$W9</f>
        <v>2.5000000000000001E-2</v>
      </c>
      <c r="U49" s="167" t="str">
        <f>[3]Final!$X9</f>
        <v>Se imprimió un (1) titulo de la programación de producción y no se ha aprobado el plan de mercadeo</v>
      </c>
      <c r="V49" s="6">
        <f>[3]Final!$Y9</f>
        <v>2.5000000000000001E-2</v>
      </c>
      <c r="W49" s="15" t="str">
        <f>[3]Final!$Z9</f>
        <v>Se imprimió un (1) titulo de la programación de producción y no se ha aprobado el plan de mercadeo</v>
      </c>
      <c r="X49" s="6">
        <f>[3]Final!$AA9</f>
        <v>2.5000000000000001E-2</v>
      </c>
      <c r="Y49" s="15" t="str">
        <f>[3]Final!$AB9</f>
        <v>Se imprimieron cinco (5) titulos o items de la programación de producción y no se ha aprobado el plan de mercadeo</v>
      </c>
      <c r="Z49" s="6">
        <f>[3]Final!AC9</f>
        <v>2.5000000000000001E-2</v>
      </c>
      <c r="AA49" s="34" t="str">
        <f>[3]Final!AD9</f>
        <v>Se imprimieron tres (3) titulos o items de la programación de producción y no se ha aprobado el plan de mercadeo</v>
      </c>
      <c r="AB49" s="6">
        <f>[3]Final!AE9</f>
        <v>0.03</v>
      </c>
      <c r="AC49" s="34" t="str">
        <f>[3]Final!AF9</f>
        <v>Se imprimieron dos (2) titulos o items de la programación de producción y no se ha aprobado el plan de mercadeo</v>
      </c>
      <c r="AD49" s="6">
        <f>[3]Final!AG9</f>
        <v>0.03</v>
      </c>
      <c r="AE49" s="34" t="str">
        <f>[3]Final!AH9</f>
        <v>Se imprimieron cuatro (4) titulos o items de la programación de producción y  el plan de mercadeo tiene avance 35,70%</v>
      </c>
      <c r="AF49" s="6">
        <f>[3]Final!AI9</f>
        <v>0</v>
      </c>
      <c r="AG49" s="34">
        <f>[3]Final!AJ9</f>
        <v>0</v>
      </c>
      <c r="AH49" s="6">
        <f>[3]Final!AK9</f>
        <v>0</v>
      </c>
      <c r="AI49" s="34">
        <f>[3]Final!AL9</f>
        <v>0</v>
      </c>
      <c r="AJ49" s="6">
        <f>[3]Final!AM9</f>
        <v>0</v>
      </c>
      <c r="AK49" s="34">
        <f>[3]Final!AN9</f>
        <v>0</v>
      </c>
      <c r="AL49" s="6">
        <f>[3]Final!AO9</f>
        <v>0</v>
      </c>
      <c r="AM49" s="34">
        <f>[3]Final!AP9</f>
        <v>0</v>
      </c>
      <c r="AN49" s="6">
        <f>[3]Final!AQ9</f>
        <v>0</v>
      </c>
      <c r="AO49" s="34">
        <f>[3]Final!AR9</f>
        <v>0</v>
      </c>
      <c r="AP49" s="6">
        <f>[3]Final!AS9</f>
        <v>0</v>
      </c>
      <c r="AQ49" s="34">
        <f>[3]Final!AT9</f>
        <v>0</v>
      </c>
    </row>
    <row r="50" spans="1:43" s="1" customFormat="1" ht="123" customHeight="1" x14ac:dyDescent="0.25">
      <c r="A50" s="10">
        <f t="shared" si="1"/>
        <v>49</v>
      </c>
      <c r="B50" s="10" t="s">
        <v>132</v>
      </c>
      <c r="C50" s="21" t="s">
        <v>44</v>
      </c>
      <c r="D50" s="10" t="s">
        <v>45</v>
      </c>
      <c r="E50" s="21" t="s">
        <v>46</v>
      </c>
      <c r="F50" s="21" t="s">
        <v>47</v>
      </c>
      <c r="G50" s="26" t="s">
        <v>62</v>
      </c>
      <c r="H50" s="26" t="s">
        <v>63</v>
      </c>
      <c r="I50" s="38" t="s">
        <v>133</v>
      </c>
      <c r="J50" s="39" t="s">
        <v>134</v>
      </c>
      <c r="K50" s="10">
        <v>200</v>
      </c>
      <c r="L50" s="10">
        <v>50</v>
      </c>
      <c r="M50" s="10" t="s">
        <v>135</v>
      </c>
      <c r="N50" s="12">
        <v>59847053</v>
      </c>
      <c r="O50" s="8" t="s">
        <v>53</v>
      </c>
      <c r="P50" s="7" t="s">
        <v>104</v>
      </c>
      <c r="Q50" s="10" t="s">
        <v>136</v>
      </c>
      <c r="R50" s="6">
        <v>0.1</v>
      </c>
      <c r="S50" s="97">
        <f t="shared" si="0"/>
        <v>0.1</v>
      </c>
      <c r="T50" s="14">
        <f>[4]Final!$W3</f>
        <v>0.08</v>
      </c>
      <c r="U50" s="167" t="str">
        <f>[4]Final!$X3</f>
        <v>Se presentó a la subdirección el programa de fomento a la lectura y la escritura dirigido a la población con discapacidad visual y el cronograma de talleres hasta el mes de julio.</v>
      </c>
      <c r="V50" s="14">
        <f>[4]Final!$Y3</f>
        <v>0</v>
      </c>
      <c r="W50" s="15">
        <f>[4]Final!$Z3</f>
        <v>0</v>
      </c>
      <c r="X50" s="14">
        <f>[4]Final!AA3</f>
        <v>0.02</v>
      </c>
      <c r="Y50" s="56" t="str">
        <f>[4]Final!AB3</f>
        <v>Se revisó y se ajustó la propuesta de talleres de fomento a la lectura</v>
      </c>
      <c r="Z50" s="14">
        <f>[4]Final!AC3</f>
        <v>0</v>
      </c>
      <c r="AA50" s="56">
        <f>[4]Final!AD3</f>
        <v>0</v>
      </c>
      <c r="AB50" s="127">
        <f>[4]Final!AE3</f>
        <v>0</v>
      </c>
      <c r="AC50" s="128">
        <f>[4]Final!AF3</f>
        <v>0</v>
      </c>
      <c r="AD50" s="127">
        <f>[4]Final!AG3</f>
        <v>0</v>
      </c>
      <c r="AE50" s="128">
        <f>[4]Final!AH3</f>
        <v>0</v>
      </c>
      <c r="AF50" s="127">
        <f>[4]Final!AI3</f>
        <v>0</v>
      </c>
      <c r="AG50" s="128">
        <f>[4]Final!AJ3</f>
        <v>0</v>
      </c>
      <c r="AH50" s="127">
        <f>[4]Final!AK3</f>
        <v>0</v>
      </c>
      <c r="AI50" s="128">
        <f>[4]Final!AL3</f>
        <v>0</v>
      </c>
      <c r="AJ50" s="127">
        <f>[4]Final!AM3</f>
        <v>0</v>
      </c>
      <c r="AK50" s="128">
        <f>[4]Final!AN3</f>
        <v>0</v>
      </c>
      <c r="AL50" s="127">
        <f>[4]Final!AO3</f>
        <v>0</v>
      </c>
      <c r="AM50" s="128">
        <f>[4]Final!AP3</f>
        <v>0</v>
      </c>
      <c r="AN50" s="127">
        <f>[4]Final!AQ3</f>
        <v>0</v>
      </c>
      <c r="AO50" s="128">
        <f>[4]Final!AR3</f>
        <v>0</v>
      </c>
      <c r="AP50" s="127">
        <f>[4]Final!AS3</f>
        <v>0</v>
      </c>
      <c r="AQ50" s="128">
        <f>[4]Final!AT3</f>
        <v>0</v>
      </c>
    </row>
    <row r="51" spans="1:43" s="1" customFormat="1" ht="123" customHeight="1" x14ac:dyDescent="0.25">
      <c r="A51" s="10">
        <f t="shared" si="1"/>
        <v>50</v>
      </c>
      <c r="B51" s="10" t="s">
        <v>132</v>
      </c>
      <c r="C51" s="21" t="s">
        <v>44</v>
      </c>
      <c r="D51" s="10" t="s">
        <v>45</v>
      </c>
      <c r="E51" s="21" t="s">
        <v>46</v>
      </c>
      <c r="F51" s="21" t="s">
        <v>47</v>
      </c>
      <c r="G51" s="26" t="s">
        <v>62</v>
      </c>
      <c r="H51" s="26" t="s">
        <v>63</v>
      </c>
      <c r="I51" s="38" t="s">
        <v>133</v>
      </c>
      <c r="J51" s="39" t="s">
        <v>134</v>
      </c>
      <c r="K51" s="10">
        <v>200</v>
      </c>
      <c r="L51" s="10">
        <v>50</v>
      </c>
      <c r="M51" s="10" t="s">
        <v>135</v>
      </c>
      <c r="N51" s="12"/>
      <c r="O51" s="7" t="s">
        <v>104</v>
      </c>
      <c r="P51" s="7" t="s">
        <v>54</v>
      </c>
      <c r="Q51" s="10" t="s">
        <v>137</v>
      </c>
      <c r="R51" s="86">
        <v>0.25</v>
      </c>
      <c r="S51" s="97">
        <f t="shared" si="0"/>
        <v>0</v>
      </c>
      <c r="T51" s="14">
        <f>([4]Final!W4*Tabla1[[#This Row],[%Avance]]/Tabla1[[#This Row],[2019]])</f>
        <v>0</v>
      </c>
      <c r="U51" s="55" t="str">
        <f>[4]Final!$X4</f>
        <v>Se contrató el año anterior con la empresa ARISMA la elaboración de colecciones de geografía, astronomía, arte y matemáticas. Se incumplió con la entrrega pactada para el 31 de enero.</v>
      </c>
      <c r="V51" s="14">
        <f>([4]Final!Y4*Tabla1[[#This Row],[%Avance]]/Tabla1[[#This Row],[2019]])</f>
        <v>0</v>
      </c>
      <c r="W51" s="56" t="str">
        <f>[4]Final!$Z4</f>
        <v>Por incumplimiento de la empresa ARISMA no se pudieron recibir las colecciones</v>
      </c>
      <c r="X51" s="14">
        <f>([4]Final!AA4*Tabla1[[#This Row],[%Avance]]/Tabla1[[#This Row],[2019]])</f>
        <v>0</v>
      </c>
      <c r="Y51" s="56" t="str">
        <f>[4]Final!AB4</f>
        <v>El 5 de abril es la audiencia con ARISMA. A la fecha, aun no se han recibido las colecciones</v>
      </c>
      <c r="Z51" s="14">
        <f>([4]Final!AC4*Tabla1[[#This Row],[%Avance]]/Tabla1[[#This Row],[2019]])</f>
        <v>0</v>
      </c>
      <c r="AA51" s="128" t="str">
        <f>[4]Final!AD4</f>
        <v>El 15 de abril se realizó la audiencia con ARISMA. Se hizo la entrega de las 4 colecciones para su revisión.</v>
      </c>
      <c r="AB51" s="127">
        <f>([4]Final!AE4*Tabla1[[#This Row],[%Avance]]/Tabla1[[#This Row],[2019]])</f>
        <v>0</v>
      </c>
      <c r="AC51" s="128" t="str">
        <f>[4]Final!AF4</f>
        <v>El 30 de mayo se termnó la revisón del material entregado. Algunas piezas deben ser reemplazadas</v>
      </c>
      <c r="AD51" s="127">
        <f>([4]Final!AG4*Tabla1[[#This Row],[%Avance]]/Tabla1[[#This Row],[2019]])</f>
        <v>0</v>
      </c>
      <c r="AE51" s="128" t="str">
        <f>[4]Final!AH4</f>
        <v>Se entregó a la Empresa ARISMA todo el material con errores para su corrección. Se aprobó el prototipo de corrección sugerido por ARISMA.</v>
      </c>
      <c r="AF51" s="127">
        <f>([4]Final!AI4*Tabla1[[#This Row],[%Avance]]/Tabla1[[#This Row],[2019]])</f>
        <v>0</v>
      </c>
      <c r="AG51" s="128">
        <f>[4]Final!AJ4</f>
        <v>0</v>
      </c>
      <c r="AH51" s="127">
        <f>([4]Final!AK4*Tabla1[[#This Row],[%Avance]]/Tabla1[[#This Row],[2019]])</f>
        <v>0</v>
      </c>
      <c r="AI51" s="128">
        <f>[4]Final!AL4</f>
        <v>0</v>
      </c>
      <c r="AJ51" s="127">
        <f>([4]Final!AM4*Tabla1[[#This Row],[%Avance]]/Tabla1[[#This Row],[2019]])</f>
        <v>0</v>
      </c>
      <c r="AK51" s="128">
        <f>[4]Final!AN4</f>
        <v>0</v>
      </c>
      <c r="AL51" s="127">
        <f>([4]Final!AO4*Tabla1[[#This Row],[%Avance]]/Tabla1[[#This Row],[2019]])</f>
        <v>0</v>
      </c>
      <c r="AM51" s="128">
        <f>[4]Final!AP4</f>
        <v>0</v>
      </c>
      <c r="AN51" s="127">
        <f>([4]Final!AQ4*Tabla1[[#This Row],[%Avance]]/Tabla1[[#This Row],[2019]])</f>
        <v>0</v>
      </c>
      <c r="AO51" s="128">
        <f>[4]Final!AR4</f>
        <v>0</v>
      </c>
      <c r="AP51" s="127">
        <f>([4]Final!AS4*Tabla1[[#This Row],[%Avance]]/Tabla1[[#This Row],[2019]])</f>
        <v>0</v>
      </c>
      <c r="AQ51" s="128">
        <f>[4]Final!AT4</f>
        <v>0</v>
      </c>
    </row>
    <row r="52" spans="1:43" s="1" customFormat="1" ht="123" customHeight="1" x14ac:dyDescent="0.25">
      <c r="A52" s="10">
        <f t="shared" si="1"/>
        <v>51</v>
      </c>
      <c r="B52" s="10" t="s">
        <v>132</v>
      </c>
      <c r="C52" s="21" t="s">
        <v>44</v>
      </c>
      <c r="D52" s="10" t="s">
        <v>45</v>
      </c>
      <c r="E52" s="21" t="s">
        <v>46</v>
      </c>
      <c r="F52" s="21" t="s">
        <v>47</v>
      </c>
      <c r="G52" s="26" t="s">
        <v>62</v>
      </c>
      <c r="H52" s="26" t="s">
        <v>63</v>
      </c>
      <c r="I52" s="38" t="s">
        <v>133</v>
      </c>
      <c r="J52" s="39" t="s">
        <v>134</v>
      </c>
      <c r="K52" s="10">
        <v>200</v>
      </c>
      <c r="L52" s="10">
        <v>50</v>
      </c>
      <c r="M52" s="10" t="s">
        <v>135</v>
      </c>
      <c r="N52" s="12"/>
      <c r="O52" s="7" t="s">
        <v>104</v>
      </c>
      <c r="P52" s="7" t="s">
        <v>54</v>
      </c>
      <c r="Q52" s="10" t="s">
        <v>138</v>
      </c>
      <c r="R52" s="86">
        <v>0.25</v>
      </c>
      <c r="S52" s="97">
        <f t="shared" si="0"/>
        <v>0.41500000000000004</v>
      </c>
      <c r="T52" s="14">
        <f>[4]Final!W5*Tabla1[[#This Row],[%Avance]]/Tabla1[[#This Row],[2019]]</f>
        <v>2.5000000000000001E-2</v>
      </c>
      <c r="U52" s="167" t="str">
        <f>[4]Final!$X5</f>
        <v>Se digitalizaron 5 archivos sonoros para la sonoroteca</v>
      </c>
      <c r="V52" s="14">
        <f>[4]Final!Y5*Tabla1[[#This Row],[%Avance]]/Tabla1[[#This Row],[2019]]</f>
        <v>2.5000000000000001E-2</v>
      </c>
      <c r="W52" s="15" t="str">
        <f>[4]Final!$Z5</f>
        <v>Se digitalizaron 5 archivos sonoros para la sonoroteca</v>
      </c>
      <c r="X52" s="14">
        <f>[4]Final!AA5*Tabla1[[#This Row],[%Avance]]/Tabla1[[#This Row],[2019]]</f>
        <v>8.5000000000000006E-2</v>
      </c>
      <c r="Y52" s="56" t="str">
        <f>[4]Final!AB5</f>
        <v>Se digitalizaron 17 archivos sonoros para la sonoroteca</v>
      </c>
      <c r="Z52" s="14">
        <f>[4]Final!AC5*Tabla1[[#This Row],[%Avance]]/Tabla1[[#This Row],[2019]]</f>
        <v>2.5000000000000001E-2</v>
      </c>
      <c r="AA52" s="128" t="str">
        <f>[4]Final!AD5</f>
        <v>Se digitalizaron 5 archivos sonoros para la sonoroteca</v>
      </c>
      <c r="AB52" s="127">
        <f>[4]Final!AE5*Tabla1[[#This Row],[%Avance]]/Tabla1[[#This Row],[2019]]</f>
        <v>0.14000000000000001</v>
      </c>
      <c r="AC52" s="128" t="str">
        <f>[4]Final!AF5</f>
        <v>Se digitalizaron 28 archivos sonoros para la sonoroteca</v>
      </c>
      <c r="AD52" s="127">
        <f>[4]Final!AG5*Tabla1[[#This Row],[%Avance]]/Tabla1[[#This Row],[2019]]</f>
        <v>0.115</v>
      </c>
      <c r="AE52" s="128" t="str">
        <f>[4]Final!AH5</f>
        <v>Se digitalizaron 23 archivos sonoros para la sonoroteca</v>
      </c>
      <c r="AF52" s="127">
        <f>[4]Final!AI5*Tabla1[[#This Row],[%Avance]]/Tabla1[[#This Row],[2019]]</f>
        <v>0</v>
      </c>
      <c r="AG52" s="128">
        <f>[4]Final!AJ5</f>
        <v>0</v>
      </c>
      <c r="AH52" s="127">
        <f>[4]Final!AK5*Tabla1[[#This Row],[%Avance]]/Tabla1[[#This Row],[2019]]</f>
        <v>0</v>
      </c>
      <c r="AI52" s="128">
        <f>[4]Final!AL5</f>
        <v>0</v>
      </c>
      <c r="AJ52" s="127">
        <f>[4]Final!AM5*Tabla1[[#This Row],[%Avance]]/Tabla1[[#This Row],[2019]]</f>
        <v>0</v>
      </c>
      <c r="AK52" s="128">
        <f>[4]Final!AN5</f>
        <v>0</v>
      </c>
      <c r="AL52" s="127">
        <f>[4]Final!AO5*Tabla1[[#This Row],[%Avance]]/Tabla1[[#This Row],[2019]]</f>
        <v>0</v>
      </c>
      <c r="AM52" s="128">
        <f>[4]Final!AP5</f>
        <v>0</v>
      </c>
      <c r="AN52" s="127">
        <f>[4]Final!AQ5*Tabla1[[#This Row],[%Avance]]/Tabla1[[#This Row],[2019]]</f>
        <v>0</v>
      </c>
      <c r="AO52" s="128">
        <f>[4]Final!AR5</f>
        <v>0</v>
      </c>
      <c r="AP52" s="127">
        <f>[4]Final!AS5*Tabla1[[#This Row],[%Avance]]/Tabla1[[#This Row],[2019]]</f>
        <v>0</v>
      </c>
      <c r="AQ52" s="128">
        <f>[4]Final!AT5</f>
        <v>0</v>
      </c>
    </row>
    <row r="53" spans="1:43" s="1" customFormat="1" ht="123" customHeight="1" x14ac:dyDescent="0.25">
      <c r="A53" s="10">
        <f t="shared" si="1"/>
        <v>52</v>
      </c>
      <c r="B53" s="10" t="s">
        <v>132</v>
      </c>
      <c r="C53" s="21" t="s">
        <v>44</v>
      </c>
      <c r="D53" s="10" t="s">
        <v>45</v>
      </c>
      <c r="E53" s="21" t="s">
        <v>46</v>
      </c>
      <c r="F53" s="21" t="s">
        <v>47</v>
      </c>
      <c r="G53" s="26" t="s">
        <v>62</v>
      </c>
      <c r="H53" s="26" t="s">
        <v>63</v>
      </c>
      <c r="I53" s="38" t="s">
        <v>133</v>
      </c>
      <c r="J53" s="39" t="s">
        <v>134</v>
      </c>
      <c r="K53" s="10">
        <v>200</v>
      </c>
      <c r="L53" s="10">
        <v>50</v>
      </c>
      <c r="M53" s="10" t="s">
        <v>135</v>
      </c>
      <c r="N53" s="12"/>
      <c r="O53" s="7" t="s">
        <v>104</v>
      </c>
      <c r="P53" s="7" t="s">
        <v>54</v>
      </c>
      <c r="Q53" s="10" t="s">
        <v>139</v>
      </c>
      <c r="R53" s="86">
        <v>0.4</v>
      </c>
      <c r="S53" s="97">
        <f t="shared" si="0"/>
        <v>0.24800000000000003</v>
      </c>
      <c r="T53" s="14">
        <f>[4]Final!W6*Tabla1[[#This Row],[%Avance]]/Tabla1[[#This Row],[2019]]</f>
        <v>1.6E-2</v>
      </c>
      <c r="U53" s="167" t="str">
        <f>[4]Final!$X6</f>
        <v xml:space="preserve">Se realizaron dos talleres: Uso del Braillist de Corea y Taller de lectura con apoyo de tecnología en la Biblioteca Nacional </v>
      </c>
      <c r="V53" s="14">
        <f>[4]Final!Y6*Tabla1[[#This Row],[%Avance]]/Tabla1[[#This Row],[2019]]</f>
        <v>3.2000000000000001E-2</v>
      </c>
      <c r="W53" s="56" t="str">
        <f>[4]Final!$Z6</f>
        <v>Se realizaron todos los talleres programados: Cuba, Fauna colombiana y Braille Alcaldía, Braille INCI}</v>
      </c>
      <c r="X53" s="14">
        <f>[4]Final!AA6*Tabla1[[#This Row],[%Avance]]/Tabla1[[#This Row],[2019]]</f>
        <v>0.04</v>
      </c>
      <c r="Y53" s="56" t="str">
        <f>[4]Final!AB6</f>
        <v xml:space="preserve">Se realizaron todos los talleres programados: Japón, Braille para la Función Pública y público; Visita a la escuela de aviación; Taller con Willis Towers Watson y Colegio Gran Yomasa </v>
      </c>
      <c r="Z53" s="14">
        <f>[4]Final!AC6*Tabla1[[#This Row],[%Avance]]/Tabla1[[#This Row],[2019]]</f>
        <v>4.8000000000000008E-2</v>
      </c>
      <c r="AA53" s="128" t="str">
        <f>[4]Final!AD6</f>
        <v xml:space="preserve">Se realizaron todos los talleres programados: México, Telleres de Braille para IDPAC y CANAPRO.Visita al museo de la Policía y 2 talleres en la Filbo 2019 </v>
      </c>
      <c r="AB53" s="127">
        <f>[4]Final!AE6*Tabla1[[#This Row],[%Avance]]/Tabla1[[#This Row],[2019]]</f>
        <v>6.4000000000000001E-2</v>
      </c>
      <c r="AC53" s="128" t="str">
        <f>[4]Final!AF6</f>
        <v>Se realizaron todos los talleres programados: Portugal, Talleres de Braille para el Congreso y La U. Santo Tomás.Visita a la Escuela de Suboficiales de Madrid y talleres de interascción en la U. Sergio Arboleda, la CREG, Fundación San Pedro Claver y Banco de Bogotá</v>
      </c>
      <c r="AD53" s="127">
        <f>[4]Final!AG6*Tabla1[[#This Row],[%Avance]]/Tabla1[[#This Row],[2019]]</f>
        <v>4.8000000000000008E-2</v>
      </c>
      <c r="AE53" s="128" t="str">
        <f>[4]Final!AH6</f>
        <v>Se realizaron todos los talleres programados: Museo Geológico; Museo de Arte del Banco de la República; Taller sobre Canadá; Sonido antropomorfo; Concierto de Jazz y Taller de Braille.</v>
      </c>
      <c r="AF53" s="127">
        <f>[4]Final!AI6*Tabla1[[#This Row],[%Avance]]/Tabla1[[#This Row],[2019]]</f>
        <v>0</v>
      </c>
      <c r="AG53" s="128">
        <f>[4]Final!AJ6</f>
        <v>0</v>
      </c>
      <c r="AH53" s="127">
        <f>[4]Final!AK6*Tabla1[[#This Row],[%Avance]]/Tabla1[[#This Row],[2019]]</f>
        <v>0</v>
      </c>
      <c r="AI53" s="128">
        <f>[4]Final!AL6</f>
        <v>0</v>
      </c>
      <c r="AJ53" s="127">
        <f>[4]Final!AM6*Tabla1[[#This Row],[%Avance]]/Tabla1[[#This Row],[2019]]</f>
        <v>0</v>
      </c>
      <c r="AK53" s="128">
        <f>[4]Final!AN6</f>
        <v>0</v>
      </c>
      <c r="AL53" s="127">
        <f>[4]Final!AO6*Tabla1[[#This Row],[%Avance]]/Tabla1[[#This Row],[2019]]</f>
        <v>0</v>
      </c>
      <c r="AM53" s="128">
        <f>[4]Final!AP6</f>
        <v>0</v>
      </c>
      <c r="AN53" s="127">
        <f>[4]Final!AQ6*Tabla1[[#This Row],[%Avance]]/Tabla1[[#This Row],[2019]]</f>
        <v>0</v>
      </c>
      <c r="AO53" s="128">
        <f>[4]Final!AR6</f>
        <v>0</v>
      </c>
      <c r="AP53" s="127">
        <f>[4]Final!AS6*Tabla1[[#This Row],[%Avance]]/Tabla1[[#This Row],[2019]]</f>
        <v>0</v>
      </c>
      <c r="AQ53" s="128">
        <f>[4]Final!AT6</f>
        <v>0</v>
      </c>
    </row>
    <row r="54" spans="1:43" s="1" customFormat="1" ht="123" customHeight="1" x14ac:dyDescent="0.25">
      <c r="A54" s="10">
        <f t="shared" si="1"/>
        <v>53</v>
      </c>
      <c r="B54" s="10" t="s">
        <v>132</v>
      </c>
      <c r="C54" s="21" t="s">
        <v>44</v>
      </c>
      <c r="D54" s="10" t="s">
        <v>45</v>
      </c>
      <c r="E54" s="21" t="s">
        <v>46</v>
      </c>
      <c r="F54" s="21" t="s">
        <v>47</v>
      </c>
      <c r="G54" s="26" t="s">
        <v>62</v>
      </c>
      <c r="H54" s="26" t="s">
        <v>63</v>
      </c>
      <c r="I54" s="38" t="s">
        <v>133</v>
      </c>
      <c r="J54" s="40" t="s">
        <v>140</v>
      </c>
      <c r="K54" s="10">
        <v>1600</v>
      </c>
      <c r="L54" s="10">
        <v>400</v>
      </c>
      <c r="M54" s="10" t="s">
        <v>141</v>
      </c>
      <c r="N54" s="12">
        <v>115126722</v>
      </c>
      <c r="O54" s="8" t="s">
        <v>53</v>
      </c>
      <c r="P54" s="7" t="s">
        <v>104</v>
      </c>
      <c r="Q54" s="10" t="s">
        <v>142</v>
      </c>
      <c r="R54" s="6">
        <v>0.1</v>
      </c>
      <c r="S54" s="97">
        <f t="shared" si="0"/>
        <v>0.12000000000000001</v>
      </c>
      <c r="T54" s="14">
        <f>[4]Final!$W7</f>
        <v>0.02</v>
      </c>
      <c r="U54" s="167" t="str">
        <f>[4]Final!$X7</f>
        <v>Se avanzó en el desarrollo de la propuesta</v>
      </c>
      <c r="V54" s="14">
        <f>[4]Final!$Y7</f>
        <v>0.02</v>
      </c>
      <c r="W54" s="15" t="str">
        <f>[4]Final!$Z7</f>
        <v>Se hicieron consultas para consolidar una propuesta objetiva con particáción de población con discapacidad visual</v>
      </c>
      <c r="X54" s="14">
        <f>[4]Final!AA7</f>
        <v>0.02</v>
      </c>
      <c r="Y54" s="56" t="str">
        <f>[4]Final!AB7</f>
        <v xml:space="preserve">Se entregaron, verificaron y consolidaron 68 archivos digitales </v>
      </c>
      <c r="Z54" s="14">
        <f>[4]Final!AC7</f>
        <v>0.02</v>
      </c>
      <c r="AA54" s="56" t="str">
        <f>[4]Final!AD7</f>
        <v xml:space="preserve">Se entregaron, verificaron y consolidaron 57 archivos digitales </v>
      </c>
      <c r="AB54" s="14">
        <f>[4]Final!AE7</f>
        <v>0.02</v>
      </c>
      <c r="AC54" s="56" t="str">
        <f>[4]Final!AF7</f>
        <v xml:space="preserve">Se entregaron, verificaron y consolidaron 79 archivos digitales </v>
      </c>
      <c r="AD54" s="14">
        <f>[4]Final!AG7</f>
        <v>0.02</v>
      </c>
      <c r="AE54" s="56" t="str">
        <f>[4]Final!AH7</f>
        <v xml:space="preserve">Se entregaron, verificaron y consolidaron 76 archivos digitales </v>
      </c>
      <c r="AF54" s="127">
        <f>[4]Final!AI7</f>
        <v>0</v>
      </c>
      <c r="AG54" s="56">
        <f>[4]Final!AJ7</f>
        <v>0</v>
      </c>
      <c r="AH54" s="127">
        <f>[4]Final!AK7</f>
        <v>0</v>
      </c>
      <c r="AI54" s="56">
        <f>[4]Final!AL7</f>
        <v>0</v>
      </c>
      <c r="AJ54" s="127">
        <f>[4]Final!AM7</f>
        <v>0</v>
      </c>
      <c r="AK54" s="56">
        <f>[4]Final!AN7</f>
        <v>0</v>
      </c>
      <c r="AL54" s="127">
        <f>[4]Final!AO7</f>
        <v>0</v>
      </c>
      <c r="AM54" s="56">
        <f>[4]Final!AP7</f>
        <v>0</v>
      </c>
      <c r="AN54" s="127">
        <f>[4]Final!AQ7</f>
        <v>0</v>
      </c>
      <c r="AO54" s="56">
        <f>[4]Final!AR7</f>
        <v>0</v>
      </c>
      <c r="AP54" s="127">
        <f>[4]Final!AS7</f>
        <v>0</v>
      </c>
      <c r="AQ54" s="56">
        <f>[4]Final!AT7</f>
        <v>0</v>
      </c>
    </row>
    <row r="55" spans="1:43" s="1" customFormat="1" ht="123" customHeight="1" x14ac:dyDescent="0.25">
      <c r="A55" s="10">
        <f t="shared" si="1"/>
        <v>54</v>
      </c>
      <c r="B55" s="10" t="s">
        <v>132</v>
      </c>
      <c r="C55" s="21" t="s">
        <v>44</v>
      </c>
      <c r="D55" s="10" t="s">
        <v>45</v>
      </c>
      <c r="E55" s="21" t="s">
        <v>46</v>
      </c>
      <c r="F55" s="21" t="s">
        <v>47</v>
      </c>
      <c r="G55" s="26" t="s">
        <v>62</v>
      </c>
      <c r="H55" s="26" t="s">
        <v>63</v>
      </c>
      <c r="I55" s="38" t="s">
        <v>133</v>
      </c>
      <c r="J55" s="40" t="s">
        <v>140</v>
      </c>
      <c r="K55" s="10">
        <v>1600</v>
      </c>
      <c r="L55" s="10">
        <v>400</v>
      </c>
      <c r="M55" s="10" t="s">
        <v>141</v>
      </c>
      <c r="N55" s="12"/>
      <c r="O55" s="8" t="s">
        <v>85</v>
      </c>
      <c r="P55" s="7" t="s">
        <v>54</v>
      </c>
      <c r="Q55" s="10" t="s">
        <v>143</v>
      </c>
      <c r="R55" s="86">
        <v>0.8</v>
      </c>
      <c r="S55" s="97">
        <f t="shared" si="0"/>
        <v>0.40800000000000003</v>
      </c>
      <c r="T55" s="14">
        <f>[4]Final!W8*Tabla1[[#This Row],[%Avance]]/Tabla1[[#This Row],[2019]]</f>
        <v>0</v>
      </c>
      <c r="U55" s="167" t="str">
        <f>[4]Final!$X8</f>
        <v>Se adelantó la contratación de los estructuradores, pero no se inició el trabajo</v>
      </c>
      <c r="V55" s="14">
        <f>[4]Final!Y8*Tabla1[[#This Row],[%Avance]]/Tabla1[[#This Row],[2019]]</f>
        <v>0</v>
      </c>
      <c r="W55" s="15" t="str">
        <f>[4]Final!$Z8</f>
        <v>Se hcieron las contrataciones y se inició el trabajo de estructuración.</v>
      </c>
      <c r="X55" s="14">
        <f>[4]Final!AA8*Tabla1[[#This Row],[%Avance]]/Tabla1[[#This Row],[2019]]</f>
        <v>0.10200000000000001</v>
      </c>
      <c r="Y55" s="56" t="str">
        <f>[4]Final!AB8</f>
        <v>Se catalogaron y estructuraron 51 libros</v>
      </c>
      <c r="Z55" s="14">
        <f>[4]Final!AC8*Tabla1[[#This Row],[%Avance]]/Tabla1[[#This Row],[2019]]</f>
        <v>0.10200000000000001</v>
      </c>
      <c r="AA55" s="128" t="str">
        <f>[4]Final!AD8</f>
        <v>Se catalogaron y estructuraron 51 libros</v>
      </c>
      <c r="AB55" s="127">
        <f>[4]Final!AE8*Tabla1[[#This Row],[%Avance]]/Tabla1[[#This Row],[2019]]</f>
        <v>0.10200000000000001</v>
      </c>
      <c r="AC55" s="128" t="str">
        <f>[4]Final!AF8</f>
        <v>Se catalogaron y estructuraron 51 libros</v>
      </c>
      <c r="AD55" s="127">
        <f>[4]Final!AG8*Tabla1[[#This Row],[%Avance]]/Tabla1[[#This Row],[2019]]</f>
        <v>0.10200000000000001</v>
      </c>
      <c r="AE55" s="128" t="str">
        <f>[4]Final!AH8</f>
        <v>Se catalogaron y estructuraron 51 libros</v>
      </c>
      <c r="AF55" s="127">
        <f>[4]Final!AI8*Tabla1[[#This Row],[%Avance]]/Tabla1[[#This Row],[2019]]</f>
        <v>0</v>
      </c>
      <c r="AG55" s="128">
        <f>[4]Final!AJ8</f>
        <v>0</v>
      </c>
      <c r="AH55" s="127">
        <f>[4]Final!AK8*Tabla1[[#This Row],[%Avance]]/Tabla1[[#This Row],[2019]]</f>
        <v>0</v>
      </c>
      <c r="AI55" s="128">
        <f>[4]Final!AL8</f>
        <v>0</v>
      </c>
      <c r="AJ55" s="127">
        <f>[4]Final!AM8*Tabla1[[#This Row],[%Avance]]/Tabla1[[#This Row],[2019]]</f>
        <v>0</v>
      </c>
      <c r="AK55" s="128">
        <f>[4]Final!AN8</f>
        <v>0</v>
      </c>
      <c r="AL55" s="127">
        <f>[4]Final!AO8*Tabla1[[#This Row],[%Avance]]/Tabla1[[#This Row],[2019]]</f>
        <v>0</v>
      </c>
      <c r="AM55" s="128">
        <f>[4]Final!AP8</f>
        <v>0</v>
      </c>
      <c r="AN55" s="127">
        <f>[4]Final!AQ8*Tabla1[[#This Row],[%Avance]]/Tabla1[[#This Row],[2019]]</f>
        <v>0</v>
      </c>
      <c r="AO55" s="128">
        <f>[4]Final!AR8</f>
        <v>0</v>
      </c>
      <c r="AP55" s="127">
        <f>[4]Final!AS8*Tabla1[[#This Row],[%Avance]]/Tabla1[[#This Row],[2019]]</f>
        <v>0</v>
      </c>
      <c r="AQ55" s="128">
        <f>[4]Final!AT8</f>
        <v>0</v>
      </c>
    </row>
    <row r="56" spans="1:43" s="1" customFormat="1" ht="123" customHeight="1" x14ac:dyDescent="0.25">
      <c r="A56" s="10">
        <f t="shared" si="1"/>
        <v>55</v>
      </c>
      <c r="B56" s="10" t="s">
        <v>132</v>
      </c>
      <c r="C56" s="21" t="s">
        <v>44</v>
      </c>
      <c r="D56" s="10" t="s">
        <v>45</v>
      </c>
      <c r="E56" s="21" t="s">
        <v>46</v>
      </c>
      <c r="F56" s="21" t="s">
        <v>47</v>
      </c>
      <c r="G56" s="26" t="s">
        <v>62</v>
      </c>
      <c r="H56" s="26" t="s">
        <v>63</v>
      </c>
      <c r="I56" s="38" t="s">
        <v>133</v>
      </c>
      <c r="J56" s="40" t="s">
        <v>140</v>
      </c>
      <c r="K56" s="10">
        <v>1600</v>
      </c>
      <c r="L56" s="10">
        <v>400</v>
      </c>
      <c r="M56" s="10" t="s">
        <v>141</v>
      </c>
      <c r="N56" s="12"/>
      <c r="O56" s="8" t="s">
        <v>53</v>
      </c>
      <c r="P56" s="7" t="s">
        <v>54</v>
      </c>
      <c r="Q56" s="10" t="s">
        <v>144</v>
      </c>
      <c r="R56" s="6">
        <v>0.1</v>
      </c>
      <c r="S56" s="97">
        <f t="shared" si="0"/>
        <v>0.04</v>
      </c>
      <c r="T56" s="14">
        <f>[4]Final!$W9</f>
        <v>0</v>
      </c>
      <c r="U56" s="55" t="str">
        <f>[4]Final!$X9</f>
        <v>Se reportaron 260 descargas del mes de Enero</v>
      </c>
      <c r="V56" s="14">
        <f>[4]Final!$Y9</f>
        <v>0</v>
      </c>
      <c r="W56" s="56" t="str">
        <f>[4]Final!$Z9</f>
        <v>Se reportaron 300 descargas del mes de Febrero</v>
      </c>
      <c r="X56" s="14">
        <f>[4]Final!AA9</f>
        <v>0.01</v>
      </c>
      <c r="Y56" s="56" t="str">
        <f>[4]Final!AB9</f>
        <v>Se reportaron 257 descargas del mes de marzo</v>
      </c>
      <c r="Z56" s="14">
        <f>[4]Final!AC9</f>
        <v>0.01</v>
      </c>
      <c r="AA56" s="56" t="str">
        <f>[4]Final!AD9</f>
        <v>Se reportaron 223 descargas del mes de marzo</v>
      </c>
      <c r="AB56" s="127">
        <f>[4]Final!AE9</f>
        <v>0.01</v>
      </c>
      <c r="AC56" s="128" t="str">
        <f>[4]Final!AF9</f>
        <v>Se reportaron 5 descargas del mes de mayo</v>
      </c>
      <c r="AD56" s="127">
        <f>[4]Final!AG9</f>
        <v>0.01</v>
      </c>
      <c r="AE56" s="128" t="str">
        <f>[4]Final!AH9</f>
        <v>Se reportaron 58 descargas en el mes de junio</v>
      </c>
      <c r="AF56" s="127">
        <f>[4]Final!AI9</f>
        <v>0</v>
      </c>
      <c r="AG56" s="128">
        <f>[4]Final!AJ9</f>
        <v>0</v>
      </c>
      <c r="AH56" s="127">
        <f>[4]Final!AK9</f>
        <v>0</v>
      </c>
      <c r="AI56" s="128">
        <f>[4]Final!AL9</f>
        <v>0</v>
      </c>
      <c r="AJ56" s="127">
        <f>[4]Final!AM9</f>
        <v>0</v>
      </c>
      <c r="AK56" s="128">
        <f>[4]Final!AN9</f>
        <v>0</v>
      </c>
      <c r="AL56" s="127">
        <f>[4]Final!AO9</f>
        <v>0</v>
      </c>
      <c r="AM56" s="128">
        <f>[4]Final!AP9</f>
        <v>0</v>
      </c>
      <c r="AN56" s="127">
        <f>[4]Final!AQ9</f>
        <v>0</v>
      </c>
      <c r="AO56" s="128">
        <f>[4]Final!AR9</f>
        <v>0</v>
      </c>
      <c r="AP56" s="127">
        <f>[4]Final!AS9</f>
        <v>0</v>
      </c>
      <c r="AQ56" s="128">
        <f>[4]Final!AT9</f>
        <v>0</v>
      </c>
    </row>
    <row r="57" spans="1:43" s="1" customFormat="1" ht="123" customHeight="1" x14ac:dyDescent="0.25">
      <c r="A57" s="10">
        <f t="shared" si="1"/>
        <v>56</v>
      </c>
      <c r="B57" s="10" t="s">
        <v>132</v>
      </c>
      <c r="C57" s="21" t="s">
        <v>44</v>
      </c>
      <c r="D57" s="10" t="s">
        <v>45</v>
      </c>
      <c r="E57" s="21" t="s">
        <v>46</v>
      </c>
      <c r="F57" s="21" t="s">
        <v>47</v>
      </c>
      <c r="G57" s="26" t="s">
        <v>62</v>
      </c>
      <c r="H57" s="26" t="s">
        <v>63</v>
      </c>
      <c r="I57" s="38" t="s">
        <v>133</v>
      </c>
      <c r="J57" s="41" t="s">
        <v>145</v>
      </c>
      <c r="K57" s="10">
        <v>13</v>
      </c>
      <c r="L57" s="10">
        <v>4</v>
      </c>
      <c r="M57" s="10" t="s">
        <v>146</v>
      </c>
      <c r="N57" s="12">
        <v>78859336</v>
      </c>
      <c r="O57" s="8" t="s">
        <v>53</v>
      </c>
      <c r="P57" s="7" t="s">
        <v>104</v>
      </c>
      <c r="Q57" s="10" t="s">
        <v>142</v>
      </c>
      <c r="R57" s="6">
        <v>0.1</v>
      </c>
      <c r="S57" s="97">
        <f t="shared" si="0"/>
        <v>0.12000000000000001</v>
      </c>
      <c r="T57" s="14">
        <f>[4]Final!$W10</f>
        <v>0.02</v>
      </c>
      <c r="U57" s="167" t="str">
        <f>[4]Final!$X10</f>
        <v>Se avanzó en el desarrollo de la propuesta</v>
      </c>
      <c r="V57" s="14">
        <f>[4]Final!$Y10</f>
        <v>0.02</v>
      </c>
      <c r="W57" s="15" t="str">
        <f>[4]Final!$Z10</f>
        <v>Se hicieron consultas para consolidar una propuesta objetiva con particáción de población con discapacidad visual</v>
      </c>
      <c r="X57" s="14">
        <f>[4]Final!AA10</f>
        <v>0.02</v>
      </c>
      <c r="Y57" s="56" t="str">
        <f>[4]Final!AB10</f>
        <v xml:space="preserve">Se entregaron, verificaron y consolidaron 68 archivos digitales </v>
      </c>
      <c r="Z57" s="14">
        <f>[4]Final!AC10</f>
        <v>0.02</v>
      </c>
      <c r="AA57" s="56" t="str">
        <f>[4]Final!AD10</f>
        <v xml:space="preserve">Se entregaron, verificaron y consolidaron 57 archivos digitales </v>
      </c>
      <c r="AB57" s="127">
        <f>[4]Final!AE10</f>
        <v>0.02</v>
      </c>
      <c r="AC57" s="128" t="str">
        <f>[4]Final!AF10</f>
        <v xml:space="preserve">Se entregaron, verificaron y consolidaron 79 archivos digitales </v>
      </c>
      <c r="AD57" s="127">
        <f>[4]Final!AG10</f>
        <v>0.02</v>
      </c>
      <c r="AE57" s="128" t="str">
        <f>[4]Final!AH10</f>
        <v xml:space="preserve">Se entregaron, verificaron y consolidaron 76 archivos digitales </v>
      </c>
      <c r="AF57" s="127">
        <f>[4]Final!AI10</f>
        <v>0</v>
      </c>
      <c r="AG57" s="128">
        <f>[4]Final!AJ10</f>
        <v>0</v>
      </c>
      <c r="AH57" s="127">
        <f>[4]Final!AK10</f>
        <v>0</v>
      </c>
      <c r="AI57" s="128">
        <f>[4]Final!AL10</f>
        <v>0</v>
      </c>
      <c r="AJ57" s="127">
        <f>[4]Final!AM10</f>
        <v>0</v>
      </c>
      <c r="AK57" s="128">
        <f>[4]Final!AN10</f>
        <v>0</v>
      </c>
      <c r="AL57" s="127">
        <f>[4]Final!AO10</f>
        <v>0</v>
      </c>
      <c r="AM57" s="128">
        <f>[4]Final!AP10</f>
        <v>0</v>
      </c>
      <c r="AN57" s="127">
        <f>[4]Final!AQ10</f>
        <v>0</v>
      </c>
      <c r="AO57" s="128">
        <f>[4]Final!AR10</f>
        <v>0</v>
      </c>
      <c r="AP57" s="127">
        <f>[4]Final!AS10</f>
        <v>0</v>
      </c>
      <c r="AQ57" s="128">
        <f>[4]Final!AT10</f>
        <v>0</v>
      </c>
    </row>
    <row r="58" spans="1:43" s="1" customFormat="1" ht="123" customHeight="1" x14ac:dyDescent="0.25">
      <c r="A58" s="10">
        <f t="shared" si="1"/>
        <v>57</v>
      </c>
      <c r="B58" s="10" t="s">
        <v>132</v>
      </c>
      <c r="C58" s="21" t="s">
        <v>44</v>
      </c>
      <c r="D58" s="10" t="s">
        <v>45</v>
      </c>
      <c r="E58" s="21" t="s">
        <v>46</v>
      </c>
      <c r="F58" s="21" t="s">
        <v>47</v>
      </c>
      <c r="G58" s="26" t="s">
        <v>62</v>
      </c>
      <c r="H58" s="26" t="s">
        <v>63</v>
      </c>
      <c r="I58" s="38" t="s">
        <v>133</v>
      </c>
      <c r="J58" s="41" t="s">
        <v>145</v>
      </c>
      <c r="K58" s="10">
        <v>13</v>
      </c>
      <c r="L58" s="10">
        <v>4</v>
      </c>
      <c r="M58" s="10" t="s">
        <v>146</v>
      </c>
      <c r="N58" s="12"/>
      <c r="O58" s="8" t="s">
        <v>85</v>
      </c>
      <c r="P58" s="7" t="s">
        <v>54</v>
      </c>
      <c r="Q58" s="10" t="s">
        <v>147</v>
      </c>
      <c r="R58" s="6">
        <v>0.2</v>
      </c>
      <c r="S58" s="97">
        <f t="shared" si="0"/>
        <v>0.25</v>
      </c>
      <c r="T58" s="14">
        <f>[4]Final!$W11</f>
        <v>0</v>
      </c>
      <c r="U58" s="167" t="str">
        <f>[4]Final!$X11</f>
        <v>Como se declaró descierta la contratación para la adicuación de la sala de exposiciones no se pudo avanzar en esta meta.</v>
      </c>
      <c r="V58" s="14">
        <f>[4]Final!$Y11</f>
        <v>0</v>
      </c>
      <c r="W58" s="15" t="str">
        <f>[4]Final!$Z11</f>
        <v>Se adecuaron los estudios previos para volver a lanzar la convocatoria para la contratación que permita la implementación de la sala de exposiciones.</v>
      </c>
      <c r="X58" s="14">
        <f>[4]Final!AA11</f>
        <v>0.05</v>
      </c>
      <c r="Y58" s="56" t="str">
        <f>[4]Final!AB11</f>
        <v>Se entregaron los estudios previos a la Oficina Asesora Jurídica</v>
      </c>
      <c r="Z58" s="14">
        <f>[4]Final!AC11</f>
        <v>0.1</v>
      </c>
      <c r="AA58" s="56" t="str">
        <f>[4]Final!AD11</f>
        <v>Se inició el proceso de contratación que terminarán el 9 de mayo y se adjudicará para contratar a partir del 11 de mayo</v>
      </c>
      <c r="AB58" s="127">
        <f>[4]Final!AE11</f>
        <v>0.05</v>
      </c>
      <c r="AC58" s="128" t="str">
        <f>[4]Final!AF11</f>
        <v>Se firmó el 14 de mayo el contrato con Camilo Casasbuenas para la adecuación de la sala de exposiciones.</v>
      </c>
      <c r="AD58" s="127">
        <f>[4]Final!AG11</f>
        <v>0.05</v>
      </c>
      <c r="AE58" s="128" t="str">
        <f>[4]Final!AH11</f>
        <v>Se avanzó en los detalles de los diseños y elementos que se incorporarán a la Sala de Exposiciones. Fueron aprobados por el Director General</v>
      </c>
      <c r="AF58" s="127">
        <f>[4]Final!AI11</f>
        <v>0</v>
      </c>
      <c r="AG58" s="128">
        <f>[4]Final!AJ11</f>
        <v>0</v>
      </c>
      <c r="AH58" s="127">
        <f>[4]Final!AK11</f>
        <v>0</v>
      </c>
      <c r="AI58" s="128">
        <f>[4]Final!AL11</f>
        <v>0</v>
      </c>
      <c r="AJ58" s="127">
        <f>[4]Final!AM11</f>
        <v>0</v>
      </c>
      <c r="AK58" s="128">
        <f>[4]Final!AN11</f>
        <v>0</v>
      </c>
      <c r="AL58" s="127">
        <f>[4]Final!AO11</f>
        <v>0</v>
      </c>
      <c r="AM58" s="128">
        <f>[4]Final!AP11</f>
        <v>0</v>
      </c>
      <c r="AN58" s="127">
        <f>[4]Final!AQ11</f>
        <v>0</v>
      </c>
      <c r="AO58" s="128">
        <f>[4]Final!AR11</f>
        <v>0</v>
      </c>
      <c r="AP58" s="127">
        <f>[4]Final!AS11</f>
        <v>0</v>
      </c>
      <c r="AQ58" s="128">
        <f>[4]Final!AT11</f>
        <v>0</v>
      </c>
    </row>
    <row r="59" spans="1:43" s="1" customFormat="1" ht="129.75" customHeight="1" x14ac:dyDescent="0.25">
      <c r="A59" s="10">
        <f t="shared" si="1"/>
        <v>58</v>
      </c>
      <c r="B59" s="10" t="s">
        <v>132</v>
      </c>
      <c r="C59" s="21" t="s">
        <v>44</v>
      </c>
      <c r="D59" s="10" t="s">
        <v>45</v>
      </c>
      <c r="E59" s="21" t="s">
        <v>46</v>
      </c>
      <c r="F59" s="21" t="s">
        <v>47</v>
      </c>
      <c r="G59" s="26" t="s">
        <v>62</v>
      </c>
      <c r="H59" s="26" t="s">
        <v>63</v>
      </c>
      <c r="I59" s="38" t="s">
        <v>133</v>
      </c>
      <c r="J59" s="41" t="s">
        <v>145</v>
      </c>
      <c r="K59" s="10">
        <v>13</v>
      </c>
      <c r="L59" s="10">
        <v>4</v>
      </c>
      <c r="M59" s="10" t="s">
        <v>146</v>
      </c>
      <c r="N59" s="12"/>
      <c r="O59" s="8" t="s">
        <v>85</v>
      </c>
      <c r="P59" s="7" t="s">
        <v>54</v>
      </c>
      <c r="Q59" s="10" t="s">
        <v>148</v>
      </c>
      <c r="R59" s="6">
        <v>0.5</v>
      </c>
      <c r="S59" s="97">
        <f t="shared" si="0"/>
        <v>0.25</v>
      </c>
      <c r="T59" s="14">
        <f>[4]Final!$W12</f>
        <v>0</v>
      </c>
      <c r="U59" s="167" t="str">
        <f>[4]Final!$X12</f>
        <v>Como se declaró descierta la contratación para la adicuación de la sala de exposiciones no se pudo avanzar en esta meta.</v>
      </c>
      <c r="V59" s="14">
        <f>[4]Final!$Y12</f>
        <v>0</v>
      </c>
      <c r="W59" s="15" t="str">
        <f>[4]Final!$Z12</f>
        <v>Se adecuaron los estudios previos para volver a lanzar la convocatoria para la contratación que permita la implementación de la sala de exposiciones.</v>
      </c>
      <c r="X59" s="14">
        <f>[4]Final!AA12</f>
        <v>0.05</v>
      </c>
      <c r="Y59" s="56" t="str">
        <f>[4]Final!AB12</f>
        <v>Se entregaron los estudios previos a la Oficina Asesora Jurídica</v>
      </c>
      <c r="Z59" s="14">
        <f>[4]Final!AC12</f>
        <v>0.1</v>
      </c>
      <c r="AA59" s="56" t="str">
        <f>[4]Final!AD12</f>
        <v>Se inició el proceso de contratación que terminarán el 9 de mayo y se adjudicará para contratar a partir del 11 de mayo</v>
      </c>
      <c r="AB59" s="127">
        <f>[4]Final!AE12</f>
        <v>0.05</v>
      </c>
      <c r="AC59" s="128" t="str">
        <f>[4]Final!AF12</f>
        <v>Se firmó el 14 de mayo el contrato con Camilo Casasbuenas para la adecuación de la sala de exposiciones.</v>
      </c>
      <c r="AD59" s="127">
        <f>[4]Final!AG12</f>
        <v>0.05</v>
      </c>
      <c r="AE59" s="128" t="str">
        <f>[4]Final!AH12</f>
        <v>Se avanzó en los detalles de los diseños y elementos que se incorporarán a la Sala de Exposiciones. Fueron aprobados por el Director General</v>
      </c>
      <c r="AF59" s="127">
        <f>[4]Final!AI12</f>
        <v>0</v>
      </c>
      <c r="AG59" s="128">
        <f>[4]Final!AJ12</f>
        <v>0</v>
      </c>
      <c r="AH59" s="127">
        <f>[4]Final!AK12</f>
        <v>0</v>
      </c>
      <c r="AI59" s="128">
        <f>[4]Final!AL12</f>
        <v>0</v>
      </c>
      <c r="AJ59" s="127">
        <f>[4]Final!AM12</f>
        <v>0</v>
      </c>
      <c r="AK59" s="128">
        <f>[4]Final!AN12</f>
        <v>0</v>
      </c>
      <c r="AL59" s="127">
        <f>[4]Final!AO12</f>
        <v>0</v>
      </c>
      <c r="AM59" s="128">
        <f>[4]Final!AP12</f>
        <v>0</v>
      </c>
      <c r="AN59" s="127">
        <f>[4]Final!AQ12</f>
        <v>0</v>
      </c>
      <c r="AO59" s="128">
        <f>[4]Final!AR12</f>
        <v>0</v>
      </c>
      <c r="AP59" s="127">
        <f>[4]Final!AS12</f>
        <v>0</v>
      </c>
      <c r="AQ59" s="128">
        <f>[4]Final!AT12</f>
        <v>0</v>
      </c>
    </row>
    <row r="60" spans="1:43" s="1" customFormat="1" ht="129.75" customHeight="1" x14ac:dyDescent="0.25">
      <c r="A60" s="10">
        <f t="shared" si="1"/>
        <v>59</v>
      </c>
      <c r="B60" s="10" t="s">
        <v>132</v>
      </c>
      <c r="C60" s="21" t="s">
        <v>44</v>
      </c>
      <c r="D60" s="10" t="s">
        <v>45</v>
      </c>
      <c r="E60" s="21" t="s">
        <v>46</v>
      </c>
      <c r="F60" s="21" t="s">
        <v>47</v>
      </c>
      <c r="G60" s="26" t="s">
        <v>62</v>
      </c>
      <c r="H60" s="26" t="s">
        <v>63</v>
      </c>
      <c r="I60" s="38" t="s">
        <v>133</v>
      </c>
      <c r="J60" s="41" t="s">
        <v>145</v>
      </c>
      <c r="K60" s="10">
        <v>13</v>
      </c>
      <c r="L60" s="10">
        <v>4</v>
      </c>
      <c r="M60" s="10" t="s">
        <v>146</v>
      </c>
      <c r="N60" s="12"/>
      <c r="O60" s="8"/>
      <c r="P60" s="7"/>
      <c r="Q60" s="10" t="s">
        <v>149</v>
      </c>
      <c r="R60" s="86">
        <v>0.2</v>
      </c>
      <c r="S60" s="97">
        <f t="shared" si="0"/>
        <v>0</v>
      </c>
      <c r="T60" s="14">
        <f>[4]Final!$W13*Tabla1[[#This Row],[%Avance]]/Tabla1[[#This Row],[2019]]</f>
        <v>0</v>
      </c>
      <c r="U60" s="55">
        <f>[4]Final!$X13</f>
        <v>0</v>
      </c>
      <c r="V60" s="14">
        <f>[4]Final!$Y13*Tabla1[[#This Row],[%Avance]]/Tabla1[[#This Row],[2019]]</f>
        <v>0</v>
      </c>
      <c r="W60" s="56">
        <f>[4]Final!$Z13</f>
        <v>0</v>
      </c>
      <c r="X60" s="14">
        <f>[4]Final!$AA13*Tabla1[[#This Row],[%Avance]]/Tabla1[[#This Row],[2019]]</f>
        <v>0</v>
      </c>
      <c r="Y60" s="56" t="str">
        <f>[4]Final!AB13</f>
        <v>Se está en espera de la adecuación de la sala multisensorial del Centro Cultural para organizar la exposición permanente y las temporales</v>
      </c>
      <c r="Z60" s="14">
        <f>[4]Final!AC13*Tabla1[[#This Row],[%Avance]]/Tabla1[[#This Row],[2019]]</f>
        <v>0</v>
      </c>
      <c r="AA60" s="128" t="str">
        <f>[4]Final!AD13</f>
        <v>Se está en espera de la adecuación de la sala multisensorial del Centro Cultural para organizar la exposición permanente y las temporales</v>
      </c>
      <c r="AB60" s="127">
        <f>[4]Final!AE13*Tabla1[[#This Row],[%Avance]]/Tabla1[[#This Row],[2019]]</f>
        <v>0</v>
      </c>
      <c r="AC60" s="128" t="str">
        <f>[4]Final!AF13</f>
        <v>Se está en espera de la adecuación de la sala multisensorial del Centro Cultural para organizar la exposición permanente y las temporales</v>
      </c>
      <c r="AD60" s="127">
        <f>[4]Final!AG13*Tabla1[[#This Row],[%Avance]]/Tabla1[[#This Row],[2019]]</f>
        <v>0</v>
      </c>
      <c r="AE60" s="128" t="str">
        <f>[4]Final!AH13</f>
        <v>Se está en espera de la adecuación de la sala multisensorial del Centro Cultural para organizar la exposición permanente y las temporales</v>
      </c>
      <c r="AF60" s="127">
        <f>[4]Final!AI13*Tabla1[[#This Row],[%Avance]]/Tabla1[[#This Row],[2019]]</f>
        <v>0</v>
      </c>
      <c r="AG60" s="128">
        <f>[4]Final!AJ13</f>
        <v>0</v>
      </c>
      <c r="AH60" s="127">
        <f>[4]Final!AK13*Tabla1[[#This Row],[%Avance]]/Tabla1[[#This Row],[2019]]</f>
        <v>0</v>
      </c>
      <c r="AI60" s="128">
        <f>[4]Final!AL13</f>
        <v>0</v>
      </c>
      <c r="AJ60" s="127">
        <f>[4]Final!AM13*Tabla1[[#This Row],[%Avance]]/Tabla1[[#This Row],[2019]]</f>
        <v>0</v>
      </c>
      <c r="AK60" s="128">
        <f>[4]Final!AN13</f>
        <v>0</v>
      </c>
      <c r="AL60" s="127">
        <f>[4]Final!AO13*Tabla1[[#This Row],[%Avance]]/Tabla1[[#This Row],[2019]]</f>
        <v>0</v>
      </c>
      <c r="AM60" s="128">
        <f>[4]Final!AP13</f>
        <v>0</v>
      </c>
      <c r="AN60" s="127">
        <f>[4]Final!AQ13*Tabla1[[#This Row],[%Avance]]/Tabla1[[#This Row],[2019]]</f>
        <v>0</v>
      </c>
      <c r="AO60" s="128">
        <f>[4]Final!AR13</f>
        <v>0</v>
      </c>
      <c r="AP60" s="127">
        <f>[4]Final!AS13*Tabla1[[#This Row],[%Avance]]/Tabla1[[#This Row],[2019]]</f>
        <v>0</v>
      </c>
      <c r="AQ60" s="128">
        <f>[4]Final!AT13</f>
        <v>0</v>
      </c>
    </row>
    <row r="61" spans="1:43" s="1" customFormat="1" ht="123" customHeight="1" x14ac:dyDescent="0.25">
      <c r="A61" s="10">
        <f t="shared" si="1"/>
        <v>60</v>
      </c>
      <c r="B61" s="10" t="s">
        <v>150</v>
      </c>
      <c r="C61" s="21" t="s">
        <v>44</v>
      </c>
      <c r="D61" s="10" t="s">
        <v>45</v>
      </c>
      <c r="E61" s="21" t="s">
        <v>46</v>
      </c>
      <c r="F61" s="21" t="s">
        <v>47</v>
      </c>
      <c r="G61" s="26" t="s">
        <v>62</v>
      </c>
      <c r="H61" s="26" t="s">
        <v>63</v>
      </c>
      <c r="I61" s="42" t="s">
        <v>150</v>
      </c>
      <c r="J61" s="43" t="s">
        <v>151</v>
      </c>
      <c r="K61" s="10">
        <v>300</v>
      </c>
      <c r="L61" s="10">
        <v>60</v>
      </c>
      <c r="M61" s="10" t="s">
        <v>152</v>
      </c>
      <c r="N61" s="12">
        <v>39109926</v>
      </c>
      <c r="O61" s="8" t="s">
        <v>53</v>
      </c>
      <c r="P61" s="7" t="s">
        <v>104</v>
      </c>
      <c r="Q61" s="10" t="s">
        <v>153</v>
      </c>
      <c r="R61" s="6">
        <v>0.1</v>
      </c>
      <c r="S61" s="97">
        <f t="shared" si="0"/>
        <v>0.05</v>
      </c>
      <c r="T61" s="14">
        <f>'[2]E-IR'!$W$3</f>
        <v>0.05</v>
      </c>
      <c r="U61" s="167" t="str">
        <f>'[2]E-IR'!$X$3</f>
        <v>se presentó el plan de producción a  Sub Tecnica.</v>
      </c>
      <c r="V61" s="14">
        <f>'[2]E-IR'!$Y3</f>
        <v>0</v>
      </c>
      <c r="W61" s="15">
        <f>'[2]E-IR'!$Z3</f>
        <v>0</v>
      </c>
      <c r="X61" s="14">
        <f>'[2]E-IR'!AA3</f>
        <v>0</v>
      </c>
      <c r="Y61" s="56">
        <f>'[2]E-IR'!AB3</f>
        <v>0</v>
      </c>
      <c r="Z61" s="14">
        <f>'[2]E-IR'!AC3</f>
        <v>0</v>
      </c>
      <c r="AA61" s="56">
        <f>'[2]E-IR'!AD3</f>
        <v>0</v>
      </c>
      <c r="AB61" s="127">
        <f>'[2]E-IR'!AE3</f>
        <v>0</v>
      </c>
      <c r="AC61" s="128">
        <f>'[2]E-IR'!AF3</f>
        <v>0</v>
      </c>
      <c r="AD61" s="127">
        <f>'[2]E-IR'!AG3</f>
        <v>0</v>
      </c>
      <c r="AE61" s="128">
        <f>'[2]E-IR'!AH3</f>
        <v>0</v>
      </c>
      <c r="AF61" s="127">
        <f>'[2]E-IR'!AI3</f>
        <v>0</v>
      </c>
      <c r="AG61" s="128">
        <f>'[2]E-IR'!AJ3</f>
        <v>0</v>
      </c>
      <c r="AH61" s="127">
        <f>'[2]E-IR'!AK3</f>
        <v>0</v>
      </c>
      <c r="AI61" s="128">
        <f>'[2]E-IR'!AL3</f>
        <v>0</v>
      </c>
      <c r="AJ61" s="127">
        <f>'[2]E-IR'!AM3</f>
        <v>0</v>
      </c>
      <c r="AK61" s="128">
        <f>'[2]E-IR'!AN3</f>
        <v>0</v>
      </c>
      <c r="AL61" s="127">
        <f>'[2]E-IR'!AO3</f>
        <v>0</v>
      </c>
      <c r="AM61" s="128">
        <f>'[2]E-IR'!AP3</f>
        <v>0</v>
      </c>
      <c r="AN61" s="127">
        <f>'[2]E-IR'!AQ3</f>
        <v>0</v>
      </c>
      <c r="AO61" s="128">
        <f>'[2]E-IR'!AR3</f>
        <v>0</v>
      </c>
      <c r="AP61" s="127">
        <f>'[2]E-IR'!AS3</f>
        <v>0</v>
      </c>
      <c r="AQ61" s="128">
        <f>'[2]E-IR'!AT3</f>
        <v>0</v>
      </c>
    </row>
    <row r="62" spans="1:43" s="1" customFormat="1" ht="123" customHeight="1" x14ac:dyDescent="0.25">
      <c r="A62" s="10">
        <f t="shared" si="1"/>
        <v>61</v>
      </c>
      <c r="B62" s="10" t="s">
        <v>150</v>
      </c>
      <c r="C62" s="21" t="s">
        <v>44</v>
      </c>
      <c r="D62" s="10" t="s">
        <v>45</v>
      </c>
      <c r="E62" s="21" t="s">
        <v>46</v>
      </c>
      <c r="F62" s="21" t="s">
        <v>47</v>
      </c>
      <c r="G62" s="26" t="s">
        <v>62</v>
      </c>
      <c r="H62" s="26" t="s">
        <v>63</v>
      </c>
      <c r="I62" s="42" t="s">
        <v>150</v>
      </c>
      <c r="J62" s="43" t="s">
        <v>151</v>
      </c>
      <c r="K62" s="10">
        <v>300</v>
      </c>
      <c r="L62" s="156">
        <v>60</v>
      </c>
      <c r="M62" s="10" t="s">
        <v>152</v>
      </c>
      <c r="N62" s="12"/>
      <c r="O62" s="7" t="s">
        <v>104</v>
      </c>
      <c r="P62" s="7" t="s">
        <v>54</v>
      </c>
      <c r="Q62" s="158" t="s">
        <v>374</v>
      </c>
      <c r="R62" s="86">
        <v>0.7</v>
      </c>
      <c r="S62" s="97">
        <f>T62+V62+X62+Z62+AB62+AD62+AF62+AH62+AJ62+AL62+AN62+AP62</f>
        <v>0.315</v>
      </c>
      <c r="T62" s="14">
        <f>'[2]E-IR'!W4*Tabla1[[#This Row],[%Avance]]/Tabla1[[#This Row],[2019]]</f>
        <v>2.3333333333333331E-2</v>
      </c>
      <c r="U62" s="167" t="str">
        <f>'[2]E-IR'!$X$4</f>
        <v xml:space="preserve">Audio descripción de  Universidad Canina
Grabación de Taller sobre Japón </v>
      </c>
      <c r="V62" s="14">
        <f>'[2]E-IR'!Y4*Tabla1[[#This Row],[%Avance]]/Tabla1[[#This Row],[2019]]</f>
        <v>0.11666666666666667</v>
      </c>
      <c r="W62" s="15" t="str">
        <f>'[2]E-IR'!$Z4</f>
        <v>Transfer de Nota city tv cuento en braille
Animación concurso nacional de cuento en braille (4), Grabación concurso nacional de cuento en braille, Animación del  Día mundial de la radio, Animación de  Familia de billetes accesibles, ajuste de video y audio de "Ojo con tus ojos", taller Fauna colombiana</v>
      </c>
      <c r="X62" s="14">
        <f>'[2]E-IR'!AA4*Tabla1[[#This Row],[%Avance]]/Tabla1[[#This Row],[2019]]</f>
        <v>6.9999999999999993E-2</v>
      </c>
      <c r="Y62" s="56" t="str">
        <f>'[2]E-IR'!AB4</f>
        <v xml:space="preserve">Grabación Alcantarilla sin tapa calle 34, Grabación Taller sensorial Japón, GR Doodle de bach, GR Encuentro nacional de organizaciones discapacidad (2), GR Homenaje a Seiichi Miyake                         </v>
      </c>
      <c r="Z62" s="14">
        <f>'[2]E-IR'!AC4*Tabla1[[#This Row],[%Avance]]/Tabla1[[#This Row],[2019]]</f>
        <v>3.4999999999999996E-2</v>
      </c>
      <c r="AA62" s="56" t="str">
        <f>'[2]E-IR'!AD4</f>
        <v xml:space="preserve">GR Narrar al oido filbo 2019, Talleres de Braille Filbo 2019, Quién era Louis Braill
</v>
      </c>
      <c r="AB62" s="14">
        <f>'[2]E-IR'!AE4*Tabla1[[#This Row],[%Avance]]/Tabla1[[#This Row],[2019]]</f>
        <v>4.6666666666666662E-2</v>
      </c>
      <c r="AC62" s="128" t="str">
        <f>'[2]E-IR'!AF4</f>
        <v xml:space="preserve">GR Día del maestro, GR Evento a través de mis pequeños ojos, GR Función pública biblioteca virtual, GR La importancia del Perro guía                          
</v>
      </c>
      <c r="AD62" s="14">
        <f>'[2]E-IR'!AG4*Tabla1[[#This Row],[%Avance]]/Tabla1[[#This Row],[2019]]</f>
        <v>2.3333333333333331E-2</v>
      </c>
      <c r="AE62" s="128" t="str">
        <f>'[2]E-IR'!AH4</f>
        <v xml:space="preserve">GR Biblioteca Virtual para Ciegos Función pública
GR La importancia del perro guía
</v>
      </c>
      <c r="AF62" s="14">
        <f>'[2]E-IR'!AI4*Tabla1[[#This Row],[%Avance]]/Tabla1[[#This Row],[2019]]</f>
        <v>0</v>
      </c>
      <c r="AG62" s="128">
        <f>'[2]E-IR'!AJ4</f>
        <v>0</v>
      </c>
      <c r="AH62" s="14">
        <f>'[2]E-IR'!AK4*Tabla1[[#This Row],[%Avance]]/Tabla1[[#This Row],[2019]]</f>
        <v>0</v>
      </c>
      <c r="AI62" s="128">
        <f>'[2]E-IR'!AL4</f>
        <v>0</v>
      </c>
      <c r="AJ62" s="14">
        <f>'[2]E-IR'!AM4*Tabla1[[#This Row],[%Avance]]/Tabla1[[#This Row],[2019]]</f>
        <v>0</v>
      </c>
      <c r="AK62" s="128">
        <f>'[2]E-IR'!AN4</f>
        <v>0</v>
      </c>
      <c r="AL62" s="14">
        <f>'[2]E-IR'!AO4*Tabla1[[#This Row],[%Avance]]/Tabla1[[#This Row],[2019]]</f>
        <v>0</v>
      </c>
      <c r="AM62" s="128">
        <f>'[2]E-IR'!AP4</f>
        <v>0</v>
      </c>
      <c r="AN62" s="14">
        <f>'[2]E-IR'!AQ4*Tabla1[[#This Row],[%Avance]]/Tabla1[[#This Row],[2019]]</f>
        <v>0</v>
      </c>
      <c r="AO62" s="128">
        <f>'[2]E-IR'!AR4</f>
        <v>0</v>
      </c>
      <c r="AP62" s="14">
        <f>'[2]E-IR'!AS4*Tabla1[[#This Row],[%Avance]]/Tabla1[[#This Row],[2019]]</f>
        <v>0</v>
      </c>
      <c r="AQ62" s="128">
        <f>'[2]E-IR'!AT4</f>
        <v>0</v>
      </c>
    </row>
    <row r="63" spans="1:43" s="1" customFormat="1" ht="123" customHeight="1" x14ac:dyDescent="0.25">
      <c r="A63" s="10" t="e">
        <f>#REF!+1</f>
        <v>#REF!</v>
      </c>
      <c r="B63" s="10" t="s">
        <v>150</v>
      </c>
      <c r="C63" s="21" t="s">
        <v>44</v>
      </c>
      <c r="D63" s="10" t="s">
        <v>45</v>
      </c>
      <c r="E63" s="21" t="s">
        <v>46</v>
      </c>
      <c r="F63" s="21" t="s">
        <v>47</v>
      </c>
      <c r="G63" s="26" t="s">
        <v>62</v>
      </c>
      <c r="H63" s="26" t="s">
        <v>63</v>
      </c>
      <c r="I63" s="42" t="s">
        <v>150</v>
      </c>
      <c r="J63" s="43" t="s">
        <v>151</v>
      </c>
      <c r="K63" s="10">
        <v>300</v>
      </c>
      <c r="L63" s="10">
        <v>60</v>
      </c>
      <c r="M63" s="10" t="s">
        <v>152</v>
      </c>
      <c r="N63" s="12"/>
      <c r="O63" s="7" t="s">
        <v>104</v>
      </c>
      <c r="P63" s="7" t="s">
        <v>54</v>
      </c>
      <c r="Q63" s="9" t="s">
        <v>154</v>
      </c>
      <c r="R63" s="6">
        <v>0.2</v>
      </c>
      <c r="S63" s="97">
        <f>T63+V63+X63+Z63+AB63+AD63+AF63+AH63+AJ63+AL63+AN63+AP63</f>
        <v>0.01</v>
      </c>
      <c r="T63" s="14">
        <f>'[2]E-IR'!W5</f>
        <v>0</v>
      </c>
      <c r="U63" s="167">
        <f>'[2]E-IR'!$X$5</f>
        <v>0</v>
      </c>
      <c r="V63" s="14" t="str">
        <f>'[2]E-IR'!Y5</f>
        <v>1%</v>
      </c>
      <c r="W63" s="15" t="str">
        <f>'[2]E-IR'!$Z5</f>
        <v>seguimiento a los contenidos misionales para el mes</v>
      </c>
      <c r="X63" s="14">
        <f>'[2]E-IR'!AA5</f>
        <v>0</v>
      </c>
      <c r="Y63" s="56">
        <f>'[2]E-IR'!AB5</f>
        <v>0</v>
      </c>
      <c r="Z63" s="14">
        <f>'[2]E-IR'!AC5</f>
        <v>0</v>
      </c>
      <c r="AA63" s="56">
        <f>'[2]E-IR'!AD5</f>
        <v>0</v>
      </c>
      <c r="AB63" s="127">
        <f>'[2]E-IR'!AE5</f>
        <v>0</v>
      </c>
      <c r="AC63" s="128">
        <f>'[2]E-IR'!AF5</f>
        <v>0</v>
      </c>
      <c r="AD63" s="127">
        <f>'[2]E-IR'!AG5</f>
        <v>0</v>
      </c>
      <c r="AE63" s="128">
        <f>'[2]E-IR'!AH5</f>
        <v>0</v>
      </c>
      <c r="AF63" s="127">
        <f>'[2]E-IR'!AI5</f>
        <v>0</v>
      </c>
      <c r="AG63" s="128">
        <f>'[2]E-IR'!AJ5</f>
        <v>0</v>
      </c>
      <c r="AH63" s="127">
        <f>'[2]E-IR'!AK5</f>
        <v>0</v>
      </c>
      <c r="AI63" s="128">
        <f>'[2]E-IR'!AL5</f>
        <v>0</v>
      </c>
      <c r="AJ63" s="127">
        <f>'[2]E-IR'!AM5</f>
        <v>0</v>
      </c>
      <c r="AK63" s="128">
        <f>'[2]E-IR'!AN5</f>
        <v>0</v>
      </c>
      <c r="AL63" s="127">
        <f>'[2]E-IR'!AO5</f>
        <v>0</v>
      </c>
      <c r="AM63" s="128">
        <f>'[2]E-IR'!AP5</f>
        <v>0</v>
      </c>
      <c r="AN63" s="127">
        <f>'[2]E-IR'!AQ5</f>
        <v>0</v>
      </c>
      <c r="AO63" s="128">
        <f>'[2]E-IR'!AR5</f>
        <v>0</v>
      </c>
      <c r="AP63" s="127">
        <f>'[2]E-IR'!AS5</f>
        <v>0</v>
      </c>
      <c r="AQ63" s="128">
        <f>'[2]E-IR'!AT5</f>
        <v>0</v>
      </c>
    </row>
    <row r="64" spans="1:43" s="1" customFormat="1" ht="123" customHeight="1" x14ac:dyDescent="0.25">
      <c r="A64" s="10" t="e">
        <f t="shared" si="1"/>
        <v>#REF!</v>
      </c>
      <c r="B64" s="10" t="s">
        <v>150</v>
      </c>
      <c r="C64" s="21" t="s">
        <v>44</v>
      </c>
      <c r="D64" s="10" t="s">
        <v>45</v>
      </c>
      <c r="E64" s="21" t="s">
        <v>46</v>
      </c>
      <c r="F64" s="21" t="s">
        <v>47</v>
      </c>
      <c r="G64" s="26" t="s">
        <v>62</v>
      </c>
      <c r="H64" s="26" t="s">
        <v>63</v>
      </c>
      <c r="I64" s="42" t="s">
        <v>150</v>
      </c>
      <c r="J64" s="44" t="s">
        <v>155</v>
      </c>
      <c r="K64" s="10">
        <v>3200</v>
      </c>
      <c r="L64" s="10">
        <v>800</v>
      </c>
      <c r="M64" s="10" t="s">
        <v>156</v>
      </c>
      <c r="N64" s="12">
        <v>103383619</v>
      </c>
      <c r="O64" s="8" t="s">
        <v>53</v>
      </c>
      <c r="P64" s="7" t="s">
        <v>104</v>
      </c>
      <c r="Q64" s="10" t="s">
        <v>157</v>
      </c>
      <c r="R64" s="6">
        <v>0.1</v>
      </c>
      <c r="S64" s="97">
        <f t="shared" ref="S64:S68" si="3">T64+V64+X64+Z64+AB64+AD64+AF64+AH64+AJ64+AL64+AN64+AP64</f>
        <v>0.02</v>
      </c>
      <c r="T64" s="14">
        <f>'[2]E-IR'!$W$6</f>
        <v>0.01</v>
      </c>
      <c r="U64" s="167" t="str">
        <f>'[2]E-IR'!$X$6</f>
        <v>se proyectó la nueva estructura de los programas de acuerdo a los nuevos integrantes  de cada actividad en Subdirección técnica</v>
      </c>
      <c r="V64" s="14" t="str">
        <f>'[2]E-IR'!$Y6</f>
        <v>1%</v>
      </c>
      <c r="W64" s="15">
        <f>'[2]E-IR'!$Z6</f>
        <v>0</v>
      </c>
      <c r="X64" s="14">
        <f>'[2]E-IR'!AA6</f>
        <v>0</v>
      </c>
      <c r="Y64" s="56">
        <f>'[2]E-IR'!AB6</f>
        <v>0</v>
      </c>
      <c r="Z64" s="14">
        <f>'[2]E-IR'!AC6</f>
        <v>0</v>
      </c>
      <c r="AA64" s="56">
        <f>'[2]E-IR'!AD6</f>
        <v>0</v>
      </c>
      <c r="AB64" s="127">
        <f>'[2]E-IR'!AE6</f>
        <v>0</v>
      </c>
      <c r="AC64" s="128">
        <f>'[2]E-IR'!AF6</f>
        <v>0</v>
      </c>
      <c r="AD64" s="127">
        <f>'[2]E-IR'!AG6</f>
        <v>0</v>
      </c>
      <c r="AE64" s="128">
        <f>'[2]E-IR'!AH6</f>
        <v>0</v>
      </c>
      <c r="AF64" s="127">
        <f>'[2]E-IR'!AI6</f>
        <v>0</v>
      </c>
      <c r="AG64" s="128">
        <f>'[2]E-IR'!AJ6</f>
        <v>0</v>
      </c>
      <c r="AH64" s="127">
        <f>'[2]E-IR'!AK6</f>
        <v>0</v>
      </c>
      <c r="AI64" s="128">
        <f>'[2]E-IR'!AL6</f>
        <v>0</v>
      </c>
      <c r="AJ64" s="127">
        <f>'[2]E-IR'!AM6</f>
        <v>0</v>
      </c>
      <c r="AK64" s="128">
        <f>'[2]E-IR'!AN6</f>
        <v>0</v>
      </c>
      <c r="AL64" s="127">
        <f>'[2]E-IR'!AO6</f>
        <v>0</v>
      </c>
      <c r="AM64" s="128">
        <f>'[2]E-IR'!AP6</f>
        <v>0</v>
      </c>
      <c r="AN64" s="127">
        <f>'[2]E-IR'!AQ6</f>
        <v>0</v>
      </c>
      <c r="AO64" s="128">
        <f>'[2]E-IR'!AR6</f>
        <v>0</v>
      </c>
      <c r="AP64" s="127">
        <f>'[2]E-IR'!AS6</f>
        <v>0</v>
      </c>
      <c r="AQ64" s="128">
        <f>'[2]E-IR'!AT6</f>
        <v>0</v>
      </c>
    </row>
    <row r="65" spans="1:43" s="1" customFormat="1" ht="123" customHeight="1" x14ac:dyDescent="0.25">
      <c r="A65" s="10" t="e">
        <f t="shared" si="1"/>
        <v>#REF!</v>
      </c>
      <c r="B65" s="10" t="s">
        <v>150</v>
      </c>
      <c r="C65" s="21" t="s">
        <v>44</v>
      </c>
      <c r="D65" s="10" t="s">
        <v>45</v>
      </c>
      <c r="E65" s="21" t="s">
        <v>46</v>
      </c>
      <c r="F65" s="21" t="s">
        <v>47</v>
      </c>
      <c r="G65" s="26" t="s">
        <v>62</v>
      </c>
      <c r="H65" s="26" t="s">
        <v>63</v>
      </c>
      <c r="I65" s="42" t="s">
        <v>150</v>
      </c>
      <c r="J65" s="44" t="s">
        <v>155</v>
      </c>
      <c r="K65" s="10">
        <v>3200</v>
      </c>
      <c r="L65" s="10">
        <v>800</v>
      </c>
      <c r="M65" s="10" t="s">
        <v>156</v>
      </c>
      <c r="N65" s="12"/>
      <c r="O65" s="8" t="s">
        <v>53</v>
      </c>
      <c r="P65" s="7" t="s">
        <v>54</v>
      </c>
      <c r="Q65" s="10" t="s">
        <v>158</v>
      </c>
      <c r="R65" s="6">
        <v>0.1</v>
      </c>
      <c r="S65" s="97">
        <f t="shared" si="3"/>
        <v>0.06</v>
      </c>
      <c r="T65" s="14">
        <f>'[2]E-IR'!$W$7</f>
        <v>0.01</v>
      </c>
      <c r="U65" s="167">
        <f>'[2]E-IR'!$X$7</f>
        <v>0</v>
      </c>
      <c r="V65" s="14">
        <f>'[2]E-IR'!$Y7</f>
        <v>0.01</v>
      </c>
      <c r="W65" s="15">
        <f>'[2]E-IR'!$Z7</f>
        <v>0</v>
      </c>
      <c r="X65" s="14">
        <f>'[2]E-IR'!AA7</f>
        <v>0.02</v>
      </c>
      <c r="Y65" s="56" t="str">
        <f>'[2]E-IR'!AB7</f>
        <v>Se actualiza la Parrilla con programas nuevos, Consultorio Jurídico</v>
      </c>
      <c r="Z65" s="14" t="str">
        <f>'[2]E-IR'!AC7</f>
        <v>2%</v>
      </c>
      <c r="AA65" s="56" t="str">
        <f>'[2]E-IR'!AD7</f>
        <v>Se actualiza la Parrilla con programas nuevos, Fecodivizando futuro</v>
      </c>
      <c r="AB65" s="127">
        <f>'[2]E-IR'!AE7</f>
        <v>0</v>
      </c>
      <c r="AC65" s="128">
        <f>'[2]E-IR'!AF7</f>
        <v>0</v>
      </c>
      <c r="AD65" s="127">
        <f>'[2]E-IR'!AG7</f>
        <v>0</v>
      </c>
      <c r="AE65" s="128">
        <f>'[2]E-IR'!AH7</f>
        <v>0</v>
      </c>
      <c r="AF65" s="127">
        <f>'[2]E-IR'!AI7</f>
        <v>0</v>
      </c>
      <c r="AG65" s="128">
        <f>'[2]E-IR'!AJ7</f>
        <v>0</v>
      </c>
      <c r="AH65" s="127">
        <f>'[2]E-IR'!AK7</f>
        <v>0</v>
      </c>
      <c r="AI65" s="128">
        <f>'[2]E-IR'!AL7</f>
        <v>0</v>
      </c>
      <c r="AJ65" s="127">
        <f>'[2]E-IR'!AM7</f>
        <v>0</v>
      </c>
      <c r="AK65" s="128">
        <f>'[2]E-IR'!AN7</f>
        <v>0</v>
      </c>
      <c r="AL65" s="127">
        <f>'[2]E-IR'!AO7</f>
        <v>0</v>
      </c>
      <c r="AM65" s="128">
        <f>'[2]E-IR'!AP7</f>
        <v>0</v>
      </c>
      <c r="AN65" s="127">
        <f>'[2]E-IR'!AQ7</f>
        <v>0</v>
      </c>
      <c r="AO65" s="128">
        <f>'[2]E-IR'!AR7</f>
        <v>0</v>
      </c>
      <c r="AP65" s="127">
        <f>'[2]E-IR'!AS7</f>
        <v>0</v>
      </c>
      <c r="AQ65" s="128">
        <f>'[2]E-IR'!AT7</f>
        <v>0</v>
      </c>
    </row>
    <row r="66" spans="1:43" s="1" customFormat="1" ht="123" customHeight="1" x14ac:dyDescent="0.25">
      <c r="A66" s="10" t="e">
        <f t="shared" si="1"/>
        <v>#REF!</v>
      </c>
      <c r="B66" s="10" t="s">
        <v>150</v>
      </c>
      <c r="C66" s="21" t="s">
        <v>44</v>
      </c>
      <c r="D66" s="10" t="s">
        <v>45</v>
      </c>
      <c r="E66" s="21" t="s">
        <v>46</v>
      </c>
      <c r="F66" s="21" t="s">
        <v>47</v>
      </c>
      <c r="G66" s="26" t="s">
        <v>62</v>
      </c>
      <c r="H66" s="26" t="s">
        <v>63</v>
      </c>
      <c r="I66" s="42" t="s">
        <v>150</v>
      </c>
      <c r="J66" s="44" t="s">
        <v>155</v>
      </c>
      <c r="K66" s="10">
        <v>3200</v>
      </c>
      <c r="L66" s="156">
        <v>600</v>
      </c>
      <c r="M66" s="10" t="s">
        <v>156</v>
      </c>
      <c r="N66" s="12"/>
      <c r="O66" s="8" t="s">
        <v>53</v>
      </c>
      <c r="P66" s="7" t="s">
        <v>54</v>
      </c>
      <c r="Q66" s="10" t="s">
        <v>159</v>
      </c>
      <c r="R66" s="86">
        <v>0.5</v>
      </c>
      <c r="S66" s="97">
        <f t="shared" si="3"/>
        <v>0.35083333333333333</v>
      </c>
      <c r="T66" s="14">
        <f>'[2]E-IR'!W8*Tabla1[[#This Row],[%Avance]]/Tabla1[[#This Row],[2019]]</f>
        <v>1.0833333333333334E-2</v>
      </c>
      <c r="U66" s="167" t="str">
        <f>'[2]E-IR'!$X$8</f>
        <v>programas de INCIRadio</v>
      </c>
      <c r="V66" s="14">
        <f>'[2]E-IR'!Y8*Tabla1[[#This Row],[%Avance]]/Tabla1[[#This Row],[2019]]</f>
        <v>6.4166666666666664E-2</v>
      </c>
      <c r="W66" s="15" t="str">
        <f>'[2]E-IR'!$Z8</f>
        <v>Programas de INCIRadio</v>
      </c>
      <c r="X66" s="14">
        <f>'[2]E-IR'!AA8*Tabla1[[#This Row],[%Avance]]/Tabla1[[#This Row],[2019]]</f>
        <v>7.0833333333333331E-2</v>
      </c>
      <c r="Y66" s="56" t="str">
        <f>'[2]E-IR'!AB8</f>
        <v>Programas de INCIRadio</v>
      </c>
      <c r="Z66" s="14">
        <f>'[2]E-IR'!AC8*Tabla1[[#This Row],[%Avance]]/Tabla1[[#This Row],[2019]]</f>
        <v>7.0000000000000007E-2</v>
      </c>
      <c r="AA66" s="56" t="str">
        <f>'[2]E-IR'!AD8</f>
        <v>Programas de INCIRadio</v>
      </c>
      <c r="AB66" s="127">
        <f>'[2]E-IR'!AE8*Tabla1[[#This Row],[%Avance]]/Tabla1[[#This Row],[2019]]</f>
        <v>7.6666666666666661E-2</v>
      </c>
      <c r="AC66" s="128" t="str">
        <f>'[2]E-IR'!AF8</f>
        <v>Programas de INCIRadio</v>
      </c>
      <c r="AD66" s="127">
        <f>'[2]E-IR'!AG8*Tabla1[[#This Row],[%Avance]]/Tabla1[[#This Row],[2019]]</f>
        <v>5.8333333333333334E-2</v>
      </c>
      <c r="AE66" s="128" t="str">
        <f>'[2]E-IR'!AH8</f>
        <v>Programas de INCIRadio</v>
      </c>
      <c r="AF66" s="127">
        <f>'[2]E-IR'!AI8*Tabla1[[#This Row],[%Avance]]/Tabla1[[#This Row],[2019]]</f>
        <v>0</v>
      </c>
      <c r="AG66" s="128">
        <f>'[2]E-IR'!AJ8</f>
        <v>0</v>
      </c>
      <c r="AH66" s="127">
        <f>'[2]E-IR'!AK8*Tabla1[[#This Row],[%Avance]]/Tabla1[[#This Row],[2019]]</f>
        <v>0</v>
      </c>
      <c r="AI66" s="128">
        <f>'[2]E-IR'!AL8</f>
        <v>0</v>
      </c>
      <c r="AJ66" s="127">
        <f>'[2]E-IR'!AM8*Tabla1[[#This Row],[%Avance]]/Tabla1[[#This Row],[2019]]</f>
        <v>0</v>
      </c>
      <c r="AK66" s="128">
        <f>'[2]E-IR'!AN8</f>
        <v>0</v>
      </c>
      <c r="AL66" s="127">
        <f>'[2]E-IR'!AO8*Tabla1[[#This Row],[%Avance]]/Tabla1[[#This Row],[2019]]</f>
        <v>0</v>
      </c>
      <c r="AM66" s="128">
        <f>'[2]E-IR'!AP8</f>
        <v>0</v>
      </c>
      <c r="AN66" s="127">
        <f>'[2]E-IR'!AQ8*Tabla1[[#This Row],[%Avance]]/Tabla1[[#This Row],[2019]]</f>
        <v>0</v>
      </c>
      <c r="AO66" s="128">
        <f>'[2]E-IR'!AR8</f>
        <v>0</v>
      </c>
      <c r="AP66" s="127">
        <f>'[2]E-IR'!AS8*Tabla1[[#This Row],[%Avance]]/Tabla1[[#This Row],[2019]]</f>
        <v>0</v>
      </c>
      <c r="AQ66" s="128">
        <f>'[2]E-IR'!AT8</f>
        <v>0</v>
      </c>
    </row>
    <row r="67" spans="1:43" s="90" customFormat="1" ht="123" customHeight="1" x14ac:dyDescent="0.25">
      <c r="A67" s="14" t="e">
        <f t="shared" si="1"/>
        <v>#REF!</v>
      </c>
      <c r="B67" s="14" t="s">
        <v>150</v>
      </c>
      <c r="C67" s="151" t="s">
        <v>44</v>
      </c>
      <c r="D67" s="14" t="s">
        <v>45</v>
      </c>
      <c r="E67" s="151" t="s">
        <v>46</v>
      </c>
      <c r="F67" s="151" t="s">
        <v>47</v>
      </c>
      <c r="G67" s="152" t="s">
        <v>62</v>
      </c>
      <c r="H67" s="152" t="s">
        <v>63</v>
      </c>
      <c r="I67" s="153" t="s">
        <v>150</v>
      </c>
      <c r="J67" s="154" t="s">
        <v>155</v>
      </c>
      <c r="K67" s="10">
        <v>3200</v>
      </c>
      <c r="L67" s="157">
        <v>400</v>
      </c>
      <c r="M67" s="10" t="s">
        <v>156</v>
      </c>
      <c r="N67" s="14"/>
      <c r="O67" s="14" t="s">
        <v>53</v>
      </c>
      <c r="P67" s="14" t="s">
        <v>54</v>
      </c>
      <c r="Q67" s="14" t="s">
        <v>160</v>
      </c>
      <c r="R67" s="103">
        <v>0.2</v>
      </c>
      <c r="S67" s="97">
        <f t="shared" si="3"/>
        <v>0.10700000000000001</v>
      </c>
      <c r="T67" s="14">
        <f>'[2]E-IR'!W$9*Tabla1[[#This Row],[%Avance]]/Tabla1[[#This Row],[2019]]</f>
        <v>2E-3</v>
      </c>
      <c r="U67" s="167" t="str">
        <f>'[2]E-IR'!$X$9</f>
        <v>Cápsulas, miniprogramas, promos, cuñas, separadores</v>
      </c>
      <c r="V67" s="14">
        <f>'[2]E-IR'!Y$9*Tabla1[[#This Row],[%Avance]]/Tabla1[[#This Row],[2019]]</f>
        <v>1.9500000000000003E-2</v>
      </c>
      <c r="W67" s="15" t="str">
        <f>'[2]E-IR'!$Z9</f>
        <v>Cápsulas, miniprogramas, promos, cuñas, separadores</v>
      </c>
      <c r="X67" s="14">
        <f>'[2]E-IR'!AA$9*Tabla1[[#This Row],[%Avance]]/Tabla1[[#This Row],[2019]]</f>
        <v>2.9500000000000002E-2</v>
      </c>
      <c r="Y67" s="56" t="str">
        <f>'[2]E-IR'!AB9</f>
        <v>Cápsulas, miniprogramas, promos, cuñas, separadores</v>
      </c>
      <c r="Z67" s="14">
        <f>'[2]E-IR'!AC$9*Tabla1[[#This Row],[%Avance]]/Tabla1[[#This Row],[2019]]</f>
        <v>2.2499999999999999E-2</v>
      </c>
      <c r="AA67" s="56" t="str">
        <f>'[2]E-IR'!AD9</f>
        <v>Cápsulas, miniprogramas, promos, cuñas, separadores</v>
      </c>
      <c r="AB67" s="127">
        <f>'[2]E-IR'!AE$9*Tabla1[[#This Row],[%Avance]]/Tabla1[[#This Row],[2019]]</f>
        <v>1.9500000000000003E-2</v>
      </c>
      <c r="AC67" s="128" t="str">
        <f>'[2]E-IR'!AF9</f>
        <v>Cápsulas, miniprogramas, promos, cuñas, separadores</v>
      </c>
      <c r="AD67" s="127">
        <f>'[2]E-IR'!AG$9*Tabla1[[#This Row],[%Avance]]/Tabla1[[#This Row],[2019]]</f>
        <v>1.4000000000000002E-2</v>
      </c>
      <c r="AE67" s="128" t="str">
        <f>'[2]E-IR'!AH9</f>
        <v>Cápsulas, miniprogramas, promos, cuñas, separadores</v>
      </c>
      <c r="AF67" s="127">
        <f>'[2]E-IR'!AI$9*Tabla1[[#This Row],[%Avance]]/Tabla1[[#This Row],[2019]]</f>
        <v>0</v>
      </c>
      <c r="AG67" s="128">
        <f>'[2]E-IR'!AJ9</f>
        <v>0</v>
      </c>
      <c r="AH67" s="127">
        <f>'[2]E-IR'!AK$9*Tabla1[[#This Row],[%Avance]]/Tabla1[[#This Row],[2019]]</f>
        <v>0</v>
      </c>
      <c r="AI67" s="128">
        <f>'[2]E-IR'!AL9</f>
        <v>0</v>
      </c>
      <c r="AJ67" s="127">
        <f>'[2]E-IR'!AM$9*Tabla1[[#This Row],[%Avance]]/Tabla1[[#This Row],[2019]]</f>
        <v>0</v>
      </c>
      <c r="AK67" s="128">
        <f>'[2]E-IR'!AN9</f>
        <v>0</v>
      </c>
      <c r="AL67" s="127">
        <f>'[2]E-IR'!AO$9*Tabla1[[#This Row],[%Avance]]/Tabla1[[#This Row],[2019]]</f>
        <v>0</v>
      </c>
      <c r="AM67" s="128">
        <f>'[2]E-IR'!AP9</f>
        <v>0</v>
      </c>
      <c r="AN67" s="127">
        <f>'[2]E-IR'!AQ$9*Tabla1[[#This Row],[%Avance]]/Tabla1[[#This Row],[2019]]</f>
        <v>0</v>
      </c>
      <c r="AO67" s="128">
        <f>'[2]E-IR'!AR9</f>
        <v>0</v>
      </c>
      <c r="AP67" s="127">
        <f>'[2]E-IR'!AS$9*Tabla1[[#This Row],[%Avance]]/Tabla1[[#This Row],[2019]]</f>
        <v>0</v>
      </c>
      <c r="AQ67" s="128">
        <f>'[2]E-IR'!AT9</f>
        <v>0</v>
      </c>
    </row>
    <row r="68" spans="1:43" s="90" customFormat="1" ht="123" customHeight="1" x14ac:dyDescent="0.25">
      <c r="A68" s="14" t="e">
        <f t="shared" ref="A68:A130" si="4">A67+1</f>
        <v>#REF!</v>
      </c>
      <c r="B68" s="14" t="s">
        <v>150</v>
      </c>
      <c r="C68" s="151" t="s">
        <v>44</v>
      </c>
      <c r="D68" s="14" t="s">
        <v>45</v>
      </c>
      <c r="E68" s="151" t="s">
        <v>46</v>
      </c>
      <c r="F68" s="151" t="s">
        <v>47</v>
      </c>
      <c r="G68" s="152" t="s">
        <v>62</v>
      </c>
      <c r="H68" s="152" t="s">
        <v>63</v>
      </c>
      <c r="I68" s="153" t="s">
        <v>150</v>
      </c>
      <c r="J68" s="154" t="s">
        <v>155</v>
      </c>
      <c r="K68" s="10">
        <v>3200</v>
      </c>
      <c r="L68" s="53">
        <v>800</v>
      </c>
      <c r="M68" s="10" t="s">
        <v>156</v>
      </c>
      <c r="N68" s="14"/>
      <c r="O68" s="14" t="s">
        <v>161</v>
      </c>
      <c r="P68" s="14" t="s">
        <v>54</v>
      </c>
      <c r="Q68" s="14" t="s">
        <v>162</v>
      </c>
      <c r="R68" s="155">
        <v>0.1</v>
      </c>
      <c r="S68" s="97">
        <f t="shared" si="3"/>
        <v>0</v>
      </c>
      <c r="T68" s="14">
        <f>'[2]E-IR'!W$10*Tabla1[[#This Row],[%Avance]]/Tabla1[[#This Row],[2019]]</f>
        <v>0</v>
      </c>
      <c r="U68" s="55">
        <f>'[2]E-IR'!$X$10</f>
        <v>0</v>
      </c>
      <c r="V68" s="14">
        <f>'[2]E-IR'!Y$10*Tabla1[[#This Row],[%Avance]]/Tabla1[[#This Row],[2019]]</f>
        <v>0</v>
      </c>
      <c r="W68" s="56">
        <f>'[2]E-IR'!$Z10</f>
        <v>0</v>
      </c>
      <c r="X68" s="14">
        <f>'[2]E-IR'!AA$10*Tabla1[[#This Row],[%Avance]]/Tabla1[[#This Row],[2019]]</f>
        <v>0</v>
      </c>
      <c r="Y68" s="56">
        <f>'[2]E-IR'!AB10</f>
        <v>0</v>
      </c>
      <c r="Z68" s="14">
        <f>'[2]E-IR'!AC$10*Tabla1[[#This Row],[%Avance]]/Tabla1[[#This Row],[2019]]</f>
        <v>0</v>
      </c>
      <c r="AA68" s="56">
        <f>'[2]E-IR'!AD10</f>
        <v>0</v>
      </c>
      <c r="AB68" s="14">
        <f>'[2]E-IR'!AE$10*Tabla1[[#This Row],[%Avance]]/Tabla1[[#This Row],[2019]]</f>
        <v>0</v>
      </c>
      <c r="AC68" s="56">
        <f>'[2]E-IR'!AF10</f>
        <v>0</v>
      </c>
      <c r="AD68" s="14">
        <f>'[2]E-IR'!AG$10*Tabla1[[#This Row],[%Avance]]/Tabla1[[#This Row],[2019]]</f>
        <v>0</v>
      </c>
      <c r="AE68" s="56">
        <f>'[2]E-IR'!AH10</f>
        <v>0</v>
      </c>
      <c r="AF68" s="14">
        <f>'[2]E-IR'!AI$10*Tabla1[[#This Row],[%Avance]]/Tabla1[[#This Row],[2019]]</f>
        <v>0</v>
      </c>
      <c r="AG68" s="56">
        <f>'[2]E-IR'!AJ10</f>
        <v>0</v>
      </c>
      <c r="AH68" s="14">
        <f>'[2]E-IR'!AK$10*Tabla1[[#This Row],[%Avance]]/Tabla1[[#This Row],[2019]]</f>
        <v>0</v>
      </c>
      <c r="AI68" s="56">
        <f>'[2]E-IR'!AL10</f>
        <v>0</v>
      </c>
      <c r="AJ68" s="14">
        <f>'[2]E-IR'!AM$10*Tabla1[[#This Row],[%Avance]]/Tabla1[[#This Row],[2019]]</f>
        <v>0</v>
      </c>
      <c r="AK68" s="56">
        <f>'[2]E-IR'!AN10</f>
        <v>0</v>
      </c>
      <c r="AL68" s="14">
        <f>'[2]E-IR'!AO$10*Tabla1[[#This Row],[%Avance]]/Tabla1[[#This Row],[2019]]</f>
        <v>0</v>
      </c>
      <c r="AM68" s="56">
        <f>'[2]E-IR'!AP10</f>
        <v>0</v>
      </c>
      <c r="AN68" s="14">
        <f>'[2]E-IR'!AQ$10*Tabla1[[#This Row],[%Avance]]/Tabla1[[#This Row],[2019]]</f>
        <v>0</v>
      </c>
      <c r="AO68" s="56">
        <f>'[2]E-IR'!AR10</f>
        <v>0</v>
      </c>
      <c r="AP68" s="14">
        <f>'[2]E-IR'!AS$10*Tabla1[[#This Row],[%Avance]]/Tabla1[[#This Row],[2019]]</f>
        <v>0</v>
      </c>
      <c r="AQ68" s="56">
        <f>'[2]E-IR'!AT10</f>
        <v>0</v>
      </c>
    </row>
    <row r="69" spans="1:43" s="1" customFormat="1" ht="123" customHeight="1" x14ac:dyDescent="0.25">
      <c r="A69" s="10" t="e">
        <f t="shared" si="4"/>
        <v>#REF!</v>
      </c>
      <c r="B69" s="10" t="s">
        <v>163</v>
      </c>
      <c r="C69" s="45" t="s">
        <v>164</v>
      </c>
      <c r="D69" s="10" t="s">
        <v>165</v>
      </c>
      <c r="E69" s="46" t="s">
        <v>166</v>
      </c>
      <c r="F69" s="46" t="s">
        <v>167</v>
      </c>
      <c r="G69" s="47" t="s">
        <v>168</v>
      </c>
      <c r="H69" s="11" t="s">
        <v>169</v>
      </c>
      <c r="I69" s="11" t="s">
        <v>170</v>
      </c>
      <c r="J69" s="11" t="s">
        <v>171</v>
      </c>
      <c r="K69" s="6">
        <v>0.5</v>
      </c>
      <c r="L69" s="102">
        <v>0.125</v>
      </c>
      <c r="M69" s="10" t="s">
        <v>172</v>
      </c>
      <c r="N69" s="12">
        <v>22058560</v>
      </c>
      <c r="O69" s="8" t="s">
        <v>53</v>
      </c>
      <c r="P69" s="7" t="s">
        <v>53</v>
      </c>
      <c r="Q69" s="10" t="s">
        <v>173</v>
      </c>
      <c r="R69" s="6">
        <v>0.25</v>
      </c>
      <c r="S69" s="97">
        <f t="shared" ref="S69:S127" si="5">T69+V69+X69+Z69+AB69+AD69+AF69+AH69+AJ69+AL69+AN69+AP69</f>
        <v>0.25</v>
      </c>
      <c r="T69" s="14">
        <f>[5]Final!W3</f>
        <v>0.25</v>
      </c>
      <c r="U69" s="56" t="str">
        <f>[5]Final!X3</f>
        <v>Se actualizó el Plan Instituciona de Archivos a 2019.</v>
      </c>
      <c r="V69" s="14">
        <f>[5]Final!Y3</f>
        <v>0</v>
      </c>
      <c r="W69" s="56" t="str">
        <f>[5]Final!Z3</f>
        <v>Se actualizó el Plan Instituciona de Archivos a 2019.</v>
      </c>
      <c r="X69" s="14">
        <f>[5]Final!AA3</f>
        <v>0</v>
      </c>
      <c r="Y69" s="56" t="str">
        <f>[5]Final!AB3</f>
        <v>Se actualizó el Plan Instituciona de Archivos a 2019.</v>
      </c>
      <c r="Z69" s="14">
        <f>[5]Final!AC3</f>
        <v>0</v>
      </c>
      <c r="AA69" s="56" t="str">
        <f>[5]Final!AD3</f>
        <v>Se actualizó el Plan Instituciona de Archivos a 2019.</v>
      </c>
      <c r="AB69" s="14">
        <f>[5]Final!AE3</f>
        <v>0</v>
      </c>
      <c r="AC69" s="56" t="str">
        <f>[5]Final!AF3</f>
        <v>Se actualizó el Plan Instituciona de Archivos a 2019.</v>
      </c>
      <c r="AD69" s="14">
        <f>[5]Final!AG3</f>
        <v>0</v>
      </c>
      <c r="AE69" s="56" t="str">
        <f>[5]Final!AH3</f>
        <v>Se actualizó el Plan Instituciona de Archivos a 2019.</v>
      </c>
      <c r="AF69" s="14">
        <f>[5]Final!AI3</f>
        <v>0</v>
      </c>
      <c r="AG69" s="56">
        <f>[5]Final!AJ3</f>
        <v>0</v>
      </c>
      <c r="AH69" s="14">
        <f>[5]Final!AK3</f>
        <v>0</v>
      </c>
      <c r="AI69" s="56">
        <f>[5]Final!AL3</f>
        <v>0</v>
      </c>
      <c r="AJ69" s="14">
        <f>[5]Final!AM3</f>
        <v>0</v>
      </c>
      <c r="AK69" s="56">
        <f>[5]Final!AN3</f>
        <v>0</v>
      </c>
      <c r="AL69" s="14">
        <f>[5]Final!AO3</f>
        <v>0</v>
      </c>
      <c r="AM69" s="56">
        <f>[5]Final!AP3</f>
        <v>0</v>
      </c>
      <c r="AN69" s="14">
        <f>[5]Final!AQ3</f>
        <v>0</v>
      </c>
      <c r="AO69" s="56">
        <f>[5]Final!AR3</f>
        <v>0</v>
      </c>
      <c r="AP69" s="14">
        <f>[5]Final!AS3</f>
        <v>0</v>
      </c>
      <c r="AQ69" s="56">
        <f>[5]Final!AT3</f>
        <v>0</v>
      </c>
    </row>
    <row r="70" spans="1:43" s="1" customFormat="1" ht="123" customHeight="1" x14ac:dyDescent="0.25">
      <c r="A70" s="10" t="e">
        <f t="shared" si="4"/>
        <v>#REF!</v>
      </c>
      <c r="B70" s="10" t="s">
        <v>163</v>
      </c>
      <c r="C70" s="45" t="s">
        <v>164</v>
      </c>
      <c r="D70" s="10" t="s">
        <v>165</v>
      </c>
      <c r="E70" s="46" t="s">
        <v>166</v>
      </c>
      <c r="F70" s="46" t="s">
        <v>167</v>
      </c>
      <c r="G70" s="47" t="s">
        <v>168</v>
      </c>
      <c r="H70" s="11" t="s">
        <v>169</v>
      </c>
      <c r="I70" s="11" t="s">
        <v>170</v>
      </c>
      <c r="J70" s="11" t="s">
        <v>171</v>
      </c>
      <c r="K70" s="6">
        <v>0.5</v>
      </c>
      <c r="L70" s="102">
        <v>0.125</v>
      </c>
      <c r="M70" s="10" t="s">
        <v>172</v>
      </c>
      <c r="N70" s="12"/>
      <c r="O70" s="7" t="s">
        <v>104</v>
      </c>
      <c r="P70" s="7" t="s">
        <v>54</v>
      </c>
      <c r="Q70" s="10" t="s">
        <v>174</v>
      </c>
      <c r="R70" s="6">
        <v>0.55000000000000004</v>
      </c>
      <c r="S70" s="97">
        <f t="shared" si="5"/>
        <v>0.22916666666666669</v>
      </c>
      <c r="T70" s="14">
        <f>[5]Final!W4</f>
        <v>4.5833333333333337E-2</v>
      </c>
      <c r="U70" s="56" t="str">
        <f>[5]Final!X4</f>
        <v>Se da continuidad al Proceso de Reprografia con la Digitalizacion de la Nomina Seccional Bogota y elaboración del SIC</v>
      </c>
      <c r="V70" s="14">
        <f>[5]Final!Y4</f>
        <v>4.5833333333333337E-2</v>
      </c>
      <c r="W70" s="56" t="str">
        <f>[5]Final!Z4</f>
        <v>Se da continuidad al Proceso de Reprografia con la Digitalizacion de la Nomina Seccional Bogota y elaboración del SIC</v>
      </c>
      <c r="X70" s="14">
        <f>[5]Final!AA4</f>
        <v>4.5833333333333337E-2</v>
      </c>
      <c r="Y70" s="56" t="str">
        <f>[5]Final!AB4</f>
        <v xml:space="preserve">Se da continuidad al Proceso de Reprografia con la Digitalizacion de la Nomina Seccional Bogota Vigencia 1996 - 1997 y elaboración del SIC </v>
      </c>
      <c r="Z70" s="14">
        <f>[5]Final!AC4</f>
        <v>4.5833333333333337E-2</v>
      </c>
      <c r="AA70" s="56" t="str">
        <f>[5]Final!AD4</f>
        <v xml:space="preserve">Se da continuidad al Proceso de Reprografia con la Digitalizacion de la Nomina Seccional Bogota Vigencia 1996 - 1997 y elaboración del SIC </v>
      </c>
      <c r="AB70" s="14">
        <f>[5]Final!AE4</f>
        <v>4.5833333333333337E-2</v>
      </c>
      <c r="AC70" s="56" t="str">
        <f>[5]Final!AF4</f>
        <v>Se da continuidad al Proceso de Reprografia con la Digitalizacion de la Nomina Seccional Bogota Vigencia 1998 - 1999 y elaboración del SIC (Plan de Preservación Digital)</v>
      </c>
      <c r="AD70" s="14">
        <f>[5]Final!AG4</f>
        <v>0</v>
      </c>
      <c r="AE70" s="56" t="str">
        <f>[5]Final!AH4</f>
        <v>Se da continuidad al Proceso de Reprografia con la Digitalizacion de la Nomina Seccional Bogota Vigencia 1999 - 2001 y elaboración del SIC (Plan de Preservación Digital).</v>
      </c>
      <c r="AF70" s="14">
        <f>[5]Final!AI4</f>
        <v>0</v>
      </c>
      <c r="AG70" s="56">
        <f>[5]Final!AJ4</f>
        <v>0</v>
      </c>
      <c r="AH70" s="14">
        <f>[5]Final!AK4</f>
        <v>0</v>
      </c>
      <c r="AI70" s="56">
        <f>[5]Final!AL4</f>
        <v>0</v>
      </c>
      <c r="AJ70" s="14">
        <f>[5]Final!AM4</f>
        <v>0</v>
      </c>
      <c r="AK70" s="56">
        <f>[5]Final!AN4</f>
        <v>0</v>
      </c>
      <c r="AL70" s="14">
        <f>[5]Final!AO4</f>
        <v>0</v>
      </c>
      <c r="AM70" s="56">
        <f>[5]Final!AP4</f>
        <v>0</v>
      </c>
      <c r="AN70" s="14">
        <f>[5]Final!AQ4</f>
        <v>0</v>
      </c>
      <c r="AO70" s="56">
        <f>[5]Final!AR4</f>
        <v>0</v>
      </c>
      <c r="AP70" s="14">
        <f>[5]Final!AS4</f>
        <v>0</v>
      </c>
      <c r="AQ70" s="56">
        <f>[5]Final!AT4</f>
        <v>0</v>
      </c>
    </row>
    <row r="71" spans="1:43" s="1" customFormat="1" ht="123" customHeight="1" x14ac:dyDescent="0.25">
      <c r="A71" s="10" t="e">
        <f t="shared" si="4"/>
        <v>#REF!</v>
      </c>
      <c r="B71" s="10" t="s">
        <v>163</v>
      </c>
      <c r="C71" s="45" t="s">
        <v>164</v>
      </c>
      <c r="D71" s="10" t="s">
        <v>165</v>
      </c>
      <c r="E71" s="46" t="s">
        <v>166</v>
      </c>
      <c r="F71" s="46" t="s">
        <v>167</v>
      </c>
      <c r="G71" s="47" t="s">
        <v>168</v>
      </c>
      <c r="H71" s="11" t="s">
        <v>169</v>
      </c>
      <c r="I71" s="11" t="s">
        <v>170</v>
      </c>
      <c r="J71" s="11" t="s">
        <v>171</v>
      </c>
      <c r="K71" s="6">
        <v>0.5</v>
      </c>
      <c r="L71" s="102">
        <v>0.125</v>
      </c>
      <c r="M71" s="10" t="s">
        <v>172</v>
      </c>
      <c r="N71" s="12"/>
      <c r="O71" s="8" t="s">
        <v>53</v>
      </c>
      <c r="P71" s="7" t="s">
        <v>54</v>
      </c>
      <c r="Q71" s="10" t="s">
        <v>175</v>
      </c>
      <c r="R71" s="6">
        <v>0.2</v>
      </c>
      <c r="S71" s="97">
        <f t="shared" si="5"/>
        <v>0.05</v>
      </c>
      <c r="T71" s="14">
        <f>[5]Final!W5</f>
        <v>0.01</v>
      </c>
      <c r="U71" s="56" t="str">
        <f>[5]Final!X5</f>
        <v>Actualmente se esta elaborando el SIC con Base al Manual del AGN</v>
      </c>
      <c r="V71" s="14">
        <f>[5]Final!Y5</f>
        <v>0.01</v>
      </c>
      <c r="W71" s="56" t="str">
        <f>[5]Final!Z5</f>
        <v>Actualmente se esta elaborando el SIC con Base al Manual del AGN</v>
      </c>
      <c r="X71" s="14">
        <f>[5]Final!AA5</f>
        <v>0.01</v>
      </c>
      <c r="Y71" s="56" t="str">
        <f>[5]Final!AB5</f>
        <v>Actualmente se esta elaborando el SIC con Base al Manual del AGN</v>
      </c>
      <c r="Z71" s="14">
        <f>[5]Final!AC5</f>
        <v>0.01</v>
      </c>
      <c r="AA71" s="56" t="str">
        <f>[5]Final!AD5</f>
        <v>Actualmente se esta elaborando el SIC con Base al Manual del AGN</v>
      </c>
      <c r="AB71" s="14">
        <f>[5]Final!AE5</f>
        <v>0.01</v>
      </c>
      <c r="AC71" s="56" t="str">
        <f>[5]Final!AF5</f>
        <v>Actualmente se esta elaborando el SIC con Base al Manual del AGN, Se elaboro Plan de Preservacion Digital y Publico en Pagina Web</v>
      </c>
      <c r="AD71" s="14">
        <f>[5]Final!AG5</f>
        <v>0</v>
      </c>
      <c r="AE71" s="56" t="str">
        <f>[5]Final!AH5</f>
        <v>Se elaboro Plan de Preservacion Digital y Publico en Pagina Web</v>
      </c>
      <c r="AF71" s="14">
        <f>[5]Final!AI5</f>
        <v>0</v>
      </c>
      <c r="AG71" s="56">
        <f>[5]Final!AJ5</f>
        <v>0</v>
      </c>
      <c r="AH71" s="14">
        <f>[5]Final!AK5</f>
        <v>0</v>
      </c>
      <c r="AI71" s="56">
        <f>[5]Final!AL5</f>
        <v>0</v>
      </c>
      <c r="AJ71" s="14">
        <f>[5]Final!AM5</f>
        <v>0</v>
      </c>
      <c r="AK71" s="56">
        <f>[5]Final!AN5</f>
        <v>0</v>
      </c>
      <c r="AL71" s="14">
        <f>[5]Final!AO5</f>
        <v>0</v>
      </c>
      <c r="AM71" s="56">
        <f>[5]Final!AP5</f>
        <v>0</v>
      </c>
      <c r="AN71" s="14">
        <f>[5]Final!AQ5</f>
        <v>0</v>
      </c>
      <c r="AO71" s="56">
        <f>[5]Final!AR5</f>
        <v>0</v>
      </c>
      <c r="AP71" s="14">
        <f>[5]Final!AS5</f>
        <v>0</v>
      </c>
      <c r="AQ71" s="56">
        <f>[5]Final!AT5</f>
        <v>0</v>
      </c>
    </row>
    <row r="72" spans="1:43" s="1" customFormat="1" ht="123" customHeight="1" x14ac:dyDescent="0.25">
      <c r="A72" s="10" t="e">
        <f t="shared" si="4"/>
        <v>#REF!</v>
      </c>
      <c r="B72" s="10" t="s">
        <v>163</v>
      </c>
      <c r="C72" s="45" t="s">
        <v>164</v>
      </c>
      <c r="D72" s="10" t="s">
        <v>165</v>
      </c>
      <c r="E72" s="46" t="s">
        <v>166</v>
      </c>
      <c r="F72" s="46" t="s">
        <v>167</v>
      </c>
      <c r="G72" s="47" t="s">
        <v>168</v>
      </c>
      <c r="H72" s="11" t="s">
        <v>169</v>
      </c>
      <c r="I72" s="11" t="s">
        <v>170</v>
      </c>
      <c r="J72" s="48" t="s">
        <v>176</v>
      </c>
      <c r="K72" s="6">
        <v>0.5</v>
      </c>
      <c r="L72" s="102">
        <v>0.125</v>
      </c>
      <c r="M72" s="10" t="s">
        <v>177</v>
      </c>
      <c r="N72" s="12">
        <v>22058560</v>
      </c>
      <c r="O72" s="8" t="s">
        <v>85</v>
      </c>
      <c r="P72" s="7" t="s">
        <v>74</v>
      </c>
      <c r="Q72" s="10" t="s">
        <v>178</v>
      </c>
      <c r="R72" s="6">
        <v>1</v>
      </c>
      <c r="S72" s="97">
        <f t="shared" si="5"/>
        <v>0.1</v>
      </c>
      <c r="T72" s="14">
        <f>[5]Final!W6</f>
        <v>0</v>
      </c>
      <c r="U72" s="56">
        <f>[5]Final!X6</f>
        <v>0</v>
      </c>
      <c r="V72" s="14">
        <f>[5]Final!Y6</f>
        <v>0</v>
      </c>
      <c r="W72" s="56">
        <f>[5]Final!Z6</f>
        <v>0</v>
      </c>
      <c r="X72" s="14">
        <f>[5]Final!AA6</f>
        <v>0</v>
      </c>
      <c r="Y72" s="56">
        <f>[5]Final!AB6</f>
        <v>0</v>
      </c>
      <c r="Z72" s="14">
        <f>[5]Final!AC6</f>
        <v>0.1</v>
      </c>
      <c r="AA72" s="56" t="str">
        <f>[5]Final!AD6</f>
        <v>Se Programan Transferencias Documentales mediante memorando 20191130000914 del 08 de Abril de 2019</v>
      </c>
      <c r="AB72" s="14">
        <f>[5]Final!AE6</f>
        <v>0</v>
      </c>
      <c r="AC72" s="56" t="str">
        <f>[5]Final!AF6</f>
        <v>Se Programan Transferencias Documentales mediante memorando 20191130000914 del 08 de Abril de 2019 y se da inicio a las mismas el dia 10 de Junio de 2019.</v>
      </c>
      <c r="AD72" s="14">
        <f>[5]Final!AG6</f>
        <v>0</v>
      </c>
      <c r="AE72" s="56" t="str">
        <f>[5]Final!AH6</f>
        <v>Se ejecutaron Tranferencias Documentales correspondietes a las siguientes Areas:
- Direccion General (se realizo devolución de la Tranferencia, debido a que presentaba inconsistencias).
- Oficina Aseora de Comunicaciones (No habian Documentos para Tranferir).
- Secretaria General (Solicitó Aplazamiento).
- Oficina Aseora de Planeación (se realizó devolución de la Tranferencia, debido a que presentaba inconsistencias).
- Subirección Tecnica (se realizó devolución de la Tranferencia, debido a que presentaba inconsistencias)</v>
      </c>
      <c r="AF72" s="14">
        <f>[5]Final!AI6</f>
        <v>0</v>
      </c>
      <c r="AG72" s="56">
        <f>[5]Final!AJ6</f>
        <v>0</v>
      </c>
      <c r="AH72" s="14">
        <f>[5]Final!AK6</f>
        <v>0</v>
      </c>
      <c r="AI72" s="56">
        <f>[5]Final!AL6</f>
        <v>0</v>
      </c>
      <c r="AJ72" s="14">
        <f>[5]Final!AM6</f>
        <v>0</v>
      </c>
      <c r="AK72" s="56">
        <f>[5]Final!AN6</f>
        <v>0</v>
      </c>
      <c r="AL72" s="14">
        <f>[5]Final!AO6</f>
        <v>0</v>
      </c>
      <c r="AM72" s="56">
        <f>[5]Final!AP6</f>
        <v>0</v>
      </c>
      <c r="AN72" s="14">
        <f>[5]Final!AQ6</f>
        <v>0</v>
      </c>
      <c r="AO72" s="56">
        <f>[5]Final!AR6</f>
        <v>0</v>
      </c>
      <c r="AP72" s="14">
        <f>[5]Final!AS6</f>
        <v>0</v>
      </c>
      <c r="AQ72" s="56">
        <f>[5]Final!AT6</f>
        <v>0</v>
      </c>
    </row>
    <row r="73" spans="1:43" s="90" customFormat="1" ht="123" customHeight="1" x14ac:dyDescent="0.25">
      <c r="A73" s="14" t="e">
        <f t="shared" si="4"/>
        <v>#REF!</v>
      </c>
      <c r="B73" s="14" t="s">
        <v>179</v>
      </c>
      <c r="C73" s="45" t="s">
        <v>164</v>
      </c>
      <c r="D73" s="10" t="s">
        <v>180</v>
      </c>
      <c r="E73" s="46" t="s">
        <v>166</v>
      </c>
      <c r="F73" s="46" t="s">
        <v>167</v>
      </c>
      <c r="G73" s="116" t="s">
        <v>181</v>
      </c>
      <c r="H73" s="117" t="s">
        <v>182</v>
      </c>
      <c r="I73" s="10" t="s">
        <v>183</v>
      </c>
      <c r="J73" s="118" t="s">
        <v>184</v>
      </c>
      <c r="K73" s="14">
        <v>1</v>
      </c>
      <c r="L73" s="14">
        <v>0.25</v>
      </c>
      <c r="M73" s="10" t="s">
        <v>185</v>
      </c>
      <c r="N73" s="12">
        <v>6000000</v>
      </c>
      <c r="O73" s="8" t="s">
        <v>53</v>
      </c>
      <c r="P73" s="7" t="s">
        <v>53</v>
      </c>
      <c r="Q73" s="14" t="s">
        <v>186</v>
      </c>
      <c r="R73" s="14">
        <v>0.3</v>
      </c>
      <c r="S73" s="97">
        <f t="shared" si="5"/>
        <v>0.3</v>
      </c>
      <c r="T73" s="14">
        <f>[6]Final!$W3</f>
        <v>0.15</v>
      </c>
      <c r="U73" s="55" t="str">
        <f>[6]Final!$X3</f>
        <v>Se inicia con la elaboración del documento</v>
      </c>
      <c r="V73" s="14">
        <f>[6]Final!$Y3</f>
        <v>0.15</v>
      </c>
      <c r="W73" s="55" t="str">
        <f>[6]Final!$Z3</f>
        <v>Se realiza la revisión y aprobación del plan, para su publicación en eln SIG y pagina web.</v>
      </c>
      <c r="X73" s="14">
        <f>[6]Final!$AA3</f>
        <v>0</v>
      </c>
      <c r="Y73" s="56">
        <f>[6]Final!$AB3</f>
        <v>0</v>
      </c>
      <c r="Z73" s="14">
        <f>[6]Final!AC3</f>
        <v>0</v>
      </c>
      <c r="AA73" s="56">
        <f>[6]Final!AD3</f>
        <v>0</v>
      </c>
      <c r="AB73" s="14">
        <f>[6]Final!AE3</f>
        <v>0</v>
      </c>
      <c r="AC73" s="56">
        <f>[6]Final!AF3</f>
        <v>0</v>
      </c>
      <c r="AD73" s="14">
        <f>[6]Final!AG3</f>
        <v>0</v>
      </c>
      <c r="AE73" s="56">
        <f>[6]Final!AH3</f>
        <v>0</v>
      </c>
      <c r="AF73" s="14">
        <f>[6]Final!AI3</f>
        <v>0</v>
      </c>
      <c r="AG73" s="56">
        <f>[6]Final!AJ3</f>
        <v>0</v>
      </c>
      <c r="AH73" s="14">
        <f>[6]Final!AK3</f>
        <v>0</v>
      </c>
      <c r="AI73" s="56">
        <f>[6]Final!AL3</f>
        <v>0</v>
      </c>
      <c r="AJ73" s="14">
        <f>[6]Final!AM3</f>
        <v>0</v>
      </c>
      <c r="AK73" s="56">
        <f>[6]Final!AN3</f>
        <v>0</v>
      </c>
      <c r="AL73" s="14">
        <f>[6]Final!AO3</f>
        <v>0</v>
      </c>
      <c r="AM73" s="56">
        <f>[6]Final!AP3</f>
        <v>0</v>
      </c>
      <c r="AN73" s="14">
        <f>[6]Final!AQ3</f>
        <v>0</v>
      </c>
      <c r="AO73" s="56">
        <f>[6]Final!AR3</f>
        <v>0</v>
      </c>
      <c r="AP73" s="14">
        <f>[6]Final!AS3</f>
        <v>0</v>
      </c>
      <c r="AQ73" s="56">
        <f>[6]Final!AT3</f>
        <v>0</v>
      </c>
    </row>
    <row r="74" spans="1:43" s="90" customFormat="1" ht="123" customHeight="1" x14ac:dyDescent="0.25">
      <c r="A74" s="14" t="e">
        <f t="shared" si="4"/>
        <v>#REF!</v>
      </c>
      <c r="B74" s="14" t="s">
        <v>179</v>
      </c>
      <c r="C74" s="45" t="s">
        <v>164</v>
      </c>
      <c r="D74" s="10" t="s">
        <v>180</v>
      </c>
      <c r="E74" s="46" t="s">
        <v>166</v>
      </c>
      <c r="F74" s="46" t="s">
        <v>167</v>
      </c>
      <c r="G74" s="116" t="s">
        <v>181</v>
      </c>
      <c r="H74" s="117" t="s">
        <v>182</v>
      </c>
      <c r="I74" s="10" t="s">
        <v>183</v>
      </c>
      <c r="J74" s="118" t="s">
        <v>184</v>
      </c>
      <c r="K74" s="14">
        <v>1</v>
      </c>
      <c r="L74" s="14">
        <v>0.25</v>
      </c>
      <c r="M74" s="10" t="s">
        <v>185</v>
      </c>
      <c r="N74" s="12"/>
      <c r="O74" s="7" t="s">
        <v>104</v>
      </c>
      <c r="P74" s="7" t="s">
        <v>54</v>
      </c>
      <c r="Q74" s="14" t="s">
        <v>187</v>
      </c>
      <c r="R74" s="14">
        <v>0.7</v>
      </c>
      <c r="S74" s="97">
        <f t="shared" si="5"/>
        <v>0.5</v>
      </c>
      <c r="T74" s="14">
        <f>[6]Final!$W4</f>
        <v>0</v>
      </c>
      <c r="U74" s="55">
        <f>[6]Final!$X4</f>
        <v>0</v>
      </c>
      <c r="V74" s="14">
        <f>[6]Final!$Y4</f>
        <v>0.1</v>
      </c>
      <c r="W74" s="55" t="str">
        <f>[6]Final!$Z4</f>
        <v>Se realiza la entrega de un kit de hidratación a los funcionarios que se transportaron a la Entidad en bicicleta, el día sin carro.</v>
      </c>
      <c r="X74" s="14">
        <f>[6]Final!$AA4</f>
        <v>0.1</v>
      </c>
      <c r="Y74" s="56" t="str">
        <f>[6]Final!$AB4</f>
        <v>Se realiza la entrega de detalles en conmemoración al día de la Mujer</v>
      </c>
      <c r="Z74" s="14">
        <f>[6]Final!AC4</f>
        <v>0.1</v>
      </c>
      <c r="AA74" s="56" t="str">
        <f>[6]Final!AD4</f>
        <v>Se realiza la PANTUFLATON y la entrega de incentivos a las Secretarias de la Entidad.</v>
      </c>
      <c r="AB74" s="14">
        <f>[6]Final!AE4</f>
        <v>0.1</v>
      </c>
      <c r="AC74" s="56" t="str">
        <f>[6]Final!AF4</f>
        <v>Se realiza el Taller Adaptación Laboral.</v>
      </c>
      <c r="AD74" s="14">
        <f>[6]Final!AG4</f>
        <v>0.1</v>
      </c>
      <c r="AE74" s="56" t="str">
        <f>[6]Final!AH4</f>
        <v xml:space="preserve">- Copa America INCI 2019
- Pilates
- Programa de Vivienda
- Taller Comunicación Efectiva y Asertiva 
-Día del Servidor Publico ( Concieto Jazz)
</v>
      </c>
      <c r="AF74" s="14">
        <f>[6]Final!AI4</f>
        <v>0</v>
      </c>
      <c r="AG74" s="56">
        <f>[6]Final!AJ4</f>
        <v>0</v>
      </c>
      <c r="AH74" s="14">
        <f>[6]Final!AK4</f>
        <v>0</v>
      </c>
      <c r="AI74" s="56">
        <f>[6]Final!AL4</f>
        <v>0</v>
      </c>
      <c r="AJ74" s="14">
        <f>[6]Final!AM4</f>
        <v>0</v>
      </c>
      <c r="AK74" s="56">
        <f>[6]Final!AN4</f>
        <v>0</v>
      </c>
      <c r="AL74" s="14">
        <f>[6]Final!AO4</f>
        <v>0</v>
      </c>
      <c r="AM74" s="56">
        <f>[6]Final!AP4</f>
        <v>0</v>
      </c>
      <c r="AN74" s="14">
        <f>[6]Final!AQ4</f>
        <v>0</v>
      </c>
      <c r="AO74" s="56">
        <f>[6]Final!AR4</f>
        <v>0</v>
      </c>
      <c r="AP74" s="14">
        <f>[6]Final!AS4</f>
        <v>0</v>
      </c>
      <c r="AQ74" s="56">
        <f>[6]Final!AT4</f>
        <v>0</v>
      </c>
    </row>
    <row r="75" spans="1:43" s="90" customFormat="1" ht="123" customHeight="1" x14ac:dyDescent="0.25">
      <c r="A75" s="14" t="e">
        <f t="shared" si="4"/>
        <v>#REF!</v>
      </c>
      <c r="B75" s="14" t="s">
        <v>179</v>
      </c>
      <c r="C75" s="45" t="s">
        <v>164</v>
      </c>
      <c r="D75" s="10" t="s">
        <v>180</v>
      </c>
      <c r="E75" s="46" t="s">
        <v>166</v>
      </c>
      <c r="F75" s="46" t="s">
        <v>167</v>
      </c>
      <c r="G75" s="116" t="s">
        <v>181</v>
      </c>
      <c r="H75" s="117" t="s">
        <v>182</v>
      </c>
      <c r="I75" s="10" t="s">
        <v>183</v>
      </c>
      <c r="J75" s="119" t="s">
        <v>188</v>
      </c>
      <c r="K75" s="53">
        <v>400</v>
      </c>
      <c r="L75" s="53">
        <v>100</v>
      </c>
      <c r="M75" s="10" t="s">
        <v>189</v>
      </c>
      <c r="N75" s="12">
        <v>6000000</v>
      </c>
      <c r="O75" s="8" t="s">
        <v>53</v>
      </c>
      <c r="P75" s="7" t="s">
        <v>53</v>
      </c>
      <c r="Q75" s="14" t="s">
        <v>190</v>
      </c>
      <c r="R75" s="14">
        <v>0.3</v>
      </c>
      <c r="S75" s="97">
        <f t="shared" si="5"/>
        <v>0.3</v>
      </c>
      <c r="T75" s="14">
        <f>[6]Final!$W5</f>
        <v>0.15</v>
      </c>
      <c r="U75" s="55" t="str">
        <f>[6]Final!$X5</f>
        <v>Se inicia con la elaboración del documento</v>
      </c>
      <c r="V75" s="14">
        <f>[6]Final!$Y5</f>
        <v>0.15</v>
      </c>
      <c r="W75" s="55" t="str">
        <f>[6]Final!$Z5</f>
        <v>Se realiza la revisión y aprobación del plan, para su publicación en eln SIG y pagina web.</v>
      </c>
      <c r="X75" s="14">
        <f>[6]Final!$AA5</f>
        <v>0</v>
      </c>
      <c r="Y75" s="56">
        <f>[6]Final!$AB5</f>
        <v>0</v>
      </c>
      <c r="Z75" s="14">
        <f>[6]Final!AC5</f>
        <v>0</v>
      </c>
      <c r="AA75" s="56">
        <f>[6]Final!AD5</f>
        <v>0</v>
      </c>
      <c r="AB75" s="14">
        <f>[6]Final!AE5</f>
        <v>0</v>
      </c>
      <c r="AC75" s="56">
        <f>[6]Final!AF5</f>
        <v>0</v>
      </c>
      <c r="AD75" s="14">
        <f>[6]Final!AG5</f>
        <v>0</v>
      </c>
      <c r="AE75" s="56">
        <f>[6]Final!AH5</f>
        <v>0</v>
      </c>
      <c r="AF75" s="14">
        <f>[6]Final!AI5</f>
        <v>0</v>
      </c>
      <c r="AG75" s="56">
        <f>[6]Final!AJ5</f>
        <v>0</v>
      </c>
      <c r="AH75" s="14">
        <f>[6]Final!AK5</f>
        <v>0</v>
      </c>
      <c r="AI75" s="56">
        <f>[6]Final!AL5</f>
        <v>0</v>
      </c>
      <c r="AJ75" s="14">
        <f>[6]Final!AM5</f>
        <v>0</v>
      </c>
      <c r="AK75" s="56">
        <f>[6]Final!AN5</f>
        <v>0</v>
      </c>
      <c r="AL75" s="14">
        <f>[6]Final!AO5</f>
        <v>0</v>
      </c>
      <c r="AM75" s="56">
        <f>[6]Final!AP5</f>
        <v>0</v>
      </c>
      <c r="AN75" s="14">
        <f>[6]Final!AQ5</f>
        <v>0</v>
      </c>
      <c r="AO75" s="56">
        <f>[6]Final!AR5</f>
        <v>0</v>
      </c>
      <c r="AP75" s="14">
        <f>[6]Final!AS5</f>
        <v>0</v>
      </c>
      <c r="AQ75" s="56">
        <f>[6]Final!AT5</f>
        <v>0</v>
      </c>
    </row>
    <row r="76" spans="1:43" s="90" customFormat="1" ht="123" customHeight="1" x14ac:dyDescent="0.25">
      <c r="A76" s="14" t="e">
        <f t="shared" si="4"/>
        <v>#REF!</v>
      </c>
      <c r="B76" s="14" t="s">
        <v>179</v>
      </c>
      <c r="C76" s="45" t="s">
        <v>164</v>
      </c>
      <c r="D76" s="10" t="s">
        <v>180</v>
      </c>
      <c r="E76" s="46" t="s">
        <v>166</v>
      </c>
      <c r="F76" s="46" t="s">
        <v>167</v>
      </c>
      <c r="G76" s="116" t="s">
        <v>181</v>
      </c>
      <c r="H76" s="117" t="s">
        <v>182</v>
      </c>
      <c r="I76" s="10" t="s">
        <v>183</v>
      </c>
      <c r="J76" s="119" t="s">
        <v>188</v>
      </c>
      <c r="K76" s="53">
        <v>400</v>
      </c>
      <c r="L76" s="53">
        <v>100</v>
      </c>
      <c r="M76" s="10" t="s">
        <v>189</v>
      </c>
      <c r="N76" s="12"/>
      <c r="O76" s="7" t="s">
        <v>104</v>
      </c>
      <c r="P76" s="7" t="s">
        <v>54</v>
      </c>
      <c r="Q76" s="14" t="s">
        <v>191</v>
      </c>
      <c r="R76" s="14">
        <v>0.65</v>
      </c>
      <c r="S76" s="97">
        <f t="shared" si="5"/>
        <v>0.1</v>
      </c>
      <c r="T76" s="14">
        <f>[6]Final!$W6</f>
        <v>0</v>
      </c>
      <c r="U76" s="55">
        <f>[6]Final!$X6</f>
        <v>0</v>
      </c>
      <c r="V76" s="14">
        <f>[6]Final!$Y6</f>
        <v>0.05</v>
      </c>
      <c r="W76" s="55" t="str">
        <f>[6]Final!$Z6</f>
        <v>Se realiza Capacitación acerca de Investigación de Accidentes (Miembros COPASST) y Lineamientos nuevos miembros Comité de Convivencia Laboral.</v>
      </c>
      <c r="X76" s="14">
        <f>[6]Final!$AA6</f>
        <v>0.05</v>
      </c>
      <c r="Y76" s="56" t="str">
        <f>[6]Final!$AB6</f>
        <v>Se realiza Capacitación acerca de Acoso Laboral a todos los funcionarios de la Entidad.</v>
      </c>
      <c r="Z76" s="14">
        <f>[6]Final!AC6</f>
        <v>0</v>
      </c>
      <c r="AA76" s="56">
        <f>[6]Final!AD6</f>
        <v>0</v>
      </c>
      <c r="AB76" s="14">
        <f>[6]Final!AE6</f>
        <v>0</v>
      </c>
      <c r="AC76" s="56">
        <f>[6]Final!AF6</f>
        <v>0</v>
      </c>
      <c r="AD76" s="14">
        <f>[6]Final!AG6</f>
        <v>0</v>
      </c>
      <c r="AE76" s="56">
        <f>[6]Final!AH6</f>
        <v>0</v>
      </c>
      <c r="AF76" s="14">
        <f>[6]Final!AI6</f>
        <v>0</v>
      </c>
      <c r="AG76" s="56">
        <f>[6]Final!AJ6</f>
        <v>0</v>
      </c>
      <c r="AH76" s="14">
        <f>[6]Final!AK6</f>
        <v>0</v>
      </c>
      <c r="AI76" s="56">
        <f>[6]Final!AL6</f>
        <v>0</v>
      </c>
      <c r="AJ76" s="14">
        <f>[6]Final!AM6</f>
        <v>0</v>
      </c>
      <c r="AK76" s="56">
        <f>[6]Final!AN6</f>
        <v>0</v>
      </c>
      <c r="AL76" s="14">
        <f>[6]Final!AO6</f>
        <v>0</v>
      </c>
      <c r="AM76" s="56">
        <f>[6]Final!AP6</f>
        <v>0</v>
      </c>
      <c r="AN76" s="14">
        <f>[6]Final!AQ6</f>
        <v>0</v>
      </c>
      <c r="AO76" s="56">
        <f>[6]Final!AR6</f>
        <v>0</v>
      </c>
      <c r="AP76" s="14">
        <f>[6]Final!AS6</f>
        <v>0</v>
      </c>
      <c r="AQ76" s="56">
        <f>[6]Final!AT6</f>
        <v>0</v>
      </c>
    </row>
    <row r="77" spans="1:43" s="90" customFormat="1" ht="123" customHeight="1" x14ac:dyDescent="0.25">
      <c r="A77" s="14" t="e">
        <f t="shared" si="4"/>
        <v>#REF!</v>
      </c>
      <c r="B77" s="14" t="s">
        <v>179</v>
      </c>
      <c r="C77" s="45" t="s">
        <v>164</v>
      </c>
      <c r="D77" s="10" t="s">
        <v>180</v>
      </c>
      <c r="E77" s="46" t="s">
        <v>166</v>
      </c>
      <c r="F77" s="46" t="s">
        <v>167</v>
      </c>
      <c r="G77" s="116" t="s">
        <v>181</v>
      </c>
      <c r="H77" s="117" t="s">
        <v>182</v>
      </c>
      <c r="I77" s="10" t="s">
        <v>183</v>
      </c>
      <c r="J77" s="119" t="s">
        <v>188</v>
      </c>
      <c r="K77" s="53">
        <v>400</v>
      </c>
      <c r="L77" s="53">
        <v>100</v>
      </c>
      <c r="M77" s="10" t="s">
        <v>189</v>
      </c>
      <c r="N77" s="12"/>
      <c r="O77" s="7" t="s">
        <v>192</v>
      </c>
      <c r="P77" s="7" t="s">
        <v>192</v>
      </c>
      <c r="Q77" s="14" t="s">
        <v>193</v>
      </c>
      <c r="R77" s="14">
        <v>0.05</v>
      </c>
      <c r="S77" s="97">
        <f t="shared" si="5"/>
        <v>0</v>
      </c>
      <c r="T77" s="14">
        <f>[6]Final!$W7</f>
        <v>0</v>
      </c>
      <c r="U77" s="55">
        <f>[6]Final!$X7</f>
        <v>0</v>
      </c>
      <c r="V77" s="14">
        <f>[6]Final!$Y7</f>
        <v>0</v>
      </c>
      <c r="W77" s="55">
        <f>[6]Final!$Z7</f>
        <v>0</v>
      </c>
      <c r="X77" s="14">
        <f>[6]Final!$AA7</f>
        <v>0</v>
      </c>
      <c r="Y77" s="56">
        <f>[6]Final!$AB7</f>
        <v>0</v>
      </c>
      <c r="Z77" s="14">
        <f>[6]Final!AC7</f>
        <v>0</v>
      </c>
      <c r="AA77" s="56">
        <f>[6]Final!AD7</f>
        <v>0</v>
      </c>
      <c r="AB77" s="14">
        <f>[6]Final!AE7</f>
        <v>0</v>
      </c>
      <c r="AC77" s="56">
        <f>[6]Final!AF7</f>
        <v>0</v>
      </c>
      <c r="AD77" s="14">
        <f>[6]Final!AG7</f>
        <v>0</v>
      </c>
      <c r="AE77" s="56">
        <f>[6]Final!AH7</f>
        <v>0</v>
      </c>
      <c r="AF77" s="14">
        <f>[6]Final!AI7</f>
        <v>0</v>
      </c>
      <c r="AG77" s="56">
        <f>[6]Final!AJ7</f>
        <v>0</v>
      </c>
      <c r="AH77" s="14">
        <f>[6]Final!AK7</f>
        <v>0</v>
      </c>
      <c r="AI77" s="56">
        <f>[6]Final!AL7</f>
        <v>0</v>
      </c>
      <c r="AJ77" s="14">
        <f>[6]Final!AM7</f>
        <v>0</v>
      </c>
      <c r="AK77" s="56">
        <f>[6]Final!AN7</f>
        <v>0</v>
      </c>
      <c r="AL77" s="14">
        <f>[6]Final!AO7</f>
        <v>0</v>
      </c>
      <c r="AM77" s="56">
        <f>[6]Final!AP7</f>
        <v>0</v>
      </c>
      <c r="AN77" s="14">
        <f>[6]Final!AQ7</f>
        <v>0</v>
      </c>
      <c r="AO77" s="56">
        <f>[6]Final!AR7</f>
        <v>0</v>
      </c>
      <c r="AP77" s="14">
        <f>[6]Final!AS7</f>
        <v>0</v>
      </c>
      <c r="AQ77" s="56">
        <f>[6]Final!AT7</f>
        <v>0</v>
      </c>
    </row>
    <row r="78" spans="1:43" s="90" customFormat="1" ht="123" customHeight="1" x14ac:dyDescent="0.25">
      <c r="A78" s="14" t="e">
        <f t="shared" si="4"/>
        <v>#REF!</v>
      </c>
      <c r="B78" s="14" t="s">
        <v>179</v>
      </c>
      <c r="C78" s="45" t="s">
        <v>164</v>
      </c>
      <c r="D78" s="10" t="s">
        <v>180</v>
      </c>
      <c r="E78" s="46" t="s">
        <v>166</v>
      </c>
      <c r="F78" s="46" t="s">
        <v>167</v>
      </c>
      <c r="G78" s="112" t="s">
        <v>168</v>
      </c>
      <c r="H78" s="116" t="s">
        <v>194</v>
      </c>
      <c r="I78" s="10" t="s">
        <v>183</v>
      </c>
      <c r="J78" s="97" t="s">
        <v>195</v>
      </c>
      <c r="K78" s="14">
        <v>1</v>
      </c>
      <c r="L78" s="14">
        <v>0.25</v>
      </c>
      <c r="M78" s="10" t="s">
        <v>196</v>
      </c>
      <c r="N78" s="12">
        <v>30187500</v>
      </c>
      <c r="O78" s="8" t="s">
        <v>53</v>
      </c>
      <c r="P78" s="7" t="s">
        <v>53</v>
      </c>
      <c r="Q78" s="14" t="s">
        <v>197</v>
      </c>
      <c r="R78" s="14">
        <v>0.25</v>
      </c>
      <c r="S78" s="97">
        <f t="shared" si="5"/>
        <v>0.25</v>
      </c>
      <c r="T78" s="14">
        <f>[6]Final!$W8</f>
        <v>0.1</v>
      </c>
      <c r="U78" s="55" t="str">
        <f>[6]Final!$X8</f>
        <v>Se inicia con la elaboración del documento</v>
      </c>
      <c r="V78" s="14">
        <f>[6]Final!$Y8</f>
        <v>0.15</v>
      </c>
      <c r="W78" s="55" t="str">
        <f>[6]Final!$Z8</f>
        <v>Se realiza la revisión y aprobación del plan, para su publicación en eln SIG y pagina web.</v>
      </c>
      <c r="X78" s="14">
        <f>[6]Final!$AA8</f>
        <v>0</v>
      </c>
      <c r="Y78" s="56">
        <f>[6]Final!$AB8</f>
        <v>0</v>
      </c>
      <c r="Z78" s="14">
        <f>[6]Final!AC8</f>
        <v>0</v>
      </c>
      <c r="AA78" s="56">
        <f>[6]Final!AD8</f>
        <v>0</v>
      </c>
      <c r="AB78" s="14">
        <f>[6]Final!AE8</f>
        <v>0</v>
      </c>
      <c r="AC78" s="56">
        <f>[6]Final!AF8</f>
        <v>0</v>
      </c>
      <c r="AD78" s="14">
        <f>[6]Final!AG8</f>
        <v>0</v>
      </c>
      <c r="AE78" s="56">
        <f>[6]Final!AH8</f>
        <v>0</v>
      </c>
      <c r="AF78" s="14">
        <f>[6]Final!AI8</f>
        <v>0</v>
      </c>
      <c r="AG78" s="56">
        <f>[6]Final!AJ8</f>
        <v>0</v>
      </c>
      <c r="AH78" s="14">
        <f>[6]Final!AK8</f>
        <v>0</v>
      </c>
      <c r="AI78" s="56">
        <f>[6]Final!AL8</f>
        <v>0</v>
      </c>
      <c r="AJ78" s="14">
        <f>[6]Final!AM8</f>
        <v>0</v>
      </c>
      <c r="AK78" s="56">
        <f>[6]Final!AN8</f>
        <v>0</v>
      </c>
      <c r="AL78" s="14">
        <f>[6]Final!AO8</f>
        <v>0</v>
      </c>
      <c r="AM78" s="56">
        <f>[6]Final!AP8</f>
        <v>0</v>
      </c>
      <c r="AN78" s="14">
        <f>[6]Final!AQ8</f>
        <v>0</v>
      </c>
      <c r="AO78" s="56">
        <f>[6]Final!AR8</f>
        <v>0</v>
      </c>
      <c r="AP78" s="14">
        <f>[6]Final!AS8</f>
        <v>0</v>
      </c>
      <c r="AQ78" s="56">
        <f>[6]Final!AT8</f>
        <v>0</v>
      </c>
    </row>
    <row r="79" spans="1:43" s="90" customFormat="1" ht="123" customHeight="1" x14ac:dyDescent="0.25">
      <c r="A79" s="14" t="e">
        <f t="shared" si="4"/>
        <v>#REF!</v>
      </c>
      <c r="B79" s="14" t="s">
        <v>179</v>
      </c>
      <c r="C79" s="45" t="s">
        <v>164</v>
      </c>
      <c r="D79" s="10" t="s">
        <v>180</v>
      </c>
      <c r="E79" s="46" t="s">
        <v>166</v>
      </c>
      <c r="F79" s="46" t="s">
        <v>167</v>
      </c>
      <c r="G79" s="112" t="s">
        <v>168</v>
      </c>
      <c r="H79" s="116" t="s">
        <v>194</v>
      </c>
      <c r="I79" s="10" t="s">
        <v>183</v>
      </c>
      <c r="J79" s="97" t="s">
        <v>195</v>
      </c>
      <c r="K79" s="14">
        <v>1</v>
      </c>
      <c r="L79" s="14">
        <v>0.25</v>
      </c>
      <c r="M79" s="10" t="s">
        <v>196</v>
      </c>
      <c r="N79" s="12"/>
      <c r="O79" s="7" t="s">
        <v>104</v>
      </c>
      <c r="P79" s="7" t="s">
        <v>54</v>
      </c>
      <c r="Q79" s="14" t="s">
        <v>198</v>
      </c>
      <c r="R79" s="14">
        <v>0.65</v>
      </c>
      <c r="S79" s="97">
        <f t="shared" si="5"/>
        <v>0.15000000000000002</v>
      </c>
      <c r="T79" s="14" t="str">
        <f>[6]Final!$W9</f>
        <v>0</v>
      </c>
      <c r="U79" s="55">
        <f>[6]Final!$X9</f>
        <v>0</v>
      </c>
      <c r="V79" s="14">
        <f>[6]Final!$Y9</f>
        <v>0.05</v>
      </c>
      <c r="W79" s="55" t="str">
        <f>[6]Final!$Z9</f>
        <v>Reunión de seguimiento bimensual por parte de la ARL AXA Colpatria, con el fin de programar y ejecutar actividades del SG -SST.</v>
      </c>
      <c r="X79" s="14">
        <f>[6]Final!$AA9</f>
        <v>0</v>
      </c>
      <c r="Y79" s="56">
        <f>[6]Final!$AB9</f>
        <v>0</v>
      </c>
      <c r="Z79" s="14">
        <f>[6]Final!AC9</f>
        <v>0</v>
      </c>
      <c r="AA79" s="56">
        <f>[6]Final!AD9</f>
        <v>0</v>
      </c>
      <c r="AB79" s="14">
        <f>[6]Final!AE9</f>
        <v>0.05</v>
      </c>
      <c r="AC79" s="56" t="str">
        <f>[6]Final!AF9</f>
        <v>Reunión de seguimiento bimensual por parte de la ARL AXA Colpatria, con el fin de programar y ejecutar actividades del SG -SST.
Se realiza la adquisición de los Elementos de Protección Personal, para suministrar a los funcionarios operativos de la imprenta y auxiliar administrativo.</v>
      </c>
      <c r="AD79" s="14">
        <f>[6]Final!AG9</f>
        <v>0.05</v>
      </c>
      <c r="AE79" s="56" t="str">
        <f>[6]Final!AH9</f>
        <v>Reunión de seguimiento bimensual por parte de la ARL AXA Colpatria, con el fin de programar y ejecutar actividades del SG -SST.
Semana del SG - SST
-Socialización SG -SST
-Elementos de Protección Personal
-Riesgo Biomecnico
-Riesgo sicosocial</v>
      </c>
      <c r="AF79" s="14">
        <f>[6]Final!AI9</f>
        <v>0</v>
      </c>
      <c r="AG79" s="56">
        <f>[6]Final!AJ9</f>
        <v>0</v>
      </c>
      <c r="AH79" s="14">
        <f>[6]Final!AK9</f>
        <v>0</v>
      </c>
      <c r="AI79" s="56">
        <f>[6]Final!AL9</f>
        <v>0</v>
      </c>
      <c r="AJ79" s="14">
        <f>[6]Final!AM9</f>
        <v>0</v>
      </c>
      <c r="AK79" s="56">
        <f>[6]Final!AN9</f>
        <v>0</v>
      </c>
      <c r="AL79" s="14">
        <f>[6]Final!AO9</f>
        <v>0</v>
      </c>
      <c r="AM79" s="56">
        <f>[6]Final!AP9</f>
        <v>0</v>
      </c>
      <c r="AN79" s="14">
        <f>[6]Final!AQ9</f>
        <v>0</v>
      </c>
      <c r="AO79" s="56">
        <f>[6]Final!AR9</f>
        <v>0</v>
      </c>
      <c r="AP79" s="14">
        <f>[6]Final!AS9</f>
        <v>0</v>
      </c>
      <c r="AQ79" s="56">
        <f>[6]Final!AT9</f>
        <v>0</v>
      </c>
    </row>
    <row r="80" spans="1:43" s="90" customFormat="1" ht="123" customHeight="1" x14ac:dyDescent="0.25">
      <c r="A80" s="14" t="e">
        <f t="shared" si="4"/>
        <v>#REF!</v>
      </c>
      <c r="B80" s="14" t="s">
        <v>179</v>
      </c>
      <c r="C80" s="45" t="s">
        <v>164</v>
      </c>
      <c r="D80" s="10" t="s">
        <v>180</v>
      </c>
      <c r="E80" s="46" t="s">
        <v>166</v>
      </c>
      <c r="F80" s="46" t="s">
        <v>167</v>
      </c>
      <c r="G80" s="112" t="s">
        <v>168</v>
      </c>
      <c r="H80" s="116" t="s">
        <v>194</v>
      </c>
      <c r="I80" s="10" t="s">
        <v>183</v>
      </c>
      <c r="J80" s="97" t="s">
        <v>195</v>
      </c>
      <c r="K80" s="14">
        <v>1</v>
      </c>
      <c r="L80" s="14">
        <v>0.25</v>
      </c>
      <c r="M80" s="10" t="s">
        <v>196</v>
      </c>
      <c r="N80" s="12"/>
      <c r="O80" s="7" t="s">
        <v>104</v>
      </c>
      <c r="P80" s="7" t="s">
        <v>104</v>
      </c>
      <c r="Q80" s="14" t="s">
        <v>199</v>
      </c>
      <c r="R80" s="14">
        <v>0.1</v>
      </c>
      <c r="S80" s="97">
        <f t="shared" si="5"/>
        <v>0</v>
      </c>
      <c r="T80" s="14">
        <f>[6]Final!$W10</f>
        <v>0</v>
      </c>
      <c r="U80" s="55">
        <f>[6]Final!$X10</f>
        <v>0</v>
      </c>
      <c r="V80" s="14">
        <f>[6]Final!$Y10</f>
        <v>0</v>
      </c>
      <c r="W80" s="55">
        <f>[6]Final!$Z10</f>
        <v>0</v>
      </c>
      <c r="X80" s="14">
        <f>[6]Final!$AA10</f>
        <v>0</v>
      </c>
      <c r="Y80" s="56">
        <f>[6]Final!$AB10</f>
        <v>0</v>
      </c>
      <c r="Z80" s="14">
        <f>[6]Final!AC10</f>
        <v>0</v>
      </c>
      <c r="AA80" s="56">
        <f>[6]Final!AD10</f>
        <v>0</v>
      </c>
      <c r="AB80" s="14">
        <f>[6]Final!AE10</f>
        <v>0</v>
      </c>
      <c r="AC80" s="56">
        <f>[6]Final!AF10</f>
        <v>0</v>
      </c>
      <c r="AD80" s="14">
        <f>[6]Final!AG10</f>
        <v>0</v>
      </c>
      <c r="AE80" s="56">
        <f>[6]Final!AH10</f>
        <v>0</v>
      </c>
      <c r="AF80" s="14">
        <f>[6]Final!AI10</f>
        <v>0</v>
      </c>
      <c r="AG80" s="56">
        <f>[6]Final!AJ10</f>
        <v>0</v>
      </c>
      <c r="AH80" s="14">
        <f>[6]Final!AK10</f>
        <v>0</v>
      </c>
      <c r="AI80" s="56">
        <f>[6]Final!AL10</f>
        <v>0</v>
      </c>
      <c r="AJ80" s="14">
        <f>[6]Final!AM10</f>
        <v>0</v>
      </c>
      <c r="AK80" s="56">
        <f>[6]Final!AN10</f>
        <v>0</v>
      </c>
      <c r="AL80" s="14">
        <f>[6]Final!AO10</f>
        <v>0</v>
      </c>
      <c r="AM80" s="56">
        <f>[6]Final!AP10</f>
        <v>0</v>
      </c>
      <c r="AN80" s="14">
        <f>[6]Final!AQ10</f>
        <v>0</v>
      </c>
      <c r="AO80" s="56">
        <f>[6]Final!AR10</f>
        <v>0</v>
      </c>
      <c r="AP80" s="14">
        <f>[6]Final!AS10</f>
        <v>0</v>
      </c>
      <c r="AQ80" s="56">
        <f>[6]Final!AT10</f>
        <v>0</v>
      </c>
    </row>
    <row r="81" spans="1:43" s="90" customFormat="1" ht="123" customHeight="1" x14ac:dyDescent="0.25">
      <c r="A81" s="14" t="e">
        <f t="shared" si="4"/>
        <v>#REF!</v>
      </c>
      <c r="B81" s="14" t="s">
        <v>200</v>
      </c>
      <c r="C81" s="45" t="s">
        <v>164</v>
      </c>
      <c r="D81" s="10" t="s">
        <v>201</v>
      </c>
      <c r="E81" s="46" t="s">
        <v>166</v>
      </c>
      <c r="F81" s="46" t="s">
        <v>167</v>
      </c>
      <c r="G81" s="112" t="s">
        <v>168</v>
      </c>
      <c r="H81" s="116" t="s">
        <v>194</v>
      </c>
      <c r="I81" s="3" t="s">
        <v>200</v>
      </c>
      <c r="J81" s="116" t="s">
        <v>202</v>
      </c>
      <c r="K81" s="14">
        <v>1</v>
      </c>
      <c r="L81" s="14">
        <v>0.25</v>
      </c>
      <c r="M81" s="10" t="s">
        <v>203</v>
      </c>
      <c r="N81" s="12">
        <v>35805000</v>
      </c>
      <c r="O81" s="7" t="s">
        <v>53</v>
      </c>
      <c r="P81" s="7" t="s">
        <v>54</v>
      </c>
      <c r="Q81" s="54" t="s">
        <v>204</v>
      </c>
      <c r="R81" s="14">
        <v>9.0909089999999998E-2</v>
      </c>
      <c r="S81" s="97">
        <f t="shared" si="5"/>
        <v>0</v>
      </c>
      <c r="T81" s="14">
        <f>[7]Final!$W3</f>
        <v>0</v>
      </c>
      <c r="U81" s="56" t="str">
        <f>[7]Final!$X3</f>
        <v>Se identifica la Resolución 1373 de 2017 como el antecedente.</v>
      </c>
      <c r="V81" s="14">
        <f>[7]Final!$Y3</f>
        <v>0</v>
      </c>
      <c r="W81" s="56" t="str">
        <f>[7]Final!$Z3</f>
        <v xml:space="preserve">Se informa mediante INCILISTA el valor de acuerdo con la Resolución 1373 de 2017 </v>
      </c>
      <c r="X81" s="14">
        <f>[7]Final!$AA3</f>
        <v>0</v>
      </c>
      <c r="Y81" s="56" t="str">
        <f>[7]Final!$AB3</f>
        <v>Esta actividad esta programada para el II semestre del 2019.</v>
      </c>
      <c r="Z81" s="14">
        <f>[7]Final!$AC3</f>
        <v>0</v>
      </c>
      <c r="AA81" s="56" t="str">
        <f>[7]Final!$AD3</f>
        <v>Esta actividad esta programada para el II semestre del 2019.</v>
      </c>
      <c r="AB81" s="14">
        <f>[7]Final!$AE3</f>
        <v>0</v>
      </c>
      <c r="AC81" s="56" t="str">
        <f>[7]Final!$AF3</f>
        <v>Esta actividad esta programada para el II semestre del 2019.</v>
      </c>
      <c r="AD81" s="14">
        <f>[7]Final!$AG3</f>
        <v>0</v>
      </c>
      <c r="AE81" s="56" t="str">
        <f>[7]Final!$AH3</f>
        <v>Esta actividad esta programada para el II semestre del 2019.</v>
      </c>
      <c r="AF81" s="14">
        <f>[7]Final!$AI3</f>
        <v>0</v>
      </c>
      <c r="AG81" s="56">
        <f>[7]Final!$AJ3</f>
        <v>0</v>
      </c>
      <c r="AH81" s="14">
        <f>[7]Final!$AK3</f>
        <v>0</v>
      </c>
      <c r="AI81" s="56">
        <f>[7]Final!$AL3</f>
        <v>0</v>
      </c>
      <c r="AJ81" s="14">
        <f>[7]Final!$AM3</f>
        <v>0</v>
      </c>
      <c r="AK81" s="56">
        <f>[7]Final!$AN3</f>
        <v>0</v>
      </c>
      <c r="AL81" s="14">
        <f>[7]Final!$AO3</f>
        <v>0</v>
      </c>
      <c r="AM81" s="56">
        <f>[7]Final!$AP3</f>
        <v>0</v>
      </c>
      <c r="AN81" s="14">
        <f>[7]Final!$AQ3</f>
        <v>0</v>
      </c>
      <c r="AO81" s="56">
        <f>[7]Final!$AR3</f>
        <v>0</v>
      </c>
      <c r="AP81" s="14">
        <f>[7]Final!$AS3</f>
        <v>0</v>
      </c>
      <c r="AQ81" s="56">
        <f>[7]Final!$AT3</f>
        <v>0</v>
      </c>
    </row>
    <row r="82" spans="1:43" s="90" customFormat="1" ht="123" customHeight="1" x14ac:dyDescent="0.25">
      <c r="A82" s="14" t="e">
        <f t="shared" si="4"/>
        <v>#REF!</v>
      </c>
      <c r="B82" s="14" t="s">
        <v>200</v>
      </c>
      <c r="C82" s="45" t="s">
        <v>164</v>
      </c>
      <c r="D82" s="10" t="s">
        <v>201</v>
      </c>
      <c r="E82" s="46" t="s">
        <v>166</v>
      </c>
      <c r="F82" s="46" t="s">
        <v>167</v>
      </c>
      <c r="G82" s="112" t="s">
        <v>168</v>
      </c>
      <c r="H82" s="116" t="s">
        <v>194</v>
      </c>
      <c r="I82" s="3" t="s">
        <v>200</v>
      </c>
      <c r="J82" s="116" t="s">
        <v>202</v>
      </c>
      <c r="K82" s="14">
        <v>1</v>
      </c>
      <c r="L82" s="14">
        <v>0.25</v>
      </c>
      <c r="M82" s="10" t="s">
        <v>203</v>
      </c>
      <c r="N82" s="12"/>
      <c r="O82" s="8" t="s">
        <v>53</v>
      </c>
      <c r="P82" s="7" t="s">
        <v>54</v>
      </c>
      <c r="Q82" s="54" t="s">
        <v>205</v>
      </c>
      <c r="R82" s="14">
        <v>9.0909089999999998E-2</v>
      </c>
      <c r="S82" s="97">
        <f t="shared" si="5"/>
        <v>0</v>
      </c>
      <c r="T82" s="14">
        <f>[7]Final!$W3</f>
        <v>0</v>
      </c>
      <c r="U82" s="56" t="str">
        <f>[7]Final!$X4</f>
        <v>Se elaboró la Resolución 13 del 2 de enero de 2019, que establece la tabla de honorarios y perfiles del INCI para el año 2019</v>
      </c>
      <c r="V82" s="14">
        <f>[7]Final!$Y4</f>
        <v>0</v>
      </c>
      <c r="W82" s="56" t="str">
        <f>[7]Final!$Z4</f>
        <v>Acción realizada en enero de 2019</v>
      </c>
      <c r="X82" s="14">
        <f>[7]Final!$AA4</f>
        <v>0</v>
      </c>
      <c r="Y82" s="56" t="str">
        <f>[7]Final!$AB4</f>
        <v>Esta acción se realizó en el mes de enero de 2019</v>
      </c>
      <c r="Z82" s="14">
        <f>[7]Final!$AC4</f>
        <v>0</v>
      </c>
      <c r="AA82" s="56" t="str">
        <f>[7]Final!$AD4</f>
        <v>Esta acción se realizó en el mes de enero de 2019</v>
      </c>
      <c r="AB82" s="14">
        <f>[7]Final!$AE4</f>
        <v>0</v>
      </c>
      <c r="AC82" s="56" t="str">
        <f>[7]Final!$AF4</f>
        <v>Esta acción se realizó en el mes de enero de 2019</v>
      </c>
      <c r="AD82" s="14">
        <f>[7]Final!$AG4</f>
        <v>0</v>
      </c>
      <c r="AE82" s="56" t="str">
        <f>[7]Final!$AH4</f>
        <v>Esta acción se realizó en el mes de enero de 2019</v>
      </c>
      <c r="AF82" s="14">
        <f>[7]Final!$AI4</f>
        <v>0</v>
      </c>
      <c r="AG82" s="56">
        <f>[7]Final!$AJ4</f>
        <v>0</v>
      </c>
      <c r="AH82" s="14">
        <f>[7]Final!$AK4</f>
        <v>0</v>
      </c>
      <c r="AI82" s="56">
        <f>[7]Final!$AL4</f>
        <v>0</v>
      </c>
      <c r="AJ82" s="14">
        <f>[7]Final!$AM4</f>
        <v>0</v>
      </c>
      <c r="AK82" s="56">
        <f>[7]Final!$AN4</f>
        <v>0</v>
      </c>
      <c r="AL82" s="14">
        <f>[7]Final!$AO4</f>
        <v>0</v>
      </c>
      <c r="AM82" s="56">
        <f>[7]Final!$AP4</f>
        <v>0</v>
      </c>
      <c r="AN82" s="14">
        <f>[7]Final!$AQ4</f>
        <v>0</v>
      </c>
      <c r="AO82" s="56">
        <f>[7]Final!$AR4</f>
        <v>0</v>
      </c>
      <c r="AP82" s="14">
        <f>[7]Final!$AS4</f>
        <v>0</v>
      </c>
      <c r="AQ82" s="56">
        <f>[7]Final!$AT4</f>
        <v>0</v>
      </c>
    </row>
    <row r="83" spans="1:43" s="90" customFormat="1" ht="123" customHeight="1" x14ac:dyDescent="0.25">
      <c r="A83" s="14" t="e">
        <f t="shared" si="4"/>
        <v>#REF!</v>
      </c>
      <c r="B83" s="14" t="s">
        <v>200</v>
      </c>
      <c r="C83" s="45" t="s">
        <v>164</v>
      </c>
      <c r="D83" s="10" t="s">
        <v>201</v>
      </c>
      <c r="E83" s="46" t="s">
        <v>166</v>
      </c>
      <c r="F83" s="46" t="s">
        <v>167</v>
      </c>
      <c r="G83" s="112" t="s">
        <v>168</v>
      </c>
      <c r="H83" s="116" t="s">
        <v>194</v>
      </c>
      <c r="I83" s="3" t="s">
        <v>200</v>
      </c>
      <c r="J83" s="116" t="s">
        <v>202</v>
      </c>
      <c r="K83" s="14">
        <v>1</v>
      </c>
      <c r="L83" s="14">
        <v>0.25</v>
      </c>
      <c r="M83" s="10" t="s">
        <v>203</v>
      </c>
      <c r="N83" s="12"/>
      <c r="O83" s="8" t="s">
        <v>53</v>
      </c>
      <c r="P83" s="7" t="s">
        <v>54</v>
      </c>
      <c r="Q83" s="54" t="s">
        <v>206</v>
      </c>
      <c r="R83" s="14">
        <v>9.0909089999999998E-2</v>
      </c>
      <c r="S83" s="97">
        <f t="shared" si="5"/>
        <v>7.4999999999999997E-3</v>
      </c>
      <c r="T83" s="14">
        <f>[7]Final!$W3</f>
        <v>0</v>
      </c>
      <c r="U83" s="56" t="str">
        <f>[7]Final!$X5</f>
        <v>Se está esperando reunión del Comité de Saneamiento de Bienes Muebles, de acuerdo con la solicitud mediante memorando 20181020003124 del 10 de diciembre de 2018.</v>
      </c>
      <c r="V83" s="14">
        <f>[7]Final!$Y5</f>
        <v>7.4999999999999997E-3</v>
      </c>
      <c r="W83" s="56" t="str">
        <f>[7]Final!$Z5</f>
        <v>Se está esperando reunión del Comité de Saneamiento de Bienes Muebles, de acuerdo con la solicitud mediante memorando 20181020003124 del 10 de diciembre de 2018.</v>
      </c>
      <c r="X83" s="14">
        <f>[7]Final!$AA5</f>
        <v>0</v>
      </c>
      <c r="Y83" s="56" t="str">
        <f>[7]Final!$AB5</f>
        <v>Esta actividad esta programada para el II semestre del 2019.</v>
      </c>
      <c r="Z83" s="14">
        <f>[7]Final!$AC5</f>
        <v>0</v>
      </c>
      <c r="AA83" s="56" t="str">
        <f>[7]Final!$AD5</f>
        <v>Esta actividad esta programada para el II semestre del 2019.</v>
      </c>
      <c r="AB83" s="14">
        <f>[7]Final!$AE5</f>
        <v>0</v>
      </c>
      <c r="AC83" s="56" t="str">
        <f>[7]Final!$AF5</f>
        <v>Esta actividad esta programada para el II semestre del 2019.</v>
      </c>
      <c r="AD83" s="14">
        <f>[7]Final!$AG5</f>
        <v>0</v>
      </c>
      <c r="AE83" s="56" t="str">
        <f>[7]Final!$AH5</f>
        <v>Esta actividad esta programada para el II semestre del 2019.</v>
      </c>
      <c r="AF83" s="14">
        <f>[7]Final!$AI5</f>
        <v>0</v>
      </c>
      <c r="AG83" s="56">
        <f>[7]Final!$AJ5</f>
        <v>0</v>
      </c>
      <c r="AH83" s="14">
        <f>[7]Final!$AK5</f>
        <v>0</v>
      </c>
      <c r="AI83" s="56">
        <f>[7]Final!$AL5</f>
        <v>0</v>
      </c>
      <c r="AJ83" s="14">
        <f>[7]Final!$AM5</f>
        <v>0</v>
      </c>
      <c r="AK83" s="56">
        <f>[7]Final!$AN5</f>
        <v>0</v>
      </c>
      <c r="AL83" s="14">
        <f>[7]Final!$AO5</f>
        <v>0</v>
      </c>
      <c r="AM83" s="56">
        <f>[7]Final!$AP5</f>
        <v>0</v>
      </c>
      <c r="AN83" s="14">
        <f>[7]Final!$AQ5</f>
        <v>0</v>
      </c>
      <c r="AO83" s="56">
        <f>[7]Final!$AR5</f>
        <v>0</v>
      </c>
      <c r="AP83" s="14">
        <f>[7]Final!$AS5</f>
        <v>0</v>
      </c>
      <c r="AQ83" s="56">
        <f>[7]Final!$AT5</f>
        <v>0</v>
      </c>
    </row>
    <row r="84" spans="1:43" s="90" customFormat="1" ht="123" customHeight="1" x14ac:dyDescent="0.25">
      <c r="A84" s="14" t="e">
        <f t="shared" si="4"/>
        <v>#REF!</v>
      </c>
      <c r="B84" s="14" t="s">
        <v>200</v>
      </c>
      <c r="C84" s="45" t="s">
        <v>164</v>
      </c>
      <c r="D84" s="10" t="s">
        <v>201</v>
      </c>
      <c r="E84" s="46" t="s">
        <v>166</v>
      </c>
      <c r="F84" s="46" t="s">
        <v>167</v>
      </c>
      <c r="G84" s="112" t="s">
        <v>168</v>
      </c>
      <c r="H84" s="116" t="s">
        <v>194</v>
      </c>
      <c r="I84" s="3" t="s">
        <v>200</v>
      </c>
      <c r="J84" s="116" t="s">
        <v>202</v>
      </c>
      <c r="K84" s="14">
        <v>1</v>
      </c>
      <c r="L84" s="14">
        <v>0.25</v>
      </c>
      <c r="M84" s="10" t="s">
        <v>203</v>
      </c>
      <c r="N84" s="12"/>
      <c r="O84" s="8" t="s">
        <v>53</v>
      </c>
      <c r="P84" s="7" t="s">
        <v>54</v>
      </c>
      <c r="Q84" s="54" t="s">
        <v>207</v>
      </c>
      <c r="R84" s="14">
        <v>9.0909089999999998E-2</v>
      </c>
      <c r="S84" s="97">
        <f t="shared" si="5"/>
        <v>3.7499999999999999E-2</v>
      </c>
      <c r="T84" s="14">
        <f>[7]Final!$W3</f>
        <v>0</v>
      </c>
      <c r="U84" s="56" t="str">
        <f>[7]Final!$X6</f>
        <v>Se está reuniendo la información para actualizar la base legal.</v>
      </c>
      <c r="V84" s="14">
        <f>[7]Final!$Y6</f>
        <v>7.4999999999999997E-3</v>
      </c>
      <c r="W84" s="56" t="str">
        <f>[7]Final!$Z6</f>
        <v>Se está reuniendo la información para actualizar la base legal.</v>
      </c>
      <c r="X84" s="14">
        <f>[7]Final!$AA6</f>
        <v>7.4999999999999997E-3</v>
      </c>
      <c r="Y84" s="56" t="str">
        <f>[7]Final!$AB6</f>
        <v>En el primer trimestre del año 2019 la OAJ reportó la cartelera de los contratos celebrados a la Oficina de Planeación para la correspondiente publicación en la página web de la entidad.
De igual manera a partir del mes de mayo de 2019, se harán revisiones mensuales al normograma de la entidad, con el fin de revisar si proceden actualizaciones.</v>
      </c>
      <c r="Z84" s="14">
        <f>[7]Final!$AC6</f>
        <v>7.4999999999999997E-3</v>
      </c>
      <c r="AA84" s="56" t="str">
        <f>[7]Final!$AD6</f>
        <v>En el mes de mayo se terminó la actualización y  compilación de la normatividad de la entidad y se remitió ante el Ministerio de Justicia, en los próximos días se remitirá a planeación para la publicación del mismo en la página web del INCI.</v>
      </c>
      <c r="AB84" s="14">
        <f>[7]Final!$AE6</f>
        <v>7.4999999999999997E-3</v>
      </c>
      <c r="AC84" s="56" t="str">
        <f>[7]Final!$AF6</f>
        <v>El Ministerio de Justicia aprueba y remite normograma de la entidad para que este sea publicado en la pagina web del INCI.</v>
      </c>
      <c r="AD84" s="14">
        <f>[7]Final!$AG6</f>
        <v>7.4999999999999997E-3</v>
      </c>
      <c r="AE84" s="56" t="str">
        <f>[7]Final!$AH6</f>
        <v xml:space="preserve">El 11 de junio de 2019 mediante memorando interno No. 201910200001644 se remite a OAP, para que el normograam sea publicado, en la pagina de la entidad.  </v>
      </c>
      <c r="AF84" s="14">
        <f>[7]Final!$AI6</f>
        <v>0</v>
      </c>
      <c r="AG84" s="56">
        <f>[7]Final!$AJ6</f>
        <v>0</v>
      </c>
      <c r="AH84" s="14">
        <f>[7]Final!$AK6</f>
        <v>0</v>
      </c>
      <c r="AI84" s="56">
        <f>[7]Final!$AL6</f>
        <v>0</v>
      </c>
      <c r="AJ84" s="14">
        <f>[7]Final!$AM6</f>
        <v>0</v>
      </c>
      <c r="AK84" s="56">
        <f>[7]Final!$AN6</f>
        <v>0</v>
      </c>
      <c r="AL84" s="14">
        <f>[7]Final!$AO6</f>
        <v>0</v>
      </c>
      <c r="AM84" s="56">
        <f>[7]Final!$AP6</f>
        <v>0</v>
      </c>
      <c r="AN84" s="14">
        <f>[7]Final!$AQ6</f>
        <v>0</v>
      </c>
      <c r="AO84" s="56">
        <f>[7]Final!$AR6</f>
        <v>0</v>
      </c>
      <c r="AP84" s="14">
        <f>[7]Final!$AS6</f>
        <v>0</v>
      </c>
      <c r="AQ84" s="56">
        <f>[7]Final!$AT6</f>
        <v>0</v>
      </c>
    </row>
    <row r="85" spans="1:43" s="90" customFormat="1" ht="123" customHeight="1" x14ac:dyDescent="0.25">
      <c r="A85" s="14" t="e">
        <f t="shared" si="4"/>
        <v>#REF!</v>
      </c>
      <c r="B85" s="14" t="s">
        <v>200</v>
      </c>
      <c r="C85" s="45" t="s">
        <v>164</v>
      </c>
      <c r="D85" s="10" t="s">
        <v>201</v>
      </c>
      <c r="E85" s="46" t="s">
        <v>166</v>
      </c>
      <c r="F85" s="46" t="s">
        <v>167</v>
      </c>
      <c r="G85" s="112" t="s">
        <v>168</v>
      </c>
      <c r="H85" s="116" t="s">
        <v>194</v>
      </c>
      <c r="I85" s="3" t="s">
        <v>200</v>
      </c>
      <c r="J85" s="116" t="s">
        <v>202</v>
      </c>
      <c r="K85" s="14">
        <v>1</v>
      </c>
      <c r="L85" s="14">
        <v>0.25</v>
      </c>
      <c r="M85" s="10" t="s">
        <v>203</v>
      </c>
      <c r="N85" s="12"/>
      <c r="O85" s="8" t="s">
        <v>53</v>
      </c>
      <c r="P85" s="7" t="s">
        <v>54</v>
      </c>
      <c r="Q85" s="54" t="s">
        <v>372</v>
      </c>
      <c r="R85" s="14">
        <v>9.0909089999999998E-2</v>
      </c>
      <c r="S85" s="97">
        <f t="shared" si="5"/>
        <v>0.39</v>
      </c>
      <c r="T85" s="14">
        <f>[7]Final!$W3</f>
        <v>0</v>
      </c>
      <c r="U85" s="56" t="str">
        <f>[7]Final!$X7</f>
        <v>Se han realizado las acciones de actualización en eKogui de la información que regsitra en los despachos judiciales.</v>
      </c>
      <c r="V85" s="14">
        <f>[7]Final!$Y7</f>
        <v>7.4999999999999997E-3</v>
      </c>
      <c r="W85" s="56" t="str">
        <f>[7]Final!$Z7</f>
        <v>Se obtuvo certificado de las acciones en Ekogui, oficio 20191030003451 de Control Interno. Se sigue alimentando eKogui.</v>
      </c>
      <c r="X85" s="14">
        <f>[7]Final!$AA7</f>
        <v>7.4999999999999997E-3</v>
      </c>
      <c r="Y85" s="56" t="str">
        <f>[7]Final!$AB7</f>
        <v>El 27 de marzo de 2019, se reporta a la Agencia Nacional el cuarto borrador de la Política de prevención del daño antijurídico del INCI.
De igual manera la contratista de la OAJ asistió a la capacitación realizada por la ANDJE los días 22 y 29 de marzo de 2019</v>
      </c>
      <c r="Z85" s="14">
        <f>[7]Final!$AC7</f>
        <v>0.125</v>
      </c>
      <c r="AA85" s="56" t="str">
        <f>[7]Final!$AD7</f>
        <v>Se realizó el seguimiento y la actualización del sistema Ekogui con corte a 28 de abril de 2019.</v>
      </c>
      <c r="AB85" s="14">
        <f>[7]Final!$AE7</f>
        <v>0.125</v>
      </c>
      <c r="AC85" s="56" t="str">
        <f>[7]Final!$AF7</f>
        <v>Se realizó el seguimiento y la actualización del sistema Ekogui con corte a 31 de mayo de 2019.</v>
      </c>
      <c r="AD85" s="14">
        <f>[7]Final!$AG7</f>
        <v>0.125</v>
      </c>
      <c r="AE85" s="56" t="str">
        <f>[7]Final!$AH7</f>
        <v>Se realizó el seguimiento y la actualización del sistema Ekogui con corte a 30 de junio de 2019.</v>
      </c>
      <c r="AF85" s="14">
        <f>[7]Final!$AI7</f>
        <v>0</v>
      </c>
      <c r="AG85" s="56">
        <f>[7]Final!$AJ7</f>
        <v>0</v>
      </c>
      <c r="AH85" s="14">
        <f>[7]Final!$AK7</f>
        <v>0</v>
      </c>
      <c r="AI85" s="56">
        <f>[7]Final!$AL7</f>
        <v>0</v>
      </c>
      <c r="AJ85" s="14">
        <f>[7]Final!$AM7</f>
        <v>0</v>
      </c>
      <c r="AK85" s="56">
        <f>[7]Final!$AN7</f>
        <v>0</v>
      </c>
      <c r="AL85" s="14">
        <f>[7]Final!$AO7</f>
        <v>0</v>
      </c>
      <c r="AM85" s="56">
        <f>[7]Final!$AP7</f>
        <v>0</v>
      </c>
      <c r="AN85" s="14">
        <f>[7]Final!$AQ7</f>
        <v>0</v>
      </c>
      <c r="AO85" s="56">
        <f>[7]Final!$AR7</f>
        <v>0</v>
      </c>
      <c r="AP85" s="14">
        <f>[7]Final!$AS7</f>
        <v>0</v>
      </c>
      <c r="AQ85" s="56">
        <f>[7]Final!$AT7</f>
        <v>0</v>
      </c>
    </row>
    <row r="86" spans="1:43" s="90" customFormat="1" ht="123" customHeight="1" x14ac:dyDescent="0.25">
      <c r="A86" s="14" t="e">
        <f t="shared" si="4"/>
        <v>#REF!</v>
      </c>
      <c r="B86" s="14" t="s">
        <v>200</v>
      </c>
      <c r="C86" s="45" t="s">
        <v>164</v>
      </c>
      <c r="D86" s="10" t="s">
        <v>201</v>
      </c>
      <c r="E86" s="46" t="s">
        <v>166</v>
      </c>
      <c r="F86" s="46" t="s">
        <v>167</v>
      </c>
      <c r="G86" s="112" t="s">
        <v>168</v>
      </c>
      <c r="H86" s="116" t="s">
        <v>194</v>
      </c>
      <c r="I86" s="3" t="s">
        <v>200</v>
      </c>
      <c r="J86" s="116" t="s">
        <v>202</v>
      </c>
      <c r="K86" s="14">
        <v>1</v>
      </c>
      <c r="L86" s="14">
        <v>0.25</v>
      </c>
      <c r="M86" s="10" t="s">
        <v>203</v>
      </c>
      <c r="N86" s="12"/>
      <c r="O86" s="8" t="s">
        <v>53</v>
      </c>
      <c r="P86" s="7" t="s">
        <v>54</v>
      </c>
      <c r="Q86" s="54" t="s">
        <v>208</v>
      </c>
      <c r="R86" s="14">
        <v>9.0909089999999998E-2</v>
      </c>
      <c r="S86" s="97">
        <f t="shared" si="5"/>
        <v>0</v>
      </c>
      <c r="T86" s="14">
        <f>[7]Final!$W3</f>
        <v>0</v>
      </c>
      <c r="U86" s="56" t="str">
        <f>[7]Final!$X8</f>
        <v>Se identifican las resoluciones 20102000002513 del 26 de julio de 2010 y 20161020004463 del 20 de diciembre de 2016</v>
      </c>
      <c r="V86" s="14">
        <f>[7]Final!$Y8</f>
        <v>0</v>
      </c>
      <c r="W86" s="56" t="str">
        <f>[7]Final!$Z8</f>
        <v>Se confronta la regulación del Decreto 1069 de 2015 con las resoluciones internas para verificar los cambios a realizar.</v>
      </c>
      <c r="X86" s="14">
        <f>[7]Final!$AA8</f>
        <v>0</v>
      </c>
      <c r="Y86" s="56" t="str">
        <f>[7]Final!$AB8</f>
        <v>Esta actividad esta programada para el II semestre del 2019.</v>
      </c>
      <c r="Z86" s="14">
        <f>[7]Final!$AC8</f>
        <v>0</v>
      </c>
      <c r="AA86" s="56" t="str">
        <f>[7]Final!$AD8</f>
        <v>Esta actividad esta programada para el II semestre del 2019.</v>
      </c>
      <c r="AB86" s="14">
        <f>[7]Final!$AE8</f>
        <v>0</v>
      </c>
      <c r="AC86" s="56" t="str">
        <f>[7]Final!$AF8</f>
        <v>Esta actividad esta programada para el II semestre del 2019.</v>
      </c>
      <c r="AD86" s="14">
        <f>[7]Final!$AG8</f>
        <v>0</v>
      </c>
      <c r="AE86" s="56" t="str">
        <f>[7]Final!$AH8</f>
        <v>Esta actividad esta programada para el II semestre del 2019.</v>
      </c>
      <c r="AF86" s="14">
        <f>[7]Final!$AI8</f>
        <v>0</v>
      </c>
      <c r="AG86" s="56">
        <f>[7]Final!$AJ8</f>
        <v>0</v>
      </c>
      <c r="AH86" s="14">
        <f>[7]Final!$AK8</f>
        <v>0</v>
      </c>
      <c r="AI86" s="56">
        <f>[7]Final!$AL8</f>
        <v>0</v>
      </c>
      <c r="AJ86" s="14">
        <f>[7]Final!$AM8</f>
        <v>0</v>
      </c>
      <c r="AK86" s="56">
        <f>[7]Final!$AN8</f>
        <v>0</v>
      </c>
      <c r="AL86" s="14">
        <f>[7]Final!$AO8</f>
        <v>0</v>
      </c>
      <c r="AM86" s="56">
        <f>[7]Final!$AP8</f>
        <v>0</v>
      </c>
      <c r="AN86" s="14">
        <f>[7]Final!$AQ8</f>
        <v>0</v>
      </c>
      <c r="AO86" s="56">
        <f>[7]Final!$AR8</f>
        <v>0</v>
      </c>
      <c r="AP86" s="14">
        <f>[7]Final!$AS8</f>
        <v>0</v>
      </c>
      <c r="AQ86" s="56">
        <f>[7]Final!$AT8</f>
        <v>0</v>
      </c>
    </row>
    <row r="87" spans="1:43" s="90" customFormat="1" ht="123" customHeight="1" x14ac:dyDescent="0.25">
      <c r="A87" s="14" t="e">
        <f t="shared" si="4"/>
        <v>#REF!</v>
      </c>
      <c r="B87" s="14" t="s">
        <v>200</v>
      </c>
      <c r="C87" s="45" t="s">
        <v>164</v>
      </c>
      <c r="D87" s="10" t="s">
        <v>201</v>
      </c>
      <c r="E87" s="46" t="s">
        <v>166</v>
      </c>
      <c r="F87" s="46" t="s">
        <v>167</v>
      </c>
      <c r="G87" s="112" t="s">
        <v>168</v>
      </c>
      <c r="H87" s="116" t="s">
        <v>194</v>
      </c>
      <c r="I87" s="3" t="s">
        <v>200</v>
      </c>
      <c r="J87" s="116" t="s">
        <v>202</v>
      </c>
      <c r="K87" s="14">
        <v>1</v>
      </c>
      <c r="L87" s="14">
        <v>0.25</v>
      </c>
      <c r="M87" s="10" t="s">
        <v>203</v>
      </c>
      <c r="N87" s="12"/>
      <c r="O87" s="8" t="s">
        <v>53</v>
      </c>
      <c r="P87" s="7" t="s">
        <v>54</v>
      </c>
      <c r="Q87" s="54" t="s">
        <v>209</v>
      </c>
      <c r="R87" s="14">
        <v>9.0909089999999998E-2</v>
      </c>
      <c r="S87" s="97">
        <f t="shared" si="5"/>
        <v>0.09</v>
      </c>
      <c r="T87" s="14">
        <f>[7]Final!$W3</f>
        <v>0</v>
      </c>
      <c r="U87" s="56" t="str">
        <f>[7]Final!$X9</f>
        <v>Se busca terminar la aprobación de la política anterior por la ANDJE.</v>
      </c>
      <c r="V87" s="14">
        <f>[7]Final!$Y9</f>
        <v>0</v>
      </c>
      <c r="W87" s="56" t="str">
        <f>[7]Final!$Z9</f>
        <v>Se participa en capacitación con la ANDJE para la nueva política y se reporta los resultados de la política anterior.</v>
      </c>
      <c r="X87" s="14">
        <f>[7]Final!$AA9</f>
        <v>0</v>
      </c>
      <c r="Y87" s="56" t="str">
        <f>[7]Final!$AB9</f>
        <v>El 27 de marzo de 2019, se reporta a la Agencia Nacional el cuarto borrador de la Política de prevención del daño antijurídico del INCI. la entidad se encuentra a la espera de la respuesta de la ANDJE para aprobación de la política.</v>
      </c>
      <c r="Z87" s="14">
        <f>[7]Final!$AC9</f>
        <v>0.04</v>
      </c>
      <c r="AA87" s="56" t="str">
        <f>[7]Final!$AD9</f>
        <v xml:space="preserve">La ANDJE aprueba la política de prevención del daño antijurídico remitida por la entidad en el mes de marzo de 2019.
Se procederá a realizar el borrador/proyecto de la resolución por medio de la cual se aprobará la política.  </v>
      </c>
      <c r="AB87" s="14">
        <f>[7]Final!$AE9</f>
        <v>0.01</v>
      </c>
      <c r="AC87" s="56" t="str">
        <f>[7]Final!$AF9</f>
        <v>Se realiza borrador de la Resolución y se remite para aprobación del comité de conciliación.</v>
      </c>
      <c r="AD87" s="14">
        <f>[7]Final!$AG9</f>
        <v>0.04</v>
      </c>
      <c r="AE87" s="56" t="str">
        <f>[7]Final!$AH9</f>
        <v>El 2 de julio de 2019 se emite Resolución No. 20191020001603 "Por medio de la cual se adopta la politica de prevención al daño antijurídico"</v>
      </c>
      <c r="AF87" s="14">
        <f>[7]Final!$AI9</f>
        <v>0</v>
      </c>
      <c r="AG87" s="56">
        <f>[7]Final!$AJ9</f>
        <v>0</v>
      </c>
      <c r="AH87" s="14">
        <f>[7]Final!$AK9</f>
        <v>0</v>
      </c>
      <c r="AI87" s="56">
        <f>[7]Final!$AL9</f>
        <v>0</v>
      </c>
      <c r="AJ87" s="14">
        <f>[7]Final!$AM9</f>
        <v>0</v>
      </c>
      <c r="AK87" s="56">
        <f>[7]Final!$AN9</f>
        <v>0</v>
      </c>
      <c r="AL87" s="14">
        <f>[7]Final!$AO9</f>
        <v>0</v>
      </c>
      <c r="AM87" s="56">
        <f>[7]Final!$AP9</f>
        <v>0</v>
      </c>
      <c r="AN87" s="14">
        <f>[7]Final!$AQ9</f>
        <v>0</v>
      </c>
      <c r="AO87" s="56">
        <f>[7]Final!$AR9</f>
        <v>0</v>
      </c>
      <c r="AP87" s="14">
        <f>[7]Final!$AS9</f>
        <v>0</v>
      </c>
      <c r="AQ87" s="56">
        <f>[7]Final!$AT9</f>
        <v>0</v>
      </c>
    </row>
    <row r="88" spans="1:43" s="90" customFormat="1" ht="123" customHeight="1" x14ac:dyDescent="0.25">
      <c r="A88" s="14" t="e">
        <f t="shared" si="4"/>
        <v>#REF!</v>
      </c>
      <c r="B88" s="14" t="s">
        <v>200</v>
      </c>
      <c r="C88" s="45" t="s">
        <v>164</v>
      </c>
      <c r="D88" s="10" t="s">
        <v>201</v>
      </c>
      <c r="E88" s="46" t="s">
        <v>166</v>
      </c>
      <c r="F88" s="46" t="s">
        <v>167</v>
      </c>
      <c r="G88" s="112" t="s">
        <v>168</v>
      </c>
      <c r="H88" s="116" t="s">
        <v>194</v>
      </c>
      <c r="I88" s="3" t="s">
        <v>200</v>
      </c>
      <c r="J88" s="116" t="s">
        <v>202</v>
      </c>
      <c r="K88" s="14">
        <v>1</v>
      </c>
      <c r="L88" s="14">
        <v>0.25</v>
      </c>
      <c r="M88" s="10" t="s">
        <v>203</v>
      </c>
      <c r="N88" s="12"/>
      <c r="O88" s="8" t="s">
        <v>53</v>
      </c>
      <c r="P88" s="7" t="s">
        <v>54</v>
      </c>
      <c r="Q88" s="54" t="s">
        <v>210</v>
      </c>
      <c r="R88" s="14">
        <v>9.0909089999999998E-2</v>
      </c>
      <c r="S88" s="97">
        <f t="shared" si="5"/>
        <v>0</v>
      </c>
      <c r="T88" s="14">
        <f>[7]Final!$W3</f>
        <v>0</v>
      </c>
      <c r="U88" s="56" t="str">
        <f>[7]Final!$X10</f>
        <v>Esta actividad esta programada para el II semestre del 2019.</v>
      </c>
      <c r="V88" s="14">
        <f>[7]Final!$Y10</f>
        <v>0</v>
      </c>
      <c r="W88" s="56" t="str">
        <f>[7]Final!$Z10</f>
        <v>Esta actividad esta programada para el II semestre del 2019.</v>
      </c>
      <c r="X88" s="14">
        <f>[7]Final!$AA10</f>
        <v>0</v>
      </c>
      <c r="Y88" s="56" t="str">
        <f>[7]Final!$AB10</f>
        <v>Esta actividad esta programada para el II semestre del 2019.</v>
      </c>
      <c r="Z88" s="14">
        <f>[7]Final!$AC10</f>
        <v>0</v>
      </c>
      <c r="AA88" s="56" t="str">
        <f>[7]Final!$AD10</f>
        <v>Esta actividad esta programada para el II semestre del 2019.</v>
      </c>
      <c r="AB88" s="14">
        <f>[7]Final!$AE10</f>
        <v>0</v>
      </c>
      <c r="AC88" s="56" t="str">
        <f>[7]Final!$AF10</f>
        <v>Esta actividad esta programada para el II semestre del 2019.</v>
      </c>
      <c r="AD88" s="14">
        <f>[7]Final!$AG10</f>
        <v>0</v>
      </c>
      <c r="AE88" s="56" t="str">
        <f>[7]Final!$AH10</f>
        <v>Esta actividad esta programada para el II semestre del 2019.</v>
      </c>
      <c r="AF88" s="14">
        <f>[7]Final!$AI10</f>
        <v>0</v>
      </c>
      <c r="AG88" s="56">
        <f>[7]Final!$AJ10</f>
        <v>0</v>
      </c>
      <c r="AH88" s="14">
        <f>[7]Final!$AK10</f>
        <v>0</v>
      </c>
      <c r="AI88" s="56">
        <f>[7]Final!$AL10</f>
        <v>0</v>
      </c>
      <c r="AJ88" s="14">
        <f>[7]Final!$AM10</f>
        <v>0</v>
      </c>
      <c r="AK88" s="56">
        <f>[7]Final!$AN10</f>
        <v>0</v>
      </c>
      <c r="AL88" s="14">
        <f>[7]Final!$AO10</f>
        <v>0</v>
      </c>
      <c r="AM88" s="56">
        <f>[7]Final!$AP10</f>
        <v>0</v>
      </c>
      <c r="AN88" s="14">
        <f>[7]Final!$AQ10</f>
        <v>0</v>
      </c>
      <c r="AO88" s="56">
        <f>[7]Final!$AR10</f>
        <v>0</v>
      </c>
      <c r="AP88" s="14">
        <f>[7]Final!$AS10</f>
        <v>0</v>
      </c>
      <c r="AQ88" s="56">
        <f>[7]Final!$AT10</f>
        <v>0</v>
      </c>
    </row>
    <row r="89" spans="1:43" s="90" customFormat="1" ht="123" customHeight="1" x14ac:dyDescent="0.25">
      <c r="A89" s="14" t="e">
        <f t="shared" si="4"/>
        <v>#REF!</v>
      </c>
      <c r="B89" s="14" t="s">
        <v>200</v>
      </c>
      <c r="C89" s="45" t="s">
        <v>164</v>
      </c>
      <c r="D89" s="10" t="s">
        <v>201</v>
      </c>
      <c r="E89" s="46" t="s">
        <v>166</v>
      </c>
      <c r="F89" s="46" t="s">
        <v>167</v>
      </c>
      <c r="G89" s="112" t="s">
        <v>168</v>
      </c>
      <c r="H89" s="116" t="s">
        <v>194</v>
      </c>
      <c r="I89" s="3" t="s">
        <v>200</v>
      </c>
      <c r="J89" s="116" t="s">
        <v>202</v>
      </c>
      <c r="K89" s="14">
        <v>1</v>
      </c>
      <c r="L89" s="14">
        <v>0.25</v>
      </c>
      <c r="M89" s="10" t="s">
        <v>203</v>
      </c>
      <c r="N89" s="12"/>
      <c r="O89" s="8" t="s">
        <v>53</v>
      </c>
      <c r="P89" s="7" t="s">
        <v>54</v>
      </c>
      <c r="Q89" s="54" t="s">
        <v>211</v>
      </c>
      <c r="R89" s="14">
        <v>9.0909089999999998E-2</v>
      </c>
      <c r="S89" s="97">
        <f t="shared" si="5"/>
        <v>7.4999999999999997E-3</v>
      </c>
      <c r="T89" s="14">
        <f>[7]Final!$W3</f>
        <v>0</v>
      </c>
      <c r="U89" s="56" t="str">
        <f>[7]Final!$X11</f>
        <v>En revisión los procedimientos actuales para los cambios pertinentes.</v>
      </c>
      <c r="V89" s="14">
        <f>[7]Final!$Y11</f>
        <v>7.4999999999999997E-3</v>
      </c>
      <c r="W89" s="56" t="str">
        <f>[7]Final!$Z11</f>
        <v>Se solicita capacitación por parte de Colombia Compra Eficiente en tema de Supervisión en el Secop II.</v>
      </c>
      <c r="X89" s="14">
        <f>[7]Final!$AA11</f>
        <v>0</v>
      </c>
      <c r="Y89" s="56" t="str">
        <f>[7]Final!$AB11</f>
        <v>Esta actividad esta programada para el II semestre del 2019.</v>
      </c>
      <c r="Z89" s="14">
        <f>[7]Final!$AC11</f>
        <v>0</v>
      </c>
      <c r="AA89" s="56" t="str">
        <f>[7]Final!$AD11</f>
        <v>Esta actividad esta programada para el II semestre del 2019.</v>
      </c>
      <c r="AB89" s="14">
        <f>[7]Final!$AE11</f>
        <v>0</v>
      </c>
      <c r="AC89" s="56" t="str">
        <f>[7]Final!$AF11</f>
        <v>Esta actividad esta programada para el II semestre del 2019.</v>
      </c>
      <c r="AD89" s="14">
        <f>[7]Final!$AG11</f>
        <v>0</v>
      </c>
      <c r="AE89" s="56" t="str">
        <f>[7]Final!$AH11</f>
        <v xml:space="preserve">Se actualizan los siguientes documentos del proceso de la gestión contractual:
- Caracterización del proceso
- Proceso Contratación Directa
- Proceso Contratación por Mínima Cuantía </v>
      </c>
      <c r="AF89" s="14">
        <f>[7]Final!$AI11</f>
        <v>0</v>
      </c>
      <c r="AG89" s="56">
        <f>[7]Final!$AJ11</f>
        <v>0</v>
      </c>
      <c r="AH89" s="14">
        <f>[7]Final!$AK11</f>
        <v>0</v>
      </c>
      <c r="AI89" s="56">
        <f>[7]Final!$AL11</f>
        <v>0</v>
      </c>
      <c r="AJ89" s="14">
        <f>[7]Final!$AM11</f>
        <v>0</v>
      </c>
      <c r="AK89" s="56">
        <f>[7]Final!$AN11</f>
        <v>0</v>
      </c>
      <c r="AL89" s="14">
        <f>[7]Final!$AO11</f>
        <v>0</v>
      </c>
      <c r="AM89" s="56">
        <f>[7]Final!$AP11</f>
        <v>0</v>
      </c>
      <c r="AN89" s="14">
        <f>[7]Final!$AQ11</f>
        <v>0</v>
      </c>
      <c r="AO89" s="56">
        <f>[7]Final!$AR11</f>
        <v>0</v>
      </c>
      <c r="AP89" s="14">
        <f>[7]Final!$AS11</f>
        <v>0</v>
      </c>
      <c r="AQ89" s="56">
        <f>[7]Final!$AT11</f>
        <v>0</v>
      </c>
    </row>
    <row r="90" spans="1:43" s="90" customFormat="1" ht="123" customHeight="1" x14ac:dyDescent="0.25">
      <c r="A90" s="14" t="e">
        <f t="shared" si="4"/>
        <v>#REF!</v>
      </c>
      <c r="B90" s="14" t="s">
        <v>200</v>
      </c>
      <c r="C90" s="45" t="s">
        <v>164</v>
      </c>
      <c r="D90" s="10" t="s">
        <v>201</v>
      </c>
      <c r="E90" s="46" t="s">
        <v>166</v>
      </c>
      <c r="F90" s="46" t="s">
        <v>167</v>
      </c>
      <c r="G90" s="112" t="s">
        <v>168</v>
      </c>
      <c r="H90" s="116" t="s">
        <v>194</v>
      </c>
      <c r="I90" s="3" t="s">
        <v>200</v>
      </c>
      <c r="J90" s="116" t="s">
        <v>202</v>
      </c>
      <c r="K90" s="14">
        <v>1</v>
      </c>
      <c r="L90" s="14">
        <v>0.25</v>
      </c>
      <c r="M90" s="10" t="s">
        <v>203</v>
      </c>
      <c r="N90" s="12"/>
      <c r="O90" s="8" t="s">
        <v>53</v>
      </c>
      <c r="P90" s="7" t="s">
        <v>54</v>
      </c>
      <c r="Q90" s="54" t="s">
        <v>212</v>
      </c>
      <c r="R90" s="14">
        <v>9.0909089999999998E-2</v>
      </c>
      <c r="S90" s="97">
        <f t="shared" si="5"/>
        <v>0.25</v>
      </c>
      <c r="T90" s="14">
        <f>[7]Final!$W3</f>
        <v>0</v>
      </c>
      <c r="U90" s="56" t="str">
        <f>[7]Final!$X12</f>
        <v>Reportada</v>
      </c>
      <c r="V90" s="14">
        <f>[7]Final!$Y12</f>
        <v>0</v>
      </c>
      <c r="W90" s="56" t="str">
        <f>[7]Final!$Z12</f>
        <v>Reportada</v>
      </c>
      <c r="X90" s="14">
        <f>[7]Final!$AA12</f>
        <v>0.25</v>
      </c>
      <c r="Y90" s="56" t="str">
        <f>[7]Final!$AB12</f>
        <v>La OAJ reporta en el mes de abril el informe del SIRECI</v>
      </c>
      <c r="Z90" s="14">
        <f>[7]Final!$AC12</f>
        <v>0</v>
      </c>
      <c r="AA90" s="56" t="str">
        <f>[7]Final!$AD12</f>
        <v xml:space="preserve">El próximo seguimiento se realizará en el mes de Julio. </v>
      </c>
      <c r="AB90" s="14">
        <f>[7]Final!$AE12</f>
        <v>0</v>
      </c>
      <c r="AC90" s="56" t="str">
        <f>[7]Final!$AF12</f>
        <v xml:space="preserve">El próximo seguimiento se realizará en el mes de Julio. </v>
      </c>
      <c r="AD90" s="14">
        <f>[7]Final!$AG12</f>
        <v>0</v>
      </c>
      <c r="AE90" s="56" t="str">
        <f>[7]Final!$AH12</f>
        <v xml:space="preserve">El próximo seguimiento se realizará en el mes de Julio. </v>
      </c>
      <c r="AF90" s="14">
        <f>[7]Final!$AI12</f>
        <v>0</v>
      </c>
      <c r="AG90" s="56">
        <f>[7]Final!$AJ12</f>
        <v>0</v>
      </c>
      <c r="AH90" s="14">
        <f>[7]Final!$AK12</f>
        <v>0</v>
      </c>
      <c r="AI90" s="56">
        <f>[7]Final!$AL12</f>
        <v>0</v>
      </c>
      <c r="AJ90" s="14">
        <f>[7]Final!$AM12</f>
        <v>0</v>
      </c>
      <c r="AK90" s="56">
        <f>[7]Final!$AN12</f>
        <v>0</v>
      </c>
      <c r="AL90" s="14">
        <f>[7]Final!$AO12</f>
        <v>0</v>
      </c>
      <c r="AM90" s="56">
        <f>[7]Final!$AP12</f>
        <v>0</v>
      </c>
      <c r="AN90" s="14">
        <f>[7]Final!$AQ12</f>
        <v>0</v>
      </c>
      <c r="AO90" s="56">
        <f>[7]Final!$AR12</f>
        <v>0</v>
      </c>
      <c r="AP90" s="14">
        <f>[7]Final!$AS12</f>
        <v>0</v>
      </c>
      <c r="AQ90" s="56">
        <f>[7]Final!$AT12</f>
        <v>0</v>
      </c>
    </row>
    <row r="91" spans="1:43" s="90" customFormat="1" ht="123" customHeight="1" x14ac:dyDescent="0.25">
      <c r="A91" s="14" t="e">
        <f t="shared" si="4"/>
        <v>#REF!</v>
      </c>
      <c r="B91" s="14" t="s">
        <v>200</v>
      </c>
      <c r="C91" s="45" t="s">
        <v>164</v>
      </c>
      <c r="D91" s="10" t="s">
        <v>201</v>
      </c>
      <c r="E91" s="46" t="s">
        <v>166</v>
      </c>
      <c r="F91" s="46" t="s">
        <v>167</v>
      </c>
      <c r="G91" s="112" t="s">
        <v>168</v>
      </c>
      <c r="H91" s="116" t="s">
        <v>194</v>
      </c>
      <c r="I91" s="3" t="s">
        <v>200</v>
      </c>
      <c r="J91" s="116" t="s">
        <v>202</v>
      </c>
      <c r="K91" s="14">
        <v>1</v>
      </c>
      <c r="L91" s="14">
        <v>0.25</v>
      </c>
      <c r="M91" s="10" t="s">
        <v>203</v>
      </c>
      <c r="N91" s="12"/>
      <c r="O91" s="8" t="s">
        <v>53</v>
      </c>
      <c r="P91" s="7" t="s">
        <v>54</v>
      </c>
      <c r="Q91" s="14" t="s">
        <v>213</v>
      </c>
      <c r="R91" s="14">
        <v>9.0909089999999998E-2</v>
      </c>
      <c r="S91" s="97">
        <f t="shared" si="5"/>
        <v>3.7499999999999999E-2</v>
      </c>
      <c r="T91" s="14">
        <f>[7]Final!$W3</f>
        <v>0</v>
      </c>
      <c r="U91" s="56" t="str">
        <f>[7]Final!$X13</f>
        <v>Se realizó el Reporte del mes de diciembre de 2018.</v>
      </c>
      <c r="V91" s="14">
        <f>[7]Final!$Y13</f>
        <v>7.4999999999999997E-3</v>
      </c>
      <c r="W91" s="56" t="str">
        <f>[7]Final!$Z13</f>
        <v>Se realizó el reporte del mes de enero de 2019.</v>
      </c>
      <c r="X91" s="14">
        <f>[7]Final!$AA13</f>
        <v>7.4999999999999997E-3</v>
      </c>
      <c r="Y91" s="56" t="str">
        <f>[7]Final!$AB13</f>
        <v>La OAJ realizará el reporte de litigiosidad correspondiente al mes de marzo de 2019 del INCI para el Subcomité sectorial de Defensa Jurídica del Sector Educación en la segunda semana del mes de abril</v>
      </c>
      <c r="Z91" s="14">
        <f>[7]Final!$AC13</f>
        <v>7.4999999999999997E-3</v>
      </c>
      <c r="AA91" s="56" t="str">
        <f>[7]Final!$AD13</f>
        <v>Se realizó el reporte de litigiosidad del mes de abril (mes vencido) ante el Subcomité sectorial de Defensa Jurídica del Sector Educación</v>
      </c>
      <c r="AB91" s="14">
        <f>[7]Final!$AE13</f>
        <v>7.4999999999999997E-3</v>
      </c>
      <c r="AC91" s="56" t="str">
        <f>[7]Final!$AF13</f>
        <v>Se realizó el reporte de litigiosidad del mes de mayo el 12 de junio de 2019 ante el Subcomité sectorial de Defensa Jurídica del Sector Educación</v>
      </c>
      <c r="AD91" s="14">
        <f>[7]Final!$AG13</f>
        <v>7.4999999999999997E-3</v>
      </c>
      <c r="AE91" s="56" t="str">
        <f>[7]Final!$AH13</f>
        <v>Se realizó el reporte de litigiosidad del mes de junio el 05 de junlio de 2019 ante el Subcomité sectorial de Defensa Jurídica del Sector Educación</v>
      </c>
      <c r="AF91" s="14">
        <f>[7]Final!$AI13</f>
        <v>0</v>
      </c>
      <c r="AG91" s="56">
        <f>[7]Final!$AJ13</f>
        <v>0</v>
      </c>
      <c r="AH91" s="14">
        <f>[7]Final!$AK13</f>
        <v>0</v>
      </c>
      <c r="AI91" s="56">
        <f>[7]Final!$AL13</f>
        <v>0</v>
      </c>
      <c r="AJ91" s="14">
        <f>[7]Final!$AM13</f>
        <v>0</v>
      </c>
      <c r="AK91" s="56">
        <f>[7]Final!$AN13</f>
        <v>0</v>
      </c>
      <c r="AL91" s="14">
        <f>[7]Final!$AO13</f>
        <v>0</v>
      </c>
      <c r="AM91" s="56">
        <f>[7]Final!$AP13</f>
        <v>0</v>
      </c>
      <c r="AN91" s="14">
        <f>[7]Final!$AQ13</f>
        <v>0</v>
      </c>
      <c r="AO91" s="56">
        <f>[7]Final!$AR13</f>
        <v>0</v>
      </c>
      <c r="AP91" s="14">
        <f>[7]Final!$AS13</f>
        <v>0</v>
      </c>
      <c r="AQ91" s="56">
        <f>[7]Final!$AT13</f>
        <v>0</v>
      </c>
    </row>
    <row r="92" spans="1:43" s="90" customFormat="1" ht="123" customHeight="1" x14ac:dyDescent="0.25">
      <c r="A92" s="14" t="e">
        <f t="shared" si="4"/>
        <v>#REF!</v>
      </c>
      <c r="B92" s="14" t="s">
        <v>214</v>
      </c>
      <c r="C92" s="45" t="s">
        <v>164</v>
      </c>
      <c r="D92" s="10" t="s">
        <v>180</v>
      </c>
      <c r="E92" s="46" t="s">
        <v>166</v>
      </c>
      <c r="F92" s="46" t="s">
        <v>167</v>
      </c>
      <c r="G92" s="112" t="s">
        <v>168</v>
      </c>
      <c r="H92" s="113" t="s">
        <v>215</v>
      </c>
      <c r="I92" s="4" t="s">
        <v>214</v>
      </c>
      <c r="J92" s="114" t="s">
        <v>216</v>
      </c>
      <c r="K92" s="14">
        <v>1</v>
      </c>
      <c r="L92" s="14">
        <v>0.5</v>
      </c>
      <c r="M92" s="10" t="s">
        <v>217</v>
      </c>
      <c r="N92" s="12">
        <v>94949553</v>
      </c>
      <c r="O92" s="7" t="s">
        <v>74</v>
      </c>
      <c r="P92" s="7" t="s">
        <v>54</v>
      </c>
      <c r="Q92" s="14" t="s">
        <v>218</v>
      </c>
      <c r="R92" s="14">
        <v>1</v>
      </c>
      <c r="S92" s="97">
        <f t="shared" si="5"/>
        <v>0.2</v>
      </c>
      <c r="T92" s="14">
        <f>[8]Final!W3</f>
        <v>0</v>
      </c>
      <c r="U92" s="56" t="str">
        <f>[8]Final!X3</f>
        <v xml:space="preserve">SE HACE SEGUIMIENTO TRIMESTRAL  </v>
      </c>
      <c r="V92" s="14">
        <f>[8]Final!Y3</f>
        <v>0</v>
      </c>
      <c r="W92" s="56" t="str">
        <f>[8]Final!Z3</f>
        <v xml:space="preserve">SE HACE SEGUIMIENTO TRIMESTRAL  </v>
      </c>
      <c r="X92" s="14">
        <f>[8]Final!AA3</f>
        <v>0.05</v>
      </c>
      <c r="Y92" s="56" t="str">
        <f>[8]Final!AB3</f>
        <v>Se adelantaron Estudios previos del Ingeniero que elaborará las especificaciones tecnicas y presentará  presupuesto con los APUs  de la obra a realizar en el PISO  4</v>
      </c>
      <c r="Z92" s="14">
        <f>[8]Final!AC3</f>
        <v>0.05</v>
      </c>
      <c r="AA92" s="56" t="str">
        <f>[8]Final!AD3</f>
        <v xml:space="preserve">Se esta elaborando el estudio previo para la obra, definiendo actividades, debido a  estado de la cuebirta del cuarto piso. Y los antecedentes de la misma. No es plancha es  techo en teja recubierto con manto asfáltico. </v>
      </c>
      <c r="AB92" s="14">
        <f>[8]Final!AE3</f>
        <v>0.05</v>
      </c>
      <c r="AC92" s="56" t="str">
        <f>[8]Final!AF3</f>
        <v>Se determinó elaboracion de estudios previos de la obra del cuarto piso, incluye  volver a impermeabilizar retirando manto actual y hacer modificaciones locativas aprobadas, se está elaborando presupuesto definitvo  para iniciar proceso en Junio</v>
      </c>
      <c r="AD92" s="14">
        <f>[8]Final!AG3</f>
        <v>0.05</v>
      </c>
      <c r="AE92" s="56" t="str">
        <f>[8]Final!AH3</f>
        <v xml:space="preserve">Se aprobaron Estudios Previos y se  lanzó proceso de contratación </v>
      </c>
      <c r="AF92" s="14">
        <f>[8]Final!AI3</f>
        <v>0</v>
      </c>
      <c r="AG92" s="56">
        <f>[8]Final!AJ3</f>
        <v>0</v>
      </c>
      <c r="AH92" s="14">
        <f>[8]Final!AK3</f>
        <v>0</v>
      </c>
      <c r="AI92" s="56">
        <f>[8]Final!AL3</f>
        <v>0</v>
      </c>
      <c r="AJ92" s="14">
        <f>[8]Final!AM3</f>
        <v>0</v>
      </c>
      <c r="AK92" s="56">
        <f>[8]Final!AN3</f>
        <v>0</v>
      </c>
      <c r="AL92" s="14">
        <f>[8]Final!AO3</f>
        <v>0</v>
      </c>
      <c r="AM92" s="56">
        <f>[8]Final!AP3</f>
        <v>0</v>
      </c>
      <c r="AN92" s="14">
        <f>[8]Final!AQ3</f>
        <v>0</v>
      </c>
      <c r="AO92" s="56">
        <f>[8]Final!AR3</f>
        <v>0</v>
      </c>
      <c r="AP92" s="14">
        <f>[8]Final!AS3</f>
        <v>0</v>
      </c>
      <c r="AQ92" s="56">
        <f>[8]Final!AT3</f>
        <v>0</v>
      </c>
    </row>
    <row r="93" spans="1:43" s="1" customFormat="1" ht="123" customHeight="1" x14ac:dyDescent="0.25">
      <c r="A93" s="10" t="e">
        <f t="shared" si="4"/>
        <v>#REF!</v>
      </c>
      <c r="B93" s="10" t="s">
        <v>219</v>
      </c>
      <c r="C93" s="45" t="s">
        <v>164</v>
      </c>
      <c r="D93" s="10" t="s">
        <v>201</v>
      </c>
      <c r="E93" s="46" t="s">
        <v>166</v>
      </c>
      <c r="F93" s="46" t="s">
        <v>167</v>
      </c>
      <c r="G93" s="47" t="s">
        <v>168</v>
      </c>
      <c r="H93" s="49" t="s">
        <v>220</v>
      </c>
      <c r="I93" s="10" t="s">
        <v>221</v>
      </c>
      <c r="J93" s="50" t="s">
        <v>222</v>
      </c>
      <c r="K93" s="6">
        <v>0.5</v>
      </c>
      <c r="L93" s="102">
        <v>0.125</v>
      </c>
      <c r="M93" s="10" t="s">
        <v>223</v>
      </c>
      <c r="N93" s="166">
        <v>151262441</v>
      </c>
      <c r="O93" s="8" t="s">
        <v>53</v>
      </c>
      <c r="P93" s="7" t="s">
        <v>53</v>
      </c>
      <c r="Q93" s="2" t="s">
        <v>224</v>
      </c>
      <c r="R93" s="6">
        <v>0.3</v>
      </c>
      <c r="S93" s="97">
        <f t="shared" si="5"/>
        <v>0.3</v>
      </c>
      <c r="T93" s="14">
        <f>[9]Final!W3</f>
        <v>0.3</v>
      </c>
      <c r="U93" s="56" t="str">
        <f>[9]Final!X3</f>
        <v>Se generaron y se publicaron los planes de:
Tratamiento de Riesgos de Seguridad y Privacidad de la información, Plan estrategico de informática y tecnología 2019-2022 y Plan de  Mantenimiento de Tecnologías de la información 2019</v>
      </c>
      <c r="V93" s="14">
        <f>[9]Final!Y3</f>
        <v>0</v>
      </c>
      <c r="W93" s="56">
        <f>[9]Final!Z3</f>
        <v>0</v>
      </c>
      <c r="X93" s="14">
        <f>[9]Final!AA3</f>
        <v>0</v>
      </c>
      <c r="Y93" s="56">
        <f>[9]Final!AB3</f>
        <v>0</v>
      </c>
      <c r="Z93" s="14">
        <f>[9]Final!AC3</f>
        <v>0</v>
      </c>
      <c r="AA93" s="56">
        <f>[9]Final!AD3</f>
        <v>0</v>
      </c>
      <c r="AB93" s="14">
        <f>[9]Final!AE3</f>
        <v>0</v>
      </c>
      <c r="AC93" s="56">
        <f>[9]Final!AF3</f>
        <v>0</v>
      </c>
      <c r="AD93" s="14">
        <f>[9]Final!AG3</f>
        <v>0</v>
      </c>
      <c r="AE93" s="56">
        <f>[9]Final!AH3</f>
        <v>0</v>
      </c>
      <c r="AF93" s="14">
        <f>[9]Final!AI3</f>
        <v>0</v>
      </c>
      <c r="AG93" s="56">
        <f>[9]Final!AJ3</f>
        <v>0</v>
      </c>
      <c r="AH93" s="14">
        <f>[9]Final!AK3</f>
        <v>0</v>
      </c>
      <c r="AI93" s="56">
        <f>[9]Final!AL3</f>
        <v>0</v>
      </c>
      <c r="AJ93" s="14">
        <f>[9]Final!AM3</f>
        <v>0</v>
      </c>
      <c r="AK93" s="56">
        <f>[9]Final!AN3</f>
        <v>0</v>
      </c>
      <c r="AL93" s="14">
        <f>[9]Final!AO3</f>
        <v>0</v>
      </c>
      <c r="AM93" s="56">
        <f>[9]Final!AP3</f>
        <v>0</v>
      </c>
      <c r="AN93" s="14">
        <f>[9]Final!AQ3</f>
        <v>0</v>
      </c>
      <c r="AO93" s="56">
        <f>[9]Final!AR3</f>
        <v>0</v>
      </c>
      <c r="AP93" s="14">
        <f>[9]Final!AS3</f>
        <v>0</v>
      </c>
      <c r="AQ93" s="56">
        <f>[9]Final!AT3</f>
        <v>0</v>
      </c>
    </row>
    <row r="94" spans="1:43" s="1" customFormat="1" ht="123" customHeight="1" x14ac:dyDescent="0.25">
      <c r="A94" s="10" t="e">
        <f t="shared" si="4"/>
        <v>#REF!</v>
      </c>
      <c r="B94" s="10" t="s">
        <v>219</v>
      </c>
      <c r="C94" s="45" t="s">
        <v>164</v>
      </c>
      <c r="D94" s="10" t="s">
        <v>201</v>
      </c>
      <c r="E94" s="46" t="s">
        <v>166</v>
      </c>
      <c r="F94" s="46" t="s">
        <v>167</v>
      </c>
      <c r="G94" s="47" t="s">
        <v>168</v>
      </c>
      <c r="H94" s="49" t="s">
        <v>220</v>
      </c>
      <c r="I94" s="10" t="s">
        <v>221</v>
      </c>
      <c r="J94" s="50" t="s">
        <v>222</v>
      </c>
      <c r="K94" s="6">
        <v>0.5</v>
      </c>
      <c r="L94" s="102">
        <v>0.125</v>
      </c>
      <c r="M94" s="10" t="s">
        <v>223</v>
      </c>
      <c r="N94" s="12"/>
      <c r="O94" s="7" t="s">
        <v>104</v>
      </c>
      <c r="P94" s="7" t="s">
        <v>54</v>
      </c>
      <c r="Q94" s="2" t="s">
        <v>225</v>
      </c>
      <c r="R94" s="6">
        <v>0.7</v>
      </c>
      <c r="S94" s="97">
        <f t="shared" si="5"/>
        <v>0.35454545454545439</v>
      </c>
      <c r="T94" s="14">
        <f>[9]Final!W4</f>
        <v>0</v>
      </c>
      <c r="U94" s="56">
        <f>[9]Final!X4</f>
        <v>0</v>
      </c>
      <c r="V94" s="14">
        <f>[9]Final!Y4</f>
        <v>6.3636363636363602E-2</v>
      </c>
      <c r="W94" s="56" t="str">
        <f>[9]Final!Z4</f>
        <v>Se envio a proveedores la tabla tecnica , se recibieron las cotizaciones para soporte de firewall, sistema telefónico IP, Mantenimiento de equipos y redes,mantenimiento y actualizaciones de MV  y servercenter</v>
      </c>
      <c r="X94" s="14">
        <f>[9]Final!AA4</f>
        <v>6.3636363636363602E-2</v>
      </c>
      <c r="Y94" s="56" t="str">
        <f>[9]Final!AB4</f>
        <v>Se elaboraron los estudios para contratación de mantenimiento e implementación de IPV6 
Para la adquisición del software que pretende adquirir la Biblioteca Virtual se han realizado reuniones con proveedores para viabilizar la compra reforzando así el Dominio de información</v>
      </c>
      <c r="Z94" s="14">
        <f>[9]Final!AC4</f>
        <v>6.3636363636363602E-2</v>
      </c>
      <c r="AA94" s="56" t="str">
        <f>[9]Final!AD4</f>
        <v>En Ejecución contrato de Licenciamiento de firewall, mantenimiento de impresoras y conectividad. 
Se enviaron estudios a Juridica para: Soporte firewall, sistema telefónico, actualizaciones MV y server center, Mantenimiento de equipos y redes e IPV6.</v>
      </c>
      <c r="AB94" s="14" t="str">
        <f>[9]Final!AE4</f>
        <v>10%</v>
      </c>
      <c r="AC94" s="56" t="str">
        <f>[9]Final!AF4</f>
        <v>Se realiza seguimiento al PETIC  se publica en el portal del INCI en el link http://www.inci.gov.co/transparencia/planes-sectoriales-2019
En ejecución soporte firewall, soporte directorio activo.
Publicado para contratación telefonía IP y mantenimiento de equipos y redes
En generación del CDP para publicación Actualizaciones MV y Server Center.
Se envían modificaciones según observaciones de jurídica para IPV6</v>
      </c>
      <c r="AD94" s="14">
        <f>[9]Final!AG4</f>
        <v>6.3636363636363602E-2</v>
      </c>
      <c r="AE94" s="56" t="str">
        <f>[9]Final!AH4</f>
        <v>En ejecucíon contratos:
 telefonía IP y mantenimiento de equipos y redes
Actualizaciones MV y Server Center.
Mantenimiento y soporte a la infraestructura del protocolo IPv6 y renovación del pool de direcciones</v>
      </c>
      <c r="AF94" s="14">
        <f>[9]Final!AI4</f>
        <v>0</v>
      </c>
      <c r="AG94" s="56">
        <f>[9]Final!AJ4</f>
        <v>0</v>
      </c>
      <c r="AH94" s="14">
        <f>[9]Final!AK4</f>
        <v>0</v>
      </c>
      <c r="AI94" s="56">
        <f>[9]Final!AL4</f>
        <v>0</v>
      </c>
      <c r="AJ94" s="14">
        <f>[9]Final!AM4</f>
        <v>0</v>
      </c>
      <c r="AK94" s="56">
        <f>[9]Final!AN4</f>
        <v>0</v>
      </c>
      <c r="AL94" s="14">
        <f>[9]Final!AO4</f>
        <v>0</v>
      </c>
      <c r="AM94" s="56">
        <f>[9]Final!AP4</f>
        <v>0</v>
      </c>
      <c r="AN94" s="14">
        <f>[9]Final!AQ4</f>
        <v>0</v>
      </c>
      <c r="AO94" s="56">
        <f>[9]Final!AR4</f>
        <v>0</v>
      </c>
      <c r="AP94" s="14">
        <f>[9]Final!AS4</f>
        <v>0</v>
      </c>
      <c r="AQ94" s="56">
        <f>[9]Final!AT4</f>
        <v>0</v>
      </c>
    </row>
    <row r="95" spans="1:43" s="1" customFormat="1" ht="123" customHeight="1" x14ac:dyDescent="0.25">
      <c r="A95" s="10" t="e">
        <f t="shared" si="4"/>
        <v>#REF!</v>
      </c>
      <c r="B95" s="10" t="s">
        <v>219</v>
      </c>
      <c r="C95" s="45" t="s">
        <v>164</v>
      </c>
      <c r="D95" s="10" t="s">
        <v>201</v>
      </c>
      <c r="E95" s="46" t="s">
        <v>166</v>
      </c>
      <c r="F95" s="46" t="s">
        <v>167</v>
      </c>
      <c r="G95" s="47" t="s">
        <v>168</v>
      </c>
      <c r="H95" s="49" t="s">
        <v>220</v>
      </c>
      <c r="I95" s="10" t="s">
        <v>221</v>
      </c>
      <c r="J95" s="51" t="s">
        <v>226</v>
      </c>
      <c r="K95" s="6">
        <v>0.5</v>
      </c>
      <c r="L95" s="102">
        <v>0.125</v>
      </c>
      <c r="M95" s="10" t="s">
        <v>227</v>
      </c>
      <c r="N95" s="166">
        <v>168836387</v>
      </c>
      <c r="O95" s="8" t="s">
        <v>53</v>
      </c>
      <c r="P95" s="7" t="s">
        <v>53</v>
      </c>
      <c r="Q95" s="2" t="s">
        <v>224</v>
      </c>
      <c r="R95" s="6">
        <v>0.3</v>
      </c>
      <c r="S95" s="97">
        <f t="shared" si="5"/>
        <v>0.3</v>
      </c>
      <c r="T95" s="14">
        <f>[9]Final!W5</f>
        <v>0</v>
      </c>
      <c r="U95" s="56">
        <f>[9]Final!X5</f>
        <v>0</v>
      </c>
      <c r="V95" s="14">
        <f>[9]Final!Y5</f>
        <v>0.3</v>
      </c>
      <c r="W95" s="56" t="str">
        <f>[9]Final!Z5</f>
        <v>Para el dominio de servicios tecnológicos se elaboro el plan de mantenimiento</v>
      </c>
      <c r="X95" s="14">
        <f>[9]Final!AA5</f>
        <v>0</v>
      </c>
      <c r="Y95" s="56">
        <f>[9]Final!AB5</f>
        <v>0</v>
      </c>
      <c r="Z95" s="14">
        <f>[9]Final!AC5</f>
        <v>0</v>
      </c>
      <c r="AA95" s="56">
        <f>[9]Final!AD5</f>
        <v>0</v>
      </c>
      <c r="AB95" s="14">
        <f>[9]Final!AE5</f>
        <v>0</v>
      </c>
      <c r="AC95" s="56">
        <f>[9]Final!AF5</f>
        <v>0</v>
      </c>
      <c r="AD95" s="14">
        <f>[9]Final!AG5</f>
        <v>0</v>
      </c>
      <c r="AE95" s="56">
        <f>[9]Final!AH5</f>
        <v>0</v>
      </c>
      <c r="AF95" s="14">
        <f>[9]Final!AI5</f>
        <v>0</v>
      </c>
      <c r="AG95" s="56">
        <f>[9]Final!AJ5</f>
        <v>0</v>
      </c>
      <c r="AH95" s="14">
        <f>[9]Final!AK5</f>
        <v>0</v>
      </c>
      <c r="AI95" s="56">
        <f>[9]Final!AL5</f>
        <v>0</v>
      </c>
      <c r="AJ95" s="14">
        <f>[9]Final!AM5</f>
        <v>0</v>
      </c>
      <c r="AK95" s="56">
        <f>[9]Final!AN5</f>
        <v>0</v>
      </c>
      <c r="AL95" s="14">
        <f>[9]Final!AO5</f>
        <v>0</v>
      </c>
      <c r="AM95" s="56">
        <f>[9]Final!AP5</f>
        <v>0</v>
      </c>
      <c r="AN95" s="14">
        <f>[9]Final!AQ5</f>
        <v>0</v>
      </c>
      <c r="AO95" s="56">
        <f>[9]Final!AR5</f>
        <v>0</v>
      </c>
      <c r="AP95" s="14">
        <f>[9]Final!AS5</f>
        <v>0</v>
      </c>
      <c r="AQ95" s="56">
        <f>[9]Final!AT5</f>
        <v>0</v>
      </c>
    </row>
    <row r="96" spans="1:43" s="1" customFormat="1" ht="123" customHeight="1" x14ac:dyDescent="0.25">
      <c r="A96" s="10" t="e">
        <f t="shared" si="4"/>
        <v>#REF!</v>
      </c>
      <c r="B96" s="10" t="s">
        <v>219</v>
      </c>
      <c r="C96" s="45" t="s">
        <v>164</v>
      </c>
      <c r="D96" s="10" t="s">
        <v>201</v>
      </c>
      <c r="E96" s="46" t="s">
        <v>166</v>
      </c>
      <c r="F96" s="46" t="s">
        <v>167</v>
      </c>
      <c r="G96" s="47" t="s">
        <v>168</v>
      </c>
      <c r="H96" s="49" t="s">
        <v>220</v>
      </c>
      <c r="I96" s="10" t="s">
        <v>221</v>
      </c>
      <c r="J96" s="51" t="s">
        <v>226</v>
      </c>
      <c r="K96" s="6">
        <v>0.5</v>
      </c>
      <c r="L96" s="102">
        <v>0.125</v>
      </c>
      <c r="M96" s="10" t="s">
        <v>227</v>
      </c>
      <c r="N96" s="12"/>
      <c r="O96" s="7" t="s">
        <v>104</v>
      </c>
      <c r="P96" s="7" t="s">
        <v>54</v>
      </c>
      <c r="Q96" s="2" t="s">
        <v>225</v>
      </c>
      <c r="R96" s="6">
        <v>0.7</v>
      </c>
      <c r="S96" s="97">
        <f t="shared" si="5"/>
        <v>0.45090909090909082</v>
      </c>
      <c r="T96" s="14">
        <f>[9]Final!W6</f>
        <v>0</v>
      </c>
      <c r="U96" s="56">
        <f>[9]Final!X6</f>
        <v>0</v>
      </c>
      <c r="V96" s="14">
        <f>[9]Final!Y6</f>
        <v>0.06</v>
      </c>
      <c r="W96" s="56" t="str">
        <f>[9]Final!Z6</f>
        <v xml:space="preserve">Se envio a proveedores la tabla tecnica , se recibieron las cotizaciones para soporte de firewall, sistema telefónico IP, Mantenimiento de equipos y redes,mantenimiento y actualizaciones de MV  y servercenter
</v>
      </c>
      <c r="X96" s="14">
        <f>[9]Final!AA6</f>
        <v>6.3636363636363602E-2</v>
      </c>
      <c r="Y96" s="56" t="str">
        <f>[9]Final!AB6</f>
        <v>Se elaboraron los estudios para contratación de mantenimiento, se elaboran estudios de implementación de IPV6, se solicitan cotizaciones para soporte directorio activo</v>
      </c>
      <c r="Z96" s="14">
        <f>[9]Final!AC6</f>
        <v>6.3636363636363602E-2</v>
      </c>
      <c r="AA96" s="56" t="str">
        <f>[9]Final!AD6</f>
        <v>En Ejecución contrato de Licenciamiento de firewall, mantenimiento impresoras y conectividad. 
Se enviaron estudios a Juridica para: Soporte firewall, sistema telefónico, actualizaciones MV y server center, Mantenimiento de equipos y redes e IPV6.</v>
      </c>
      <c r="AB96" s="14" t="str">
        <f>[9]Final!AE6</f>
        <v>20%</v>
      </c>
      <c r="AC96" s="56" t="str">
        <f>[9]Final!AF6</f>
        <v>En ejecución soporte firewall, soporte directorio activo, soporte ORFEO, Portal Web y Aplicaciones INCI, mantenimiento de impresoras, Hosting y conectividad.</v>
      </c>
      <c r="AD96" s="14">
        <f>[9]Final!AG6</f>
        <v>6.3636363636363602E-2</v>
      </c>
      <c r="AE96" s="56" t="str">
        <f>[9]Final!AH6</f>
        <v>En ejecución soporte firewall, soporte directorio activo, soporte ORFEO, Portal Web y Aplicaciones INCI, mantenimiento de impresoras, Hosting y conectividad.</v>
      </c>
      <c r="AF96" s="14">
        <f>[9]Final!AI6</f>
        <v>0</v>
      </c>
      <c r="AG96" s="56">
        <f>[9]Final!AJ6</f>
        <v>0</v>
      </c>
      <c r="AH96" s="14">
        <f>[9]Final!AK6</f>
        <v>0</v>
      </c>
      <c r="AI96" s="56">
        <f>[9]Final!AL6</f>
        <v>0</v>
      </c>
      <c r="AJ96" s="14">
        <f>[9]Final!AM6</f>
        <v>0</v>
      </c>
      <c r="AK96" s="56">
        <f>[9]Final!AN6</f>
        <v>0</v>
      </c>
      <c r="AL96" s="14">
        <f>[9]Final!AO6</f>
        <v>0</v>
      </c>
      <c r="AM96" s="56">
        <f>[9]Final!AP6</f>
        <v>0</v>
      </c>
      <c r="AN96" s="14">
        <f>[9]Final!AQ6</f>
        <v>0</v>
      </c>
      <c r="AO96" s="56">
        <f>[9]Final!AR6</f>
        <v>0</v>
      </c>
      <c r="AP96" s="14">
        <f>[9]Final!AS6</f>
        <v>0</v>
      </c>
      <c r="AQ96" s="56">
        <f>[9]Final!AT6</f>
        <v>0</v>
      </c>
    </row>
    <row r="97" spans="1:43" s="90" customFormat="1" ht="123" customHeight="1" x14ac:dyDescent="0.25">
      <c r="A97" s="14" t="e">
        <f t="shared" si="4"/>
        <v>#REF!</v>
      </c>
      <c r="B97" s="14" t="s">
        <v>228</v>
      </c>
      <c r="C97" s="159" t="s">
        <v>164</v>
      </c>
      <c r="D97" s="14" t="s">
        <v>229</v>
      </c>
      <c r="E97" s="54" t="s">
        <v>45</v>
      </c>
      <c r="F97" s="54"/>
      <c r="G97" s="54"/>
      <c r="H97" s="54"/>
      <c r="I97" s="116" t="s">
        <v>230</v>
      </c>
      <c r="J97" s="14" t="s">
        <v>231</v>
      </c>
      <c r="K97" s="14">
        <v>1</v>
      </c>
      <c r="L97" s="14">
        <v>0.25</v>
      </c>
      <c r="M97" s="14" t="s">
        <v>231</v>
      </c>
      <c r="N97" s="14" t="s">
        <v>45</v>
      </c>
      <c r="O97" s="14" t="s">
        <v>53</v>
      </c>
      <c r="P97" s="14" t="s">
        <v>54</v>
      </c>
      <c r="Q97" s="14" t="s">
        <v>232</v>
      </c>
      <c r="R97" s="14">
        <v>7.1428000000000005E-2</v>
      </c>
      <c r="S97" s="97">
        <f t="shared" si="5"/>
        <v>3.5000000000000003E-2</v>
      </c>
      <c r="T97" s="14">
        <f>[10]Final!W$3</f>
        <v>1.4999999999999999E-2</v>
      </c>
      <c r="U97" s="56" t="str">
        <f>[10]Final!X$3</f>
        <v>Se formuló el plan estratégico y se publicó en la página web el 31 de enero de 2019. Se realizará seguimiento al plan de acción anual mensualmente</v>
      </c>
      <c r="V97" s="14">
        <f>[10]Final!Y$3</f>
        <v>5.0000000000000001E-3</v>
      </c>
      <c r="W97" s="56" t="str">
        <f>[10]Final!Z$3</f>
        <v>Se realiza seguimiento al plan de acción anual mensualmente</v>
      </c>
      <c r="X97" s="14">
        <f>[10]Final!AA$3</f>
        <v>5.0000000000000001E-3</v>
      </c>
      <c r="Y97" s="56" t="str">
        <f>[10]Final!AB$3</f>
        <v>Se realiza seguimiento al plan de acción anual mensualmente</v>
      </c>
      <c r="Z97" s="14">
        <f>[10]Final!AC$3</f>
        <v>5.0000000000000001E-3</v>
      </c>
      <c r="AA97" s="56" t="str">
        <f>[10]Final!AD$3</f>
        <v>Se realiza seguimiento al plan de acción anual mensualmente</v>
      </c>
      <c r="AB97" s="14">
        <f>[10]Final!AE$3</f>
        <v>5.0000000000000001E-3</v>
      </c>
      <c r="AC97" s="56" t="str">
        <f>[10]Final!AF$3</f>
        <v>Se realiza seguimiento al plan de acción anual mensualmente</v>
      </c>
      <c r="AD97" s="14">
        <f>[10]Final!AG$3</f>
        <v>0</v>
      </c>
      <c r="AE97" s="56">
        <f>[10]Final!AH$3</f>
        <v>0</v>
      </c>
      <c r="AF97" s="14">
        <f>[10]Final!AI$3</f>
        <v>0</v>
      </c>
      <c r="AG97" s="56">
        <f>[10]Final!AJ$3</f>
        <v>0</v>
      </c>
      <c r="AH97" s="14">
        <f>[10]Final!AK$3</f>
        <v>0</v>
      </c>
      <c r="AI97" s="56">
        <f>[10]Final!AL$3</f>
        <v>0</v>
      </c>
      <c r="AJ97" s="14">
        <f>[10]Final!AM$3</f>
        <v>0</v>
      </c>
      <c r="AK97" s="56">
        <f>[10]Final!AN$3</f>
        <v>0</v>
      </c>
      <c r="AL97" s="14">
        <f>[10]Final!AO$3</f>
        <v>0</v>
      </c>
      <c r="AM97" s="56">
        <f>[10]Final!AP$3</f>
        <v>0</v>
      </c>
      <c r="AN97" s="14">
        <f>[10]Final!AQ$3</f>
        <v>0</v>
      </c>
      <c r="AO97" s="56">
        <f>[10]Final!AR$3</f>
        <v>0</v>
      </c>
      <c r="AP97" s="14">
        <f>[10]Final!AS$3</f>
        <v>0</v>
      </c>
      <c r="AQ97" s="56">
        <f>[10]Final!AT$3</f>
        <v>0</v>
      </c>
    </row>
    <row r="98" spans="1:43" s="90" customFormat="1" ht="123" customHeight="1" x14ac:dyDescent="0.25">
      <c r="A98" s="14" t="e">
        <f t="shared" si="4"/>
        <v>#REF!</v>
      </c>
      <c r="B98" s="14" t="s">
        <v>228</v>
      </c>
      <c r="C98" s="159" t="s">
        <v>164</v>
      </c>
      <c r="D98" s="14" t="s">
        <v>229</v>
      </c>
      <c r="E98" s="54" t="s">
        <v>45</v>
      </c>
      <c r="F98" s="54"/>
      <c r="G98" s="54"/>
      <c r="H98" s="54"/>
      <c r="I98" s="116" t="s">
        <v>230</v>
      </c>
      <c r="J98" s="14" t="s">
        <v>231</v>
      </c>
      <c r="K98" s="14">
        <v>1</v>
      </c>
      <c r="L98" s="14">
        <v>0.25</v>
      </c>
      <c r="M98" s="14" t="s">
        <v>231</v>
      </c>
      <c r="N98" s="14" t="s">
        <v>45</v>
      </c>
      <c r="O98" s="14" t="s">
        <v>53</v>
      </c>
      <c r="P98" s="14" t="s">
        <v>54</v>
      </c>
      <c r="Q98" s="14" t="s">
        <v>233</v>
      </c>
      <c r="R98" s="14">
        <v>7.1428000000000005E-2</v>
      </c>
      <c r="S98" s="97">
        <f>T98+V98+X98+Z98+AB98+AD98+AF98+AH98+AJ98+AL98+AN98+AP98</f>
        <v>3.5000000000000003E-2</v>
      </c>
      <c r="T98" s="14">
        <f>[10]Final!W$4</f>
        <v>1.4999999999999999E-2</v>
      </c>
      <c r="U98" s="56" t="str">
        <f>[10]Final!X$4</f>
        <v>Se formuló el Plan de acción anual y se publicó en la web el 31 de enero de 2019. Se realizrá seguimiento mensual </v>
      </c>
      <c r="V98" s="14">
        <f>[10]Final!Y$4</f>
        <v>5.0000000000000001E-3</v>
      </c>
      <c r="W98" s="56" t="str">
        <f>[10]Final!Z$4</f>
        <v>Se realiza seguimiento al plan de acción anual mensualmente</v>
      </c>
      <c r="X98" s="14">
        <f>[10]Final!AA$4</f>
        <v>5.0000000000000001E-3</v>
      </c>
      <c r="Y98" s="56" t="str">
        <f>[10]Final!AB$4</f>
        <v>Se realiza seguimiento al plan de acción anual mensualmente</v>
      </c>
      <c r="Z98" s="14">
        <f>[10]Final!AC$4</f>
        <v>5.0000000000000001E-3</v>
      </c>
      <c r="AA98" s="56" t="str">
        <f>[10]Final!AD$4</f>
        <v>Se realiza seguimiento al plan de acción anual mensualmente</v>
      </c>
      <c r="AB98" s="14">
        <f>[10]Final!AE$4</f>
        <v>5.0000000000000001E-3</v>
      </c>
      <c r="AC98" s="56" t="str">
        <f>[10]Final!AF$4</f>
        <v>Se realiza seguimiento al plan de acción anual mensualmente</v>
      </c>
      <c r="AD98" s="14">
        <f>[10]Final!AG$4</f>
        <v>0</v>
      </c>
      <c r="AE98" s="56">
        <f>[10]Final!AH$4</f>
        <v>0</v>
      </c>
      <c r="AF98" s="14">
        <f>[10]Final!AI$4</f>
        <v>0</v>
      </c>
      <c r="AG98" s="56">
        <f>[10]Final!AJ$4</f>
        <v>0</v>
      </c>
      <c r="AH98" s="14">
        <f>[10]Final!AK$4</f>
        <v>0</v>
      </c>
      <c r="AI98" s="56">
        <f>[10]Final!AL$4</f>
        <v>0</v>
      </c>
      <c r="AJ98" s="14">
        <f>[10]Final!AM$4</f>
        <v>0</v>
      </c>
      <c r="AK98" s="56">
        <f>[10]Final!AN$4</f>
        <v>0</v>
      </c>
      <c r="AL98" s="14">
        <f>[10]Final!AO$4</f>
        <v>0</v>
      </c>
      <c r="AM98" s="56">
        <f>[10]Final!AP$4</f>
        <v>0</v>
      </c>
      <c r="AN98" s="14">
        <f>[10]Final!AQ$4</f>
        <v>0</v>
      </c>
      <c r="AO98" s="56">
        <f>[10]Final!AR$4</f>
        <v>0</v>
      </c>
      <c r="AP98" s="14">
        <f>[10]Final!AS$4</f>
        <v>0</v>
      </c>
      <c r="AQ98" s="56">
        <f>[10]Final!AT$4</f>
        <v>0</v>
      </c>
    </row>
    <row r="99" spans="1:43" s="90" customFormat="1" ht="123" customHeight="1" x14ac:dyDescent="0.25">
      <c r="A99" s="14" t="e">
        <f t="shared" si="4"/>
        <v>#REF!</v>
      </c>
      <c r="B99" s="14" t="s">
        <v>228</v>
      </c>
      <c r="C99" s="159" t="s">
        <v>164</v>
      </c>
      <c r="D99" s="14" t="s">
        <v>234</v>
      </c>
      <c r="E99" s="54" t="s">
        <v>45</v>
      </c>
      <c r="F99" s="54"/>
      <c r="G99" s="54"/>
      <c r="H99" s="54"/>
      <c r="I99" s="116" t="s">
        <v>230</v>
      </c>
      <c r="J99" s="14" t="s">
        <v>231</v>
      </c>
      <c r="K99" s="14">
        <v>1</v>
      </c>
      <c r="L99" s="14">
        <v>0.25</v>
      </c>
      <c r="M99" s="14" t="s">
        <v>231</v>
      </c>
      <c r="N99" s="14" t="s">
        <v>45</v>
      </c>
      <c r="O99" s="14" t="s">
        <v>53</v>
      </c>
      <c r="P99" s="14" t="s">
        <v>54</v>
      </c>
      <c r="Q99" s="14" t="s">
        <v>235</v>
      </c>
      <c r="R99" s="14">
        <v>7.1428000000000005E-2</v>
      </c>
      <c r="S99" s="97">
        <f t="shared" si="5"/>
        <v>3.5000000000000003E-2</v>
      </c>
      <c r="T99" s="14">
        <f>[10]Final!W$3</f>
        <v>1.4999999999999999E-2</v>
      </c>
      <c r="U99" s="56" t="str">
        <f>[10]Final!X$5</f>
        <v xml:space="preserve">Se formuló el Plan de adquisiciones y se publicó en la web el 31 de enero de 2019. Se adopta mediante circular #1. Se realizará seguimiento trimestral de su ejecución </v>
      </c>
      <c r="V99" s="14">
        <f>[10]Final!Y$5</f>
        <v>5.0000000000000001E-3</v>
      </c>
      <c r="W99" s="56" t="str">
        <f>[10]Final!Z$5</f>
        <v>Se realiza seguimiento al plan de adquisiciones y se actualizo con la circular #2</v>
      </c>
      <c r="X99" s="14">
        <f>[10]Final!AA$5</f>
        <v>5.0000000000000001E-3</v>
      </c>
      <c r="Y99" s="56" t="str">
        <f>[10]Final!AB$5</f>
        <v>Se realiza seguimiento al plan de adquisiciones</v>
      </c>
      <c r="Z99" s="14">
        <f>[10]Final!AC$5</f>
        <v>5.0000000000000001E-3</v>
      </c>
      <c r="AA99" s="56" t="str">
        <f>[10]Final!AD$5</f>
        <v>Se realiza seguimiento al plan de adquisiciones y se actualizo con la circular #1</v>
      </c>
      <c r="AB99" s="14">
        <f>[10]Final!AE$5</f>
        <v>5.0000000000000001E-3</v>
      </c>
      <c r="AC99" s="56" t="str">
        <f>[10]Final!AF$5</f>
        <v>Se realiza seguimiento al plan de adquisiciones</v>
      </c>
      <c r="AD99" s="14">
        <f>[10]Final!AG$5</f>
        <v>0</v>
      </c>
      <c r="AE99" s="56">
        <f>[10]Final!AH$5</f>
        <v>0</v>
      </c>
      <c r="AF99" s="14">
        <f>[10]Final!AI$5</f>
        <v>0</v>
      </c>
      <c r="AG99" s="56">
        <f>[10]Final!AJ$5</f>
        <v>0</v>
      </c>
      <c r="AH99" s="14">
        <f>[10]Final!AK$5</f>
        <v>0</v>
      </c>
      <c r="AI99" s="56">
        <f>[10]Final!AL$5</f>
        <v>0</v>
      </c>
      <c r="AJ99" s="14">
        <f>[10]Final!AM$5</f>
        <v>0</v>
      </c>
      <c r="AK99" s="56">
        <f>[10]Final!AN$5</f>
        <v>0</v>
      </c>
      <c r="AL99" s="14">
        <f>[10]Final!AO$5</f>
        <v>0</v>
      </c>
      <c r="AM99" s="56">
        <f>[10]Final!AP$5</f>
        <v>0</v>
      </c>
      <c r="AN99" s="14">
        <f>[10]Final!AQ$5</f>
        <v>0</v>
      </c>
      <c r="AO99" s="56">
        <f>[10]Final!AR$5</f>
        <v>0</v>
      </c>
      <c r="AP99" s="14">
        <f>[10]Final!AS$5</f>
        <v>0</v>
      </c>
      <c r="AQ99" s="56">
        <f>[10]Final!AT$5</f>
        <v>0</v>
      </c>
    </row>
    <row r="100" spans="1:43" s="90" customFormat="1" ht="123" customHeight="1" x14ac:dyDescent="0.25">
      <c r="A100" s="14" t="e">
        <f t="shared" si="4"/>
        <v>#REF!</v>
      </c>
      <c r="B100" s="14" t="s">
        <v>228</v>
      </c>
      <c r="C100" s="159" t="s">
        <v>164</v>
      </c>
      <c r="D100" s="14" t="s">
        <v>236</v>
      </c>
      <c r="E100" s="54" t="s">
        <v>45</v>
      </c>
      <c r="F100" s="54"/>
      <c r="G100" s="54"/>
      <c r="H100" s="54"/>
      <c r="I100" s="116" t="s">
        <v>230</v>
      </c>
      <c r="J100" s="14" t="s">
        <v>231</v>
      </c>
      <c r="K100" s="14">
        <v>1</v>
      </c>
      <c r="L100" s="14">
        <v>0.25</v>
      </c>
      <c r="M100" s="14" t="s">
        <v>231</v>
      </c>
      <c r="N100" s="14" t="s">
        <v>45</v>
      </c>
      <c r="O100" s="14" t="s">
        <v>53</v>
      </c>
      <c r="P100" s="14" t="s">
        <v>54</v>
      </c>
      <c r="Q100" s="14" t="s">
        <v>237</v>
      </c>
      <c r="R100" s="14">
        <v>7.1428000000000005E-2</v>
      </c>
      <c r="S100" s="97">
        <f t="shared" si="5"/>
        <v>6.5000000000000002E-2</v>
      </c>
      <c r="T100" s="14">
        <f>[10]Final!W$4</f>
        <v>1.4999999999999999E-2</v>
      </c>
      <c r="U100" s="56" t="str">
        <f>[10]Final!X$6</f>
        <v xml:space="preserve">Esta en proceso la consolidación del mapa de riesgos de gestión. </v>
      </c>
      <c r="V100" s="14">
        <f>[10]Final!Y$6</f>
        <v>0.01</v>
      </c>
      <c r="W100" s="56" t="str">
        <f>[10]Final!Z$6</f>
        <v xml:space="preserve">Esta en proceso la consolidación del mapa de riesgos de gestión. </v>
      </c>
      <c r="X100" s="14">
        <f>[10]Final!AA$6</f>
        <v>0.02</v>
      </c>
      <c r="Y100" s="56" t="str">
        <f>[10]Final!AB$6</f>
        <v>Se consolido el mapa de riesgos institucional</v>
      </c>
      <c r="Z100" s="14">
        <f>[10]Final!AC$6</f>
        <v>0.01</v>
      </c>
      <c r="AA100" s="56" t="str">
        <f>[10]Final!AD$6</f>
        <v xml:space="preserve"> Se realizará seguimiento cada cuatro meses de los riesgos institucionales</v>
      </c>
      <c r="AB100" s="14">
        <f>[10]Final!AE$6</f>
        <v>0.01</v>
      </c>
      <c r="AC100" s="56" t="str">
        <f>[10]Final!AF$6</f>
        <v xml:space="preserve"> Se realizará seguimiento cada cuatro meses de los riesgos institucionales</v>
      </c>
      <c r="AD100" s="14">
        <f>[10]Final!AG$6</f>
        <v>0</v>
      </c>
      <c r="AE100" s="56">
        <f>[10]Final!AH$6</f>
        <v>0</v>
      </c>
      <c r="AF100" s="14">
        <f>[10]Final!AI$6</f>
        <v>0</v>
      </c>
      <c r="AG100" s="56">
        <f>[10]Final!AJ$6</f>
        <v>0</v>
      </c>
      <c r="AH100" s="14">
        <f>[10]Final!AK$6</f>
        <v>0</v>
      </c>
      <c r="AI100" s="56">
        <f>[10]Final!AL$6</f>
        <v>0</v>
      </c>
      <c r="AJ100" s="14">
        <f>[10]Final!AM$6</f>
        <v>0</v>
      </c>
      <c r="AK100" s="56">
        <f>[10]Final!AN$6</f>
        <v>0</v>
      </c>
      <c r="AL100" s="14">
        <f>[10]Final!AO$6</f>
        <v>0</v>
      </c>
      <c r="AM100" s="56">
        <f>[10]Final!AP$6</f>
        <v>0</v>
      </c>
      <c r="AN100" s="14">
        <f>[10]Final!AQ$6</f>
        <v>0</v>
      </c>
      <c r="AO100" s="56">
        <f>[10]Final!AR$6</f>
        <v>0</v>
      </c>
      <c r="AP100" s="14">
        <f>[10]Final!AS$6</f>
        <v>0</v>
      </c>
      <c r="AQ100" s="56">
        <f>[10]Final!AT$6</f>
        <v>0</v>
      </c>
    </row>
    <row r="101" spans="1:43" s="90" customFormat="1" ht="123" customHeight="1" x14ac:dyDescent="0.25">
      <c r="A101" s="14" t="e">
        <f t="shared" si="4"/>
        <v>#REF!</v>
      </c>
      <c r="B101" s="14" t="s">
        <v>228</v>
      </c>
      <c r="C101" s="159" t="s">
        <v>164</v>
      </c>
      <c r="D101" s="14" t="s">
        <v>236</v>
      </c>
      <c r="E101" s="54" t="s">
        <v>45</v>
      </c>
      <c r="F101" s="54"/>
      <c r="G101" s="54"/>
      <c r="H101" s="54"/>
      <c r="I101" s="116" t="s">
        <v>230</v>
      </c>
      <c r="J101" s="14" t="s">
        <v>231</v>
      </c>
      <c r="K101" s="14">
        <v>1</v>
      </c>
      <c r="L101" s="14">
        <v>0.25</v>
      </c>
      <c r="M101" s="14" t="s">
        <v>231</v>
      </c>
      <c r="N101" s="14" t="s">
        <v>45</v>
      </c>
      <c r="O101" s="14" t="s">
        <v>53</v>
      </c>
      <c r="P101" s="14" t="s">
        <v>54</v>
      </c>
      <c r="Q101" s="14" t="s">
        <v>238</v>
      </c>
      <c r="R101" s="14">
        <v>7.1428000000000005E-2</v>
      </c>
      <c r="S101" s="97">
        <f t="shared" si="5"/>
        <v>0.03</v>
      </c>
      <c r="T101" s="14">
        <f>[10]Final!W$5</f>
        <v>1.4999999999999999E-2</v>
      </c>
      <c r="U101" s="56" t="str">
        <f>[10]Final!X$7</f>
        <v>Se formuló el plan anticorrupción con los siete componentes. Se realizará seguimiento cada cuatro meses</v>
      </c>
      <c r="V101" s="14">
        <f>[10]Final!Y$7</f>
        <v>0</v>
      </c>
      <c r="W101" s="56" t="str">
        <f>[10]Final!Z$7</f>
        <v xml:space="preserve"> Se realizará seguimiento cada cuatro meses</v>
      </c>
      <c r="X101" s="14">
        <f>[10]Final!AA$7</f>
        <v>0</v>
      </c>
      <c r="Y101" s="56" t="str">
        <f>[10]Final!AB$7</f>
        <v xml:space="preserve"> Se realizará seguimiento cada cuatro meses</v>
      </c>
      <c r="Z101" s="14">
        <f>[10]Final!AC$7</f>
        <v>1.4999999999999999E-2</v>
      </c>
      <c r="AA101" s="56" t="str">
        <f>[10]Final!AD$7</f>
        <v xml:space="preserve"> Se realizará seguimiento cada cuatro meses</v>
      </c>
      <c r="AB101" s="14">
        <f>[10]Final!AE$7</f>
        <v>0</v>
      </c>
      <c r="AC101" s="56" t="str">
        <f>[10]Final!AF$7</f>
        <v xml:space="preserve"> Se realizará seguimiento cada cuatro meses</v>
      </c>
      <c r="AD101" s="14">
        <f>[10]Final!AG$7</f>
        <v>0</v>
      </c>
      <c r="AE101" s="56">
        <f>[10]Final!AH$7</f>
        <v>0</v>
      </c>
      <c r="AF101" s="14">
        <f>[10]Final!AI$7</f>
        <v>0</v>
      </c>
      <c r="AG101" s="56">
        <f>[10]Final!AJ$7</f>
        <v>0</v>
      </c>
      <c r="AH101" s="14">
        <f>[10]Final!AK$7</f>
        <v>0</v>
      </c>
      <c r="AI101" s="56">
        <f>[10]Final!AL$7</f>
        <v>0</v>
      </c>
      <c r="AJ101" s="14">
        <f>[10]Final!AM$7</f>
        <v>0</v>
      </c>
      <c r="AK101" s="56">
        <f>[10]Final!AN$7</f>
        <v>0</v>
      </c>
      <c r="AL101" s="14">
        <f>[10]Final!AO$7</f>
        <v>0</v>
      </c>
      <c r="AM101" s="56">
        <f>[10]Final!AP$7</f>
        <v>0</v>
      </c>
      <c r="AN101" s="14">
        <f>[10]Final!AQ$7</f>
        <v>0</v>
      </c>
      <c r="AO101" s="56">
        <f>[10]Final!AR$7</f>
        <v>0</v>
      </c>
      <c r="AP101" s="14">
        <f>[10]Final!AS$7</f>
        <v>0</v>
      </c>
      <c r="AQ101" s="56">
        <f>[10]Final!AT$7</f>
        <v>0</v>
      </c>
    </row>
    <row r="102" spans="1:43" s="90" customFormat="1" ht="123" customHeight="1" x14ac:dyDescent="0.25">
      <c r="A102" s="14" t="e">
        <f t="shared" si="4"/>
        <v>#REF!</v>
      </c>
      <c r="B102" s="14" t="s">
        <v>228</v>
      </c>
      <c r="C102" s="159" t="s">
        <v>164</v>
      </c>
      <c r="D102" s="14" t="s">
        <v>229</v>
      </c>
      <c r="E102" s="54" t="s">
        <v>45</v>
      </c>
      <c r="F102" s="54"/>
      <c r="G102" s="54"/>
      <c r="H102" s="54"/>
      <c r="I102" s="116" t="s">
        <v>230</v>
      </c>
      <c r="J102" s="14" t="s">
        <v>231</v>
      </c>
      <c r="K102" s="14">
        <v>1</v>
      </c>
      <c r="L102" s="14">
        <v>0.25</v>
      </c>
      <c r="M102" s="14" t="s">
        <v>231</v>
      </c>
      <c r="N102" s="14" t="s">
        <v>45</v>
      </c>
      <c r="O102" s="14" t="s">
        <v>53</v>
      </c>
      <c r="P102" s="14" t="s">
        <v>54</v>
      </c>
      <c r="Q102" s="14" t="s">
        <v>239</v>
      </c>
      <c r="R102" s="14">
        <v>7.1428000000000005E-2</v>
      </c>
      <c r="S102" s="97">
        <f t="shared" si="5"/>
        <v>0.01</v>
      </c>
      <c r="T102" s="14">
        <f>[10]Final!W$6</f>
        <v>0.01</v>
      </c>
      <c r="U102" s="56" t="str">
        <f>[10]Final!X$8</f>
        <v>No se ha iniaciado el proceso</v>
      </c>
      <c r="V102" s="14">
        <f>[10]Final!Y$8</f>
        <v>0</v>
      </c>
      <c r="W102" s="56" t="str">
        <f>[10]Final!Z$8</f>
        <v>No se ha iniaciado el proceso</v>
      </c>
      <c r="X102" s="14">
        <f>[10]Final!AA$8</f>
        <v>0</v>
      </c>
      <c r="Y102" s="56" t="str">
        <f>[10]Final!AB$8</f>
        <v>No se ha iniaciado el proceso</v>
      </c>
      <c r="Z102" s="14" t="str">
        <f>[10]Final!AC$8</f>
        <v>0</v>
      </c>
      <c r="AA102" s="56" t="str">
        <f>[10]Final!AD$8</f>
        <v>No se ha iniaciado el proceso</v>
      </c>
      <c r="AB102" s="14" t="str">
        <f>[10]Final!AE$8</f>
        <v>0</v>
      </c>
      <c r="AC102" s="56" t="str">
        <f>[10]Final!AF$8</f>
        <v>No se ha iniaciado el proceso</v>
      </c>
      <c r="AD102" s="14">
        <f>[10]Final!AG$8</f>
        <v>0</v>
      </c>
      <c r="AE102" s="56">
        <f>[10]Final!AH$8</f>
        <v>0</v>
      </c>
      <c r="AF102" s="14">
        <f>[10]Final!AI$8</f>
        <v>0</v>
      </c>
      <c r="AG102" s="56">
        <f>[10]Final!AJ$8</f>
        <v>0</v>
      </c>
      <c r="AH102" s="14">
        <f>[10]Final!AK$8</f>
        <v>0</v>
      </c>
      <c r="AI102" s="56">
        <f>[10]Final!AL$8</f>
        <v>0</v>
      </c>
      <c r="AJ102" s="14">
        <f>[10]Final!AM$8</f>
        <v>0</v>
      </c>
      <c r="AK102" s="56">
        <f>[10]Final!AN$8</f>
        <v>0</v>
      </c>
      <c r="AL102" s="14">
        <f>[10]Final!AO$8</f>
        <v>0</v>
      </c>
      <c r="AM102" s="56">
        <f>[10]Final!AP$8</f>
        <v>0</v>
      </c>
      <c r="AN102" s="14">
        <f>[10]Final!AQ$8</f>
        <v>0</v>
      </c>
      <c r="AO102" s="56">
        <f>[10]Final!AR$8</f>
        <v>0</v>
      </c>
      <c r="AP102" s="14">
        <f>[10]Final!AS$8</f>
        <v>0</v>
      </c>
      <c r="AQ102" s="56">
        <f>[10]Final!AT$8</f>
        <v>0</v>
      </c>
    </row>
    <row r="103" spans="1:43" s="90" customFormat="1" ht="123" customHeight="1" x14ac:dyDescent="0.25">
      <c r="A103" s="14" t="e">
        <f>#REF!+1</f>
        <v>#REF!</v>
      </c>
      <c r="B103" s="14" t="s">
        <v>228</v>
      </c>
      <c r="C103" s="159" t="s">
        <v>164</v>
      </c>
      <c r="D103" s="14" t="s">
        <v>234</v>
      </c>
      <c r="E103" s="54" t="s">
        <v>45</v>
      </c>
      <c r="F103" s="54"/>
      <c r="G103" s="54"/>
      <c r="H103" s="54"/>
      <c r="I103" s="116" t="s">
        <v>230</v>
      </c>
      <c r="J103" s="14" t="s">
        <v>231</v>
      </c>
      <c r="K103" s="14">
        <v>1</v>
      </c>
      <c r="L103" s="14">
        <v>0.25</v>
      </c>
      <c r="M103" s="14" t="s">
        <v>231</v>
      </c>
      <c r="N103" s="14" t="s">
        <v>45</v>
      </c>
      <c r="O103" s="14" t="s">
        <v>53</v>
      </c>
      <c r="P103" s="14" t="s">
        <v>54</v>
      </c>
      <c r="Q103" s="54" t="s">
        <v>240</v>
      </c>
      <c r="R103" s="14">
        <v>7.1428000000000005E-2</v>
      </c>
      <c r="S103" s="97">
        <f t="shared" ref="S103:S108" si="6">T104+V104+X104+Z104+AB104+AD104+AF104+AH104+AJ104+AL104+AN104+AP104</f>
        <v>3.4999999999999996E-2</v>
      </c>
      <c r="T103" s="14">
        <f>[10]Final!W$7</f>
        <v>2.5000000000000001E-2</v>
      </c>
      <c r="U103" s="56" t="str">
        <f>[10]Final!X$9</f>
        <v>El primer seguimiento se realiza en el mes de abril</v>
      </c>
      <c r="V103" s="14">
        <f>[10]Final!Y$9</f>
        <v>0</v>
      </c>
      <c r="W103" s="56" t="str">
        <f>[10]Final!Z$9</f>
        <v>El primer seguimiento se realiza en el mes de abril</v>
      </c>
      <c r="X103" s="14">
        <f>[10]Final!AA$9</f>
        <v>0</v>
      </c>
      <c r="Y103" s="56" t="str">
        <f>[10]Final!AB$9</f>
        <v>El primer seguimiento se realiza en el mes de abril</v>
      </c>
      <c r="Z103" s="14">
        <f>[10]Final!AC$9</f>
        <v>1.7500000000000002E-2</v>
      </c>
      <c r="AA103" s="56" t="str">
        <f>[10]Final!AD$9</f>
        <v>Se envia el seguimiento del Plan Sectorial al Ministerio de EDUCACIÓN</v>
      </c>
      <c r="AB103" s="14">
        <f>[10]Final!AE$9</f>
        <v>0</v>
      </c>
      <c r="AC103" s="56" t="str">
        <f>[10]Final!AF$9</f>
        <v>El segundo seguimiento se realiza en el mes de agosto</v>
      </c>
      <c r="AD103" s="14">
        <f>[10]Final!AG$9</f>
        <v>0</v>
      </c>
      <c r="AE103" s="56">
        <f>[10]Final!AH$9</f>
        <v>0</v>
      </c>
      <c r="AF103" s="14">
        <f>[10]Final!AI$9</f>
        <v>0</v>
      </c>
      <c r="AG103" s="56">
        <f>[10]Final!AJ$9</f>
        <v>0</v>
      </c>
      <c r="AH103" s="14">
        <f>[10]Final!AK$9</f>
        <v>0</v>
      </c>
      <c r="AI103" s="56">
        <f>[10]Final!AL$9</f>
        <v>0</v>
      </c>
      <c r="AJ103" s="14">
        <f>[10]Final!AM$9</f>
        <v>0</v>
      </c>
      <c r="AK103" s="56">
        <f>[10]Final!AN$9</f>
        <v>0</v>
      </c>
      <c r="AL103" s="14">
        <f>[10]Final!AO$9</f>
        <v>0</v>
      </c>
      <c r="AM103" s="56">
        <f>[10]Final!AP$9</f>
        <v>0</v>
      </c>
      <c r="AN103" s="14">
        <f>[10]Final!AQ$9</f>
        <v>0</v>
      </c>
      <c r="AO103" s="56">
        <f>[10]Final!AR$9</f>
        <v>0</v>
      </c>
      <c r="AP103" s="14">
        <f>[10]Final!AS$9</f>
        <v>0</v>
      </c>
      <c r="AQ103" s="56">
        <f>[10]Final!AT$9</f>
        <v>0</v>
      </c>
    </row>
    <row r="104" spans="1:43" s="90" customFormat="1" ht="123" customHeight="1" x14ac:dyDescent="0.25">
      <c r="A104" s="14" t="e">
        <f t="shared" si="4"/>
        <v>#REF!</v>
      </c>
      <c r="B104" s="14" t="s">
        <v>228</v>
      </c>
      <c r="C104" s="159" t="s">
        <v>164</v>
      </c>
      <c r="D104" s="14" t="s">
        <v>229</v>
      </c>
      <c r="E104" s="54" t="s">
        <v>45</v>
      </c>
      <c r="F104" s="54"/>
      <c r="G104" s="54"/>
      <c r="H104" s="54"/>
      <c r="I104" s="116" t="s">
        <v>230</v>
      </c>
      <c r="J104" s="14" t="s">
        <v>231</v>
      </c>
      <c r="K104" s="14">
        <v>1</v>
      </c>
      <c r="L104" s="14">
        <v>0.25</v>
      </c>
      <c r="M104" s="14" t="s">
        <v>231</v>
      </c>
      <c r="N104" s="14" t="s">
        <v>45</v>
      </c>
      <c r="O104" s="14" t="s">
        <v>53</v>
      </c>
      <c r="P104" s="14" t="s">
        <v>54</v>
      </c>
      <c r="Q104" s="14" t="s">
        <v>241</v>
      </c>
      <c r="R104" s="14">
        <v>7.1428000000000005E-2</v>
      </c>
      <c r="S104" s="97">
        <f t="shared" si="6"/>
        <v>0.02</v>
      </c>
      <c r="T104" s="14">
        <f>[10]Final!W$8</f>
        <v>0</v>
      </c>
      <c r="U104" s="56" t="str">
        <f>[10]Final!X$10</f>
        <v>Se actualizaron documentos del proceso de gestión contractual; administración documental; Evaluación y Mejoramiento Institucional</v>
      </c>
      <c r="V104" s="14">
        <f>[10]Final!Y$10</f>
        <v>5.0000000000000001E-3</v>
      </c>
      <c r="W104" s="56" t="str">
        <f>[10]Final!Z$10</f>
        <v>Se actualizaron documentos del proceso  de Gestión Humana; Gestión Contractual; Comunicaciones</v>
      </c>
      <c r="X104" s="14">
        <f>[10]Final!AA$10</f>
        <v>5.0000000000000001E-3</v>
      </c>
      <c r="Y104" s="56" t="str">
        <f>[10]Final!AB$10</f>
        <v>Se actualizaron documentos del proceso de Gestión Humana; Producción y mercadeo social</v>
      </c>
      <c r="Z104" s="14">
        <f>[10]Final!AC$10</f>
        <v>0.02</v>
      </c>
      <c r="AA104" s="56" t="str">
        <f>[10]Final!AD$10</f>
        <v>Se actualiza la guia de la norma fundamental y se incluye en el SIG el tema de accesibilidad.
Se actualizaron documentos del proceso de Informática y Tecnología</v>
      </c>
      <c r="AB104" s="14">
        <f>[10]Final!AE$10</f>
        <v>5.0000000000000001E-3</v>
      </c>
      <c r="AC104" s="56" t="str">
        <f>[10]Final!AF$10</f>
        <v xml:space="preserve">Se actualizaron documentos del proceso de Servicio al Ciudadano; Administración Documental (Guia de accesibilidad) </v>
      </c>
      <c r="AD104" s="14">
        <f>[10]Final!AG$10</f>
        <v>0</v>
      </c>
      <c r="AE104" s="56">
        <f>[10]Final!AH$10</f>
        <v>0</v>
      </c>
      <c r="AF104" s="14">
        <f>[10]Final!AI$10</f>
        <v>0</v>
      </c>
      <c r="AG104" s="56">
        <f>[10]Final!AJ$10</f>
        <v>0</v>
      </c>
      <c r="AH104" s="14">
        <f>[10]Final!AK$10</f>
        <v>0</v>
      </c>
      <c r="AI104" s="56">
        <f>[10]Final!AL$10</f>
        <v>0</v>
      </c>
      <c r="AJ104" s="14">
        <f>[10]Final!AM$10</f>
        <v>0</v>
      </c>
      <c r="AK104" s="56">
        <f>[10]Final!AN$10</f>
        <v>0</v>
      </c>
      <c r="AL104" s="14">
        <f>[10]Final!AO$10</f>
        <v>0</v>
      </c>
      <c r="AM104" s="56">
        <f>[10]Final!AP$10</f>
        <v>0</v>
      </c>
      <c r="AN104" s="14">
        <f>[10]Final!AQ$10</f>
        <v>0</v>
      </c>
      <c r="AO104" s="56">
        <f>[10]Final!AR$10</f>
        <v>0</v>
      </c>
      <c r="AP104" s="14">
        <f>[10]Final!AS$10</f>
        <v>0</v>
      </c>
      <c r="AQ104" s="56">
        <f>[10]Final!AT$10</f>
        <v>0</v>
      </c>
    </row>
    <row r="105" spans="1:43" s="90" customFormat="1" ht="123" customHeight="1" x14ac:dyDescent="0.25">
      <c r="A105" s="14" t="e">
        <f t="shared" si="4"/>
        <v>#REF!</v>
      </c>
      <c r="B105" s="14" t="s">
        <v>228</v>
      </c>
      <c r="C105" s="159" t="s">
        <v>164</v>
      </c>
      <c r="D105" s="14" t="s">
        <v>229</v>
      </c>
      <c r="E105" s="54" t="s">
        <v>45</v>
      </c>
      <c r="F105" s="54"/>
      <c r="G105" s="54"/>
      <c r="H105" s="54"/>
      <c r="I105" s="116" t="s">
        <v>230</v>
      </c>
      <c r="J105" s="14" t="s">
        <v>231</v>
      </c>
      <c r="K105" s="14">
        <v>1</v>
      </c>
      <c r="L105" s="14">
        <v>0.25</v>
      </c>
      <c r="M105" s="14" t="s">
        <v>231</v>
      </c>
      <c r="N105" s="14" t="s">
        <v>45</v>
      </c>
      <c r="O105" s="14" t="s">
        <v>53</v>
      </c>
      <c r="P105" s="14" t="s">
        <v>54</v>
      </c>
      <c r="Q105" s="14" t="s">
        <v>242</v>
      </c>
      <c r="R105" s="14">
        <v>7.1428000000000005E-2</v>
      </c>
      <c r="S105" s="97">
        <f t="shared" si="6"/>
        <v>2.1000000000000001E-2</v>
      </c>
      <c r="T105" s="14">
        <f>[10]Final!W$9</f>
        <v>0</v>
      </c>
      <c r="U105" s="56" t="str">
        <f>[10]Final!X$11</f>
        <v>No se ha iniciado el desarrollo del monitoreo de implementación del MIPG (consolidación de los autodiagnósticos)</v>
      </c>
      <c r="V105" s="14">
        <f>[10]Final!Y$11</f>
        <v>0</v>
      </c>
      <c r="W105" s="56" t="str">
        <f>[10]Final!Z$11</f>
        <v>No se ha iniciado el desarrollo del monitoreo de implementación del MIPG (consolidación de los autodiagnósticos)</v>
      </c>
      <c r="X105" s="14">
        <f>[10]Final!AA$11</f>
        <v>0.01</v>
      </c>
      <c r="Y105" s="56" t="str">
        <f>[10]Final!AB$11</f>
        <v>Se solicito el avance del autodiagnostico del MIPG 2018 y el diligenciamiento de estos para la formación del plan de acción del MIPG para la presente vigencia</v>
      </c>
      <c r="Z105" s="14">
        <f>[10]Final!AC$11</f>
        <v>0.01</v>
      </c>
      <c r="AA105" s="56" t="str">
        <f>[10]Final!AD$11</f>
        <v>Se solicito el avance del autodiagnostico del MIPG 2018 y el diligenciamiento de estos para la formación del plan de acción del MIPG para la presente vigencia</v>
      </c>
      <c r="AB105" s="14">
        <f>[10]Final!AE$11</f>
        <v>0</v>
      </c>
      <c r="AC105" s="56">
        <f>[10]Final!AF$11</f>
        <v>0</v>
      </c>
      <c r="AD105" s="14">
        <f>[10]Final!AG$11</f>
        <v>0</v>
      </c>
      <c r="AE105" s="56">
        <f>[10]Final!AH$11</f>
        <v>0</v>
      </c>
      <c r="AF105" s="14">
        <f>[10]Final!AI$11</f>
        <v>0</v>
      </c>
      <c r="AG105" s="56">
        <f>[10]Final!AJ$11</f>
        <v>0</v>
      </c>
      <c r="AH105" s="14">
        <f>[10]Final!AK$11</f>
        <v>0</v>
      </c>
      <c r="AI105" s="56">
        <f>[10]Final!AL$11</f>
        <v>0</v>
      </c>
      <c r="AJ105" s="14">
        <f>[10]Final!AM$11</f>
        <v>0</v>
      </c>
      <c r="AK105" s="56">
        <f>[10]Final!AN$11</f>
        <v>0</v>
      </c>
      <c r="AL105" s="14">
        <f>[10]Final!AO$11</f>
        <v>0</v>
      </c>
      <c r="AM105" s="56">
        <f>[10]Final!AP$11</f>
        <v>0</v>
      </c>
      <c r="AN105" s="14">
        <f>[10]Final!AQ$11</f>
        <v>0</v>
      </c>
      <c r="AO105" s="56">
        <f>[10]Final!AR$11</f>
        <v>0</v>
      </c>
      <c r="AP105" s="14">
        <f>[10]Final!AS$11</f>
        <v>0</v>
      </c>
      <c r="AQ105" s="56">
        <f>[10]Final!AT$11</f>
        <v>0</v>
      </c>
    </row>
    <row r="106" spans="1:43" s="90" customFormat="1" ht="123" customHeight="1" x14ac:dyDescent="0.25">
      <c r="A106" s="14" t="e">
        <f t="shared" si="4"/>
        <v>#REF!</v>
      </c>
      <c r="B106" s="14" t="s">
        <v>228</v>
      </c>
      <c r="C106" s="159" t="s">
        <v>164</v>
      </c>
      <c r="D106" s="14" t="s">
        <v>234</v>
      </c>
      <c r="E106" s="54" t="s">
        <v>45</v>
      </c>
      <c r="F106" s="54"/>
      <c r="G106" s="54"/>
      <c r="H106" s="54"/>
      <c r="I106" s="116" t="s">
        <v>230</v>
      </c>
      <c r="J106" s="14" t="s">
        <v>231</v>
      </c>
      <c r="K106" s="14">
        <v>1</v>
      </c>
      <c r="L106" s="14">
        <v>0.25</v>
      </c>
      <c r="M106" s="14" t="s">
        <v>231</v>
      </c>
      <c r="N106" s="14" t="s">
        <v>45</v>
      </c>
      <c r="O106" s="14" t="s">
        <v>53</v>
      </c>
      <c r="P106" s="14" t="s">
        <v>54</v>
      </c>
      <c r="Q106" s="14" t="s">
        <v>243</v>
      </c>
      <c r="R106" s="14">
        <v>7.1428000000000005E-2</v>
      </c>
      <c r="S106" s="97">
        <f t="shared" si="6"/>
        <v>0.02</v>
      </c>
      <c r="T106" s="14">
        <f>[10]Final!W$10</f>
        <v>5.0000000000000001E-3</v>
      </c>
      <c r="U106" s="56" t="str">
        <f>[10]Final!X$12</f>
        <v>Esta en proceso la actualización de los proyectos de inversión</v>
      </c>
      <c r="V106" s="14">
        <f>[10]Final!Y$12</f>
        <v>2E-3</v>
      </c>
      <c r="W106" s="56" t="str">
        <f>[10]Final!Z$12</f>
        <v>Esta en proceso la actualización de los proyectos de inversión, se enviaron por SUIFP al Ministerio de Educación</v>
      </c>
      <c r="X106" s="14">
        <f>[10]Final!AA$12</f>
        <v>2E-3</v>
      </c>
      <c r="Y106" s="56" t="str">
        <f>[10]Final!AB$12</f>
        <v>Esta en proceso la actualización de los proyectos de inversión, se re-enviaron por SUIFP al Ministerio de Educación luego de unos ajustes solicitados por este último</v>
      </c>
      <c r="Z106" s="14">
        <f>[10]Final!AC$12</f>
        <v>2E-3</v>
      </c>
      <c r="AA106" s="56" t="str">
        <f>[10]Final!AD$12</f>
        <v>Esta en proceso la actualización de los proyectos de inversión, fueron avalados por el Ministerio de Educación y ya se encuentran en el DNP para su debía revisión a través de SUIFP.</v>
      </c>
      <c r="AB106" s="14">
        <f>[10]Final!AE$12</f>
        <v>0.01</v>
      </c>
      <c r="AC106" s="56" t="str">
        <f>[10]Final!AF$12</f>
        <v>Los proyectos fueron aprovados por el DNP y se realizaron los respectivos seguimientos en SPI</v>
      </c>
      <c r="AD106" s="14">
        <f>[10]Final!AG$12</f>
        <v>0</v>
      </c>
      <c r="AE106" s="56">
        <f>[10]Final!AH$12</f>
        <v>0</v>
      </c>
      <c r="AF106" s="14">
        <f>[10]Final!AI$12</f>
        <v>0</v>
      </c>
      <c r="AG106" s="56">
        <f>[10]Final!AJ$12</f>
        <v>0</v>
      </c>
      <c r="AH106" s="14">
        <f>[10]Final!AK$12</f>
        <v>0</v>
      </c>
      <c r="AI106" s="56">
        <f>[10]Final!AL$12</f>
        <v>0</v>
      </c>
      <c r="AJ106" s="14">
        <f>[10]Final!AM$12</f>
        <v>0</v>
      </c>
      <c r="AK106" s="56">
        <f>[10]Final!AN$12</f>
        <v>0</v>
      </c>
      <c r="AL106" s="14">
        <f>[10]Final!AO$12</f>
        <v>0</v>
      </c>
      <c r="AM106" s="56">
        <f>[10]Final!AP$12</f>
        <v>0</v>
      </c>
      <c r="AN106" s="14">
        <f>[10]Final!AQ$12</f>
        <v>0</v>
      </c>
      <c r="AO106" s="56">
        <f>[10]Final!AR$12</f>
        <v>0</v>
      </c>
      <c r="AP106" s="14">
        <f>[10]Final!AS$12</f>
        <v>0</v>
      </c>
      <c r="AQ106" s="56">
        <f>[10]Final!AT$12</f>
        <v>0</v>
      </c>
    </row>
    <row r="107" spans="1:43" s="90" customFormat="1" ht="123" customHeight="1" x14ac:dyDescent="0.25">
      <c r="A107" s="14" t="e">
        <f t="shared" si="4"/>
        <v>#REF!</v>
      </c>
      <c r="B107" s="14" t="s">
        <v>228</v>
      </c>
      <c r="C107" s="159" t="s">
        <v>164</v>
      </c>
      <c r="D107" s="14" t="s">
        <v>229</v>
      </c>
      <c r="E107" s="54" t="s">
        <v>45</v>
      </c>
      <c r="F107" s="54"/>
      <c r="G107" s="54"/>
      <c r="H107" s="54"/>
      <c r="I107" s="116" t="s">
        <v>230</v>
      </c>
      <c r="J107" s="14" t="s">
        <v>231</v>
      </c>
      <c r="K107" s="14">
        <v>1</v>
      </c>
      <c r="L107" s="14">
        <v>0.25</v>
      </c>
      <c r="M107" s="14" t="s">
        <v>231</v>
      </c>
      <c r="N107" s="14" t="s">
        <v>45</v>
      </c>
      <c r="O107" s="14" t="s">
        <v>53</v>
      </c>
      <c r="P107" s="14" t="s">
        <v>54</v>
      </c>
      <c r="Q107" s="14" t="s">
        <v>244</v>
      </c>
      <c r="R107" s="14">
        <v>7.1428000000000005E-2</v>
      </c>
      <c r="S107" s="97">
        <f t="shared" si="6"/>
        <v>0</v>
      </c>
      <c r="T107" s="14">
        <f>[10]Final!W$11</f>
        <v>0</v>
      </c>
      <c r="U107" s="56" t="str">
        <f>[10]Final!X$13</f>
        <v>Se realizó el reporte y envío del informe de ejecución cualitativa presupuestal del mes</v>
      </c>
      <c r="V107" s="14">
        <f>[10]Final!Y$13</f>
        <v>5.0000000000000001E-3</v>
      </c>
      <c r="W107" s="56" t="str">
        <f>[10]Final!Z$13</f>
        <v>Se realizó el reporte y envío del informe de ejecución cualitativa presupuestal del mes</v>
      </c>
      <c r="X107" s="14">
        <f>[10]Final!AA$13</f>
        <v>5.0000000000000001E-3</v>
      </c>
      <c r="Y107" s="56" t="str">
        <f>[10]Final!AB$13</f>
        <v>Se realizó el reporte y envío del informe de ejecución cualitativa presupuestal del mes</v>
      </c>
      <c r="Z107" s="14">
        <f>[10]Final!AC$13</f>
        <v>5.0000000000000001E-3</v>
      </c>
      <c r="AA107" s="56" t="str">
        <f>[10]Final!AD$13</f>
        <v>Se realizó el reporte y envío del informe de ejecución cualitativa presupuestal del mes</v>
      </c>
      <c r="AB107" s="14">
        <f>[10]Final!AE$13</f>
        <v>5.0000000000000001E-3</v>
      </c>
      <c r="AC107" s="56" t="str">
        <f>[10]Final!AF$13</f>
        <v>Se realizó el reporte y envío del informe de ejecución cualitativa presupuestal del mes</v>
      </c>
      <c r="AD107" s="14">
        <f>[10]Final!AG$13</f>
        <v>0</v>
      </c>
      <c r="AE107" s="56">
        <f>[10]Final!AH$13</f>
        <v>0</v>
      </c>
      <c r="AF107" s="14">
        <f>[10]Final!AI$13</f>
        <v>0</v>
      </c>
      <c r="AG107" s="56">
        <f>[10]Final!AJ$13</f>
        <v>0</v>
      </c>
      <c r="AH107" s="14">
        <f>[10]Final!AK$13</f>
        <v>0</v>
      </c>
      <c r="AI107" s="56">
        <f>[10]Final!AL$13</f>
        <v>0</v>
      </c>
      <c r="AJ107" s="14">
        <f>[10]Final!AM$13</f>
        <v>0</v>
      </c>
      <c r="AK107" s="56">
        <f>[10]Final!AN$13</f>
        <v>0</v>
      </c>
      <c r="AL107" s="14">
        <f>[10]Final!AO$13</f>
        <v>0</v>
      </c>
      <c r="AM107" s="56">
        <f>[10]Final!AP$13</f>
        <v>0</v>
      </c>
      <c r="AN107" s="14">
        <f>[10]Final!AQ$13</f>
        <v>0</v>
      </c>
      <c r="AO107" s="56">
        <f>[10]Final!AR$13</f>
        <v>0</v>
      </c>
      <c r="AP107" s="14">
        <f>[10]Final!AS$13</f>
        <v>0</v>
      </c>
      <c r="AQ107" s="56">
        <f>[10]Final!AT$13</f>
        <v>0</v>
      </c>
    </row>
    <row r="108" spans="1:43" s="90" customFormat="1" ht="123" customHeight="1" x14ac:dyDescent="0.25">
      <c r="A108" s="14" t="e">
        <f t="shared" si="4"/>
        <v>#REF!</v>
      </c>
      <c r="B108" s="14" t="s">
        <v>228</v>
      </c>
      <c r="C108" s="159" t="s">
        <v>164</v>
      </c>
      <c r="D108" s="14" t="s">
        <v>229</v>
      </c>
      <c r="E108" s="54" t="s">
        <v>45</v>
      </c>
      <c r="F108" s="54"/>
      <c r="G108" s="54"/>
      <c r="H108" s="54"/>
      <c r="I108" s="116" t="s">
        <v>230</v>
      </c>
      <c r="J108" s="14" t="s">
        <v>231</v>
      </c>
      <c r="K108" s="14">
        <v>1</v>
      </c>
      <c r="L108" s="14">
        <v>0.25</v>
      </c>
      <c r="M108" s="14" t="s">
        <v>231</v>
      </c>
      <c r="N108" s="14" t="s">
        <v>45</v>
      </c>
      <c r="O108" s="14" t="s">
        <v>54</v>
      </c>
      <c r="P108" s="14" t="s">
        <v>54</v>
      </c>
      <c r="Q108" s="14" t="s">
        <v>245</v>
      </c>
      <c r="R108" s="14">
        <v>7.1428000000000005E-2</v>
      </c>
      <c r="S108" s="97">
        <f t="shared" si="6"/>
        <v>7.5000000000000011E-2</v>
      </c>
      <c r="T108" s="14">
        <f>[10]Final!W$12</f>
        <v>0</v>
      </c>
      <c r="U108" s="56" t="str">
        <f>[10]Final!X$14</f>
        <v>No se ha iniciado</v>
      </c>
      <c r="V108" s="14">
        <f>[10]Final!Y$14</f>
        <v>0</v>
      </c>
      <c r="W108" s="56" t="str">
        <f>[10]Final!Z$14</f>
        <v>No se ha iniciado</v>
      </c>
      <c r="X108" s="14">
        <f>[10]Final!AA$14</f>
        <v>0</v>
      </c>
      <c r="Y108" s="56" t="str">
        <f>[10]Final!AB$14</f>
        <v>No se ha iniciado</v>
      </c>
      <c r="Z108" s="14">
        <f>[10]Final!AC$14</f>
        <v>0</v>
      </c>
      <c r="AA108" s="56" t="str">
        <f>[10]Final!AD$14</f>
        <v>No se ha iniciado</v>
      </c>
      <c r="AB108" s="14">
        <f>[10]Final!AE$14</f>
        <v>0</v>
      </c>
      <c r="AC108" s="56">
        <f>[10]Final!AF$14</f>
        <v>0</v>
      </c>
      <c r="AD108" s="14">
        <f>[10]Final!AG$14</f>
        <v>0</v>
      </c>
      <c r="AE108" s="56">
        <f>[10]Final!AH$14</f>
        <v>0</v>
      </c>
      <c r="AF108" s="14">
        <f>[10]Final!AI$14</f>
        <v>0</v>
      </c>
      <c r="AG108" s="56">
        <f>[10]Final!AJ$14</f>
        <v>0</v>
      </c>
      <c r="AH108" s="14">
        <f>[10]Final!AK$14</f>
        <v>0</v>
      </c>
      <c r="AI108" s="56">
        <f>[10]Final!AL$14</f>
        <v>0</v>
      </c>
      <c r="AJ108" s="14">
        <f>[10]Final!AM$14</f>
        <v>0</v>
      </c>
      <c r="AK108" s="56">
        <f>[10]Final!AN$14</f>
        <v>0</v>
      </c>
      <c r="AL108" s="14">
        <f>[10]Final!AO$14</f>
        <v>0</v>
      </c>
      <c r="AM108" s="56">
        <f>[10]Final!AP$14</f>
        <v>0</v>
      </c>
      <c r="AN108" s="14">
        <f>[10]Final!AQ$14</f>
        <v>0</v>
      </c>
      <c r="AO108" s="56">
        <f>[10]Final!AR$14</f>
        <v>0</v>
      </c>
      <c r="AP108" s="14">
        <f>[10]Final!AS$14</f>
        <v>0</v>
      </c>
      <c r="AQ108" s="56">
        <f>[10]Final!AT$14</f>
        <v>0</v>
      </c>
    </row>
    <row r="109" spans="1:43" s="90" customFormat="1" ht="123" customHeight="1" x14ac:dyDescent="0.25">
      <c r="A109" s="14" t="e">
        <f t="shared" si="4"/>
        <v>#REF!</v>
      </c>
      <c r="B109" s="14" t="s">
        <v>228</v>
      </c>
      <c r="C109" s="159" t="s">
        <v>164</v>
      </c>
      <c r="D109" s="14" t="s">
        <v>234</v>
      </c>
      <c r="E109" s="54" t="s">
        <v>45</v>
      </c>
      <c r="F109" s="54"/>
      <c r="G109" s="54"/>
      <c r="H109" s="54"/>
      <c r="I109" s="116" t="s">
        <v>230</v>
      </c>
      <c r="J109" s="14" t="s">
        <v>231</v>
      </c>
      <c r="K109" s="14">
        <v>1</v>
      </c>
      <c r="L109" s="14">
        <v>0.25</v>
      </c>
      <c r="M109" s="14" t="s">
        <v>231</v>
      </c>
      <c r="N109" s="14" t="s">
        <v>45</v>
      </c>
      <c r="O109" s="14" t="s">
        <v>104</v>
      </c>
      <c r="P109" s="14" t="s">
        <v>246</v>
      </c>
      <c r="Q109" s="14" t="s">
        <v>247</v>
      </c>
      <c r="R109" s="14">
        <v>7.1428000000000005E-2</v>
      </c>
      <c r="S109" s="97" t="e">
        <f>#REF!+#REF!+#REF!+#REF!+#REF!+#REF!+#REF!+#REF!+#REF!+#REF!+#REF!+#REF!</f>
        <v>#REF!</v>
      </c>
      <c r="T109" s="14">
        <f>[10]Final!W$13</f>
        <v>5.0000000000000001E-3</v>
      </c>
      <c r="U109" s="56" t="str">
        <f>[10]Final!X$15</f>
        <v>No se ha iniciado</v>
      </c>
      <c r="V109" s="14">
        <f>[10]Final!Y$15</f>
        <v>7.0000000000000007E-2</v>
      </c>
      <c r="W109" s="56" t="str">
        <f>[10]Final!Z$15</f>
        <v>Se realizó el diligenciamiento del FURAG con el acompañamiento de los líderes de proceso</v>
      </c>
      <c r="X109" s="14">
        <f>[10]Final!AA$15</f>
        <v>0</v>
      </c>
      <c r="Y109" s="56" t="str">
        <f>[10]Final!AB$15</f>
        <v>n/a</v>
      </c>
      <c r="Z109" s="14">
        <f>[10]Final!AC$15</f>
        <v>0</v>
      </c>
      <c r="AA109" s="56" t="str">
        <f>[10]Final!AD$15</f>
        <v>n/a</v>
      </c>
      <c r="AB109" s="14">
        <f>[10]Final!AE$15</f>
        <v>0</v>
      </c>
      <c r="AC109" s="56" t="str">
        <f>[10]Final!AF$15</f>
        <v>n/a</v>
      </c>
      <c r="AD109" s="14">
        <f>[10]Final!AG$15</f>
        <v>0</v>
      </c>
      <c r="AE109" s="56" t="str">
        <f>[10]Final!AH$15</f>
        <v>n/a</v>
      </c>
      <c r="AF109" s="14">
        <f>[10]Final!AI$15</f>
        <v>0</v>
      </c>
      <c r="AG109" s="56" t="str">
        <f>[10]Final!AJ$15</f>
        <v>n/a</v>
      </c>
      <c r="AH109" s="14">
        <f>[10]Final!AK$15</f>
        <v>0</v>
      </c>
      <c r="AI109" s="56" t="str">
        <f>[10]Final!AL$15</f>
        <v>n/a</v>
      </c>
      <c r="AJ109" s="14">
        <f>[10]Final!AM$15</f>
        <v>0</v>
      </c>
      <c r="AK109" s="56" t="str">
        <f>[10]Final!AN$15</f>
        <v>n/a</v>
      </c>
      <c r="AL109" s="14">
        <f>[10]Final!AO$15</f>
        <v>0</v>
      </c>
      <c r="AM109" s="56" t="str">
        <f>[10]Final!AP$15</f>
        <v>n/a</v>
      </c>
      <c r="AN109" s="14">
        <f>[10]Final!AQ$15</f>
        <v>0</v>
      </c>
      <c r="AO109" s="56" t="str">
        <f>[10]Final!AR$15</f>
        <v>n/a</v>
      </c>
      <c r="AP109" s="14">
        <f>[10]Final!AS$15</f>
        <v>0</v>
      </c>
      <c r="AQ109" s="56" t="str">
        <f>[10]Final!AT$15</f>
        <v>n/a</v>
      </c>
    </row>
    <row r="110" spans="1:43" s="90" customFormat="1" ht="123" customHeight="1" x14ac:dyDescent="0.25">
      <c r="A110" s="14" t="e">
        <f t="shared" si="4"/>
        <v>#REF!</v>
      </c>
      <c r="B110" s="14" t="s">
        <v>179</v>
      </c>
      <c r="C110" s="159" t="s">
        <v>164</v>
      </c>
      <c r="D110" s="14" t="s">
        <v>180</v>
      </c>
      <c r="E110" s="54" t="s">
        <v>45</v>
      </c>
      <c r="F110" s="54"/>
      <c r="G110" s="54"/>
      <c r="H110" s="54"/>
      <c r="I110" s="14" t="s">
        <v>183</v>
      </c>
      <c r="J110" s="14" t="s">
        <v>248</v>
      </c>
      <c r="K110" s="14">
        <v>1</v>
      </c>
      <c r="L110" s="14">
        <v>1</v>
      </c>
      <c r="M110" s="14" t="s">
        <v>249</v>
      </c>
      <c r="N110" s="14" t="s">
        <v>45</v>
      </c>
      <c r="O110" s="14" t="s">
        <v>53</v>
      </c>
      <c r="P110" s="14" t="s">
        <v>53</v>
      </c>
      <c r="Q110" s="14" t="s">
        <v>250</v>
      </c>
      <c r="R110" s="14">
        <v>0.3</v>
      </c>
      <c r="S110" s="97">
        <f t="shared" si="5"/>
        <v>0.3</v>
      </c>
      <c r="T110" s="14">
        <f>[6]Final!$W11</f>
        <v>0.15</v>
      </c>
      <c r="U110" s="56" t="str">
        <f>[6]Final!$X$11</f>
        <v>Se inicia con la elaboración del documento</v>
      </c>
      <c r="V110" s="14">
        <f>[6]Final!Y11</f>
        <v>0.15</v>
      </c>
      <c r="W110" s="56" t="str">
        <f>[6]Final!$Z$11</f>
        <v>Se realiza la revisión y aprobación del plan, para su publicación en eln SIG y pagina web.</v>
      </c>
      <c r="X110" s="14">
        <f>[6]Final!$AA11</f>
        <v>0</v>
      </c>
      <c r="Y110" s="56">
        <f>[6]Final!$AB$11</f>
        <v>0</v>
      </c>
      <c r="Z110" s="14">
        <f>[6]Final!AC11</f>
        <v>0</v>
      </c>
      <c r="AA110" s="56">
        <f>[6]Final!AD11</f>
        <v>0</v>
      </c>
      <c r="AB110" s="14">
        <f>[6]Final!AE11</f>
        <v>0</v>
      </c>
      <c r="AC110" s="56">
        <f>[6]Final!AF11</f>
        <v>0</v>
      </c>
      <c r="AD110" s="14">
        <f>[6]Final!AG11</f>
        <v>0</v>
      </c>
      <c r="AE110" s="56">
        <f>[6]Final!AH11</f>
        <v>0</v>
      </c>
      <c r="AF110" s="14">
        <f>[6]Final!AI11</f>
        <v>0</v>
      </c>
      <c r="AG110" s="56">
        <f>[6]Final!AJ11</f>
        <v>0</v>
      </c>
      <c r="AH110" s="14">
        <f>[6]Final!AK11</f>
        <v>0</v>
      </c>
      <c r="AI110" s="56">
        <f>[6]Final!AL11</f>
        <v>0</v>
      </c>
      <c r="AJ110" s="14">
        <f>[6]Final!AM11</f>
        <v>0</v>
      </c>
      <c r="AK110" s="56">
        <f>[6]Final!AN11</f>
        <v>0</v>
      </c>
      <c r="AL110" s="14">
        <f>[6]Final!AO11</f>
        <v>0</v>
      </c>
      <c r="AM110" s="56">
        <f>[6]Final!AP11</f>
        <v>0</v>
      </c>
      <c r="AN110" s="14">
        <f>[6]Final!AQ11</f>
        <v>0</v>
      </c>
      <c r="AO110" s="56">
        <f>[6]Final!AR11</f>
        <v>0</v>
      </c>
      <c r="AP110" s="14">
        <f>[6]Final!AS11</f>
        <v>0</v>
      </c>
      <c r="AQ110" s="56">
        <f>[6]Final!AT11</f>
        <v>0</v>
      </c>
    </row>
    <row r="111" spans="1:43" s="90" customFormat="1" ht="123" customHeight="1" x14ac:dyDescent="0.25">
      <c r="A111" s="14" t="e">
        <f t="shared" si="4"/>
        <v>#REF!</v>
      </c>
      <c r="B111" s="14" t="s">
        <v>179</v>
      </c>
      <c r="C111" s="159" t="s">
        <v>164</v>
      </c>
      <c r="D111" s="14" t="s">
        <v>180</v>
      </c>
      <c r="E111" s="54" t="s">
        <v>45</v>
      </c>
      <c r="F111" s="54"/>
      <c r="G111" s="54"/>
      <c r="H111" s="54"/>
      <c r="I111" s="14" t="s">
        <v>183</v>
      </c>
      <c r="J111" s="14" t="s">
        <v>248</v>
      </c>
      <c r="K111" s="14">
        <v>1</v>
      </c>
      <c r="L111" s="14">
        <v>1</v>
      </c>
      <c r="M111" s="14" t="s">
        <v>249</v>
      </c>
      <c r="N111" s="14" t="s">
        <v>45</v>
      </c>
      <c r="O111" s="14" t="s">
        <v>104</v>
      </c>
      <c r="P111" s="14" t="s">
        <v>54</v>
      </c>
      <c r="Q111" s="14" t="s">
        <v>251</v>
      </c>
      <c r="R111" s="14">
        <v>0.7</v>
      </c>
      <c r="S111" s="97">
        <f t="shared" si="5"/>
        <v>0</v>
      </c>
      <c r="T111" s="14">
        <f>[6]Final!$W12</f>
        <v>0</v>
      </c>
      <c r="U111" s="56">
        <f>[6]Final!$X$12</f>
        <v>0</v>
      </c>
      <c r="V111" s="14">
        <f>[6]Final!Y12</f>
        <v>0</v>
      </c>
      <c r="W111" s="56">
        <f>[6]Final!$Z$12</f>
        <v>0</v>
      </c>
      <c r="X111" s="14">
        <f>[6]Final!$AA12</f>
        <v>0</v>
      </c>
      <c r="Y111" s="56">
        <f>[6]Final!$AB$12</f>
        <v>0</v>
      </c>
      <c r="Z111" s="14">
        <f>[6]Final!AC12</f>
        <v>0</v>
      </c>
      <c r="AA111" s="56">
        <f>[6]Final!AD12</f>
        <v>0</v>
      </c>
      <c r="AB111" s="14">
        <f>[6]Final!AE12</f>
        <v>0</v>
      </c>
      <c r="AC111" s="56">
        <f>[6]Final!AF12</f>
        <v>0</v>
      </c>
      <c r="AD111" s="14">
        <f>[6]Final!AG12</f>
        <v>0</v>
      </c>
      <c r="AE111" s="56">
        <f>[6]Final!AH12</f>
        <v>0</v>
      </c>
      <c r="AF111" s="14">
        <f>[6]Final!AI12</f>
        <v>0</v>
      </c>
      <c r="AG111" s="56">
        <f>[6]Final!AJ12</f>
        <v>0</v>
      </c>
      <c r="AH111" s="14">
        <f>[6]Final!AK12</f>
        <v>0</v>
      </c>
      <c r="AI111" s="56">
        <f>[6]Final!AL12</f>
        <v>0</v>
      </c>
      <c r="AJ111" s="14">
        <f>[6]Final!AM12</f>
        <v>0</v>
      </c>
      <c r="AK111" s="56">
        <f>[6]Final!AN12</f>
        <v>0</v>
      </c>
      <c r="AL111" s="14">
        <f>[6]Final!AO12</f>
        <v>0</v>
      </c>
      <c r="AM111" s="56">
        <f>[6]Final!AP12</f>
        <v>0</v>
      </c>
      <c r="AN111" s="14">
        <f>[6]Final!AQ12</f>
        <v>0</v>
      </c>
      <c r="AO111" s="56">
        <f>[6]Final!AR12</f>
        <v>0</v>
      </c>
      <c r="AP111" s="14">
        <f>[6]Final!AS12</f>
        <v>0</v>
      </c>
      <c r="AQ111" s="56">
        <f>[6]Final!AT12</f>
        <v>0</v>
      </c>
    </row>
    <row r="112" spans="1:43" s="90" customFormat="1" ht="123" customHeight="1" x14ac:dyDescent="0.25">
      <c r="A112" s="14" t="e">
        <f t="shared" si="4"/>
        <v>#REF!</v>
      </c>
      <c r="B112" s="14" t="s">
        <v>179</v>
      </c>
      <c r="C112" s="159" t="s">
        <v>164</v>
      </c>
      <c r="D112" s="14" t="s">
        <v>180</v>
      </c>
      <c r="E112" s="54" t="s">
        <v>45</v>
      </c>
      <c r="F112" s="54"/>
      <c r="G112" s="54"/>
      <c r="H112" s="54"/>
      <c r="I112" s="14" t="s">
        <v>183</v>
      </c>
      <c r="J112" s="14" t="s">
        <v>252</v>
      </c>
      <c r="K112" s="14">
        <v>1</v>
      </c>
      <c r="L112" s="14">
        <v>1</v>
      </c>
      <c r="M112" s="14" t="s">
        <v>252</v>
      </c>
      <c r="N112" s="14" t="s">
        <v>45</v>
      </c>
      <c r="O112" s="14" t="s">
        <v>53</v>
      </c>
      <c r="P112" s="14" t="s">
        <v>53</v>
      </c>
      <c r="Q112" s="14" t="s">
        <v>253</v>
      </c>
      <c r="R112" s="14">
        <v>0.3</v>
      </c>
      <c r="S112" s="97">
        <f t="shared" si="5"/>
        <v>0.3</v>
      </c>
      <c r="T112" s="14">
        <f>[6]Final!$W13</f>
        <v>0.15</v>
      </c>
      <c r="U112" s="56" t="str">
        <f>[6]Final!$X$13</f>
        <v>Se inicia con la elaboración del documento</v>
      </c>
      <c r="V112" s="14">
        <f>[6]Final!Y13</f>
        <v>0.15</v>
      </c>
      <c r="W112" s="56" t="str">
        <f>[6]Final!$Z$13</f>
        <v>Se realiza la revisión y aprobación del plan, para su publicación en eln SIG y pagina web.</v>
      </c>
      <c r="X112" s="14">
        <f>[6]Final!$AA13</f>
        <v>0</v>
      </c>
      <c r="Y112" s="56">
        <f>[6]Final!$AB$13</f>
        <v>0</v>
      </c>
      <c r="Z112" s="14">
        <f>[6]Final!AC13</f>
        <v>0</v>
      </c>
      <c r="AA112" s="56">
        <f>[6]Final!AD13</f>
        <v>0</v>
      </c>
      <c r="AB112" s="14">
        <f>[6]Final!AE13</f>
        <v>0</v>
      </c>
      <c r="AC112" s="56">
        <f>[6]Final!AF13</f>
        <v>0</v>
      </c>
      <c r="AD112" s="14">
        <f>[6]Final!AG13</f>
        <v>0</v>
      </c>
      <c r="AE112" s="56">
        <f>[6]Final!AH13</f>
        <v>0</v>
      </c>
      <c r="AF112" s="14">
        <f>[6]Final!AI13</f>
        <v>0</v>
      </c>
      <c r="AG112" s="56">
        <f>[6]Final!AJ13</f>
        <v>0</v>
      </c>
      <c r="AH112" s="14">
        <f>[6]Final!AK13</f>
        <v>0</v>
      </c>
      <c r="AI112" s="56">
        <f>[6]Final!AL13</f>
        <v>0</v>
      </c>
      <c r="AJ112" s="14">
        <f>[6]Final!AM13</f>
        <v>0</v>
      </c>
      <c r="AK112" s="56">
        <f>[6]Final!AN13</f>
        <v>0</v>
      </c>
      <c r="AL112" s="14">
        <f>[6]Final!AO13</f>
        <v>0</v>
      </c>
      <c r="AM112" s="56">
        <f>[6]Final!AP13</f>
        <v>0</v>
      </c>
      <c r="AN112" s="14">
        <f>[6]Final!AQ13</f>
        <v>0</v>
      </c>
      <c r="AO112" s="56">
        <f>[6]Final!AR13</f>
        <v>0</v>
      </c>
      <c r="AP112" s="14">
        <f>[6]Final!AS13</f>
        <v>0</v>
      </c>
      <c r="AQ112" s="56">
        <f>[6]Final!AT13</f>
        <v>0</v>
      </c>
    </row>
    <row r="113" spans="1:43" s="90" customFormat="1" ht="123" customHeight="1" x14ac:dyDescent="0.25">
      <c r="A113" s="14" t="e">
        <f t="shared" si="4"/>
        <v>#REF!</v>
      </c>
      <c r="B113" s="14" t="s">
        <v>179</v>
      </c>
      <c r="C113" s="159" t="s">
        <v>164</v>
      </c>
      <c r="D113" s="14" t="s">
        <v>180</v>
      </c>
      <c r="E113" s="54" t="s">
        <v>45</v>
      </c>
      <c r="F113" s="54"/>
      <c r="G113" s="54"/>
      <c r="H113" s="54"/>
      <c r="I113" s="14" t="s">
        <v>183</v>
      </c>
      <c r="J113" s="14" t="s">
        <v>252</v>
      </c>
      <c r="K113" s="14">
        <v>1</v>
      </c>
      <c r="L113" s="14">
        <v>1</v>
      </c>
      <c r="M113" s="14" t="s">
        <v>252</v>
      </c>
      <c r="N113" s="14" t="s">
        <v>45</v>
      </c>
      <c r="O113" s="14" t="s">
        <v>104</v>
      </c>
      <c r="P113" s="14" t="s">
        <v>54</v>
      </c>
      <c r="Q113" s="14" t="s">
        <v>254</v>
      </c>
      <c r="R113" s="14">
        <v>0.4</v>
      </c>
      <c r="S113" s="97">
        <f t="shared" si="5"/>
        <v>0.05</v>
      </c>
      <c r="T113" s="14">
        <f>[6]Final!$W14</f>
        <v>0</v>
      </c>
      <c r="U113" s="56">
        <f>[6]Final!$X$14</f>
        <v>0</v>
      </c>
      <c r="V113" s="14">
        <f>[6]Final!Y14</f>
        <v>0.05</v>
      </c>
      <c r="W113" s="56" t="str">
        <f>[6]Final!$Z$14</f>
        <v xml:space="preserve">Se da inicio a la ejecución a uno (1) de los seis (6) contratos (SG-SST), con los que cuenta el proceso para la vigencia 2019. </v>
      </c>
      <c r="X113" s="14">
        <f>[6]Final!$AA14</f>
        <v>0</v>
      </c>
      <c r="Y113" s="56">
        <f>[6]Final!$AB$14</f>
        <v>0</v>
      </c>
      <c r="Z113" s="14">
        <f>[6]Final!AC14</f>
        <v>0</v>
      </c>
      <c r="AA113" s="56">
        <f>[6]Final!AD14</f>
        <v>0</v>
      </c>
      <c r="AB113" s="14">
        <f>[6]Final!AE14</f>
        <v>0</v>
      </c>
      <c r="AC113" s="56">
        <f>[6]Final!AF14</f>
        <v>0</v>
      </c>
      <c r="AD113" s="14">
        <f>[6]Final!AG14</f>
        <v>0</v>
      </c>
      <c r="AE113" s="56">
        <f>[6]Final!AH14</f>
        <v>0</v>
      </c>
      <c r="AF113" s="14">
        <f>[6]Final!AI14</f>
        <v>0</v>
      </c>
      <c r="AG113" s="56">
        <f>[6]Final!AJ14</f>
        <v>0</v>
      </c>
      <c r="AH113" s="14">
        <f>[6]Final!AK14</f>
        <v>0</v>
      </c>
      <c r="AI113" s="56">
        <f>[6]Final!AL14</f>
        <v>0</v>
      </c>
      <c r="AJ113" s="14">
        <f>[6]Final!AM14</f>
        <v>0</v>
      </c>
      <c r="AK113" s="56">
        <f>[6]Final!AN14</f>
        <v>0</v>
      </c>
      <c r="AL113" s="14">
        <f>[6]Final!AO14</f>
        <v>0</v>
      </c>
      <c r="AM113" s="56">
        <f>[6]Final!AP14</f>
        <v>0</v>
      </c>
      <c r="AN113" s="14">
        <f>[6]Final!AQ14</f>
        <v>0</v>
      </c>
      <c r="AO113" s="56">
        <f>[6]Final!AR14</f>
        <v>0</v>
      </c>
      <c r="AP113" s="14">
        <f>[6]Final!AS14</f>
        <v>0</v>
      </c>
      <c r="AQ113" s="56">
        <f>[6]Final!AT14</f>
        <v>0</v>
      </c>
    </row>
    <row r="114" spans="1:43" s="90" customFormat="1" ht="123" customHeight="1" x14ac:dyDescent="0.25">
      <c r="A114" s="14" t="e">
        <f t="shared" si="4"/>
        <v>#REF!</v>
      </c>
      <c r="B114" s="14" t="s">
        <v>200</v>
      </c>
      <c r="C114" s="159" t="s">
        <v>164</v>
      </c>
      <c r="D114" s="14" t="s">
        <v>201</v>
      </c>
      <c r="E114" s="54" t="s">
        <v>45</v>
      </c>
      <c r="F114" s="54"/>
      <c r="G114" s="54"/>
      <c r="H114" s="54"/>
      <c r="I114" s="160" t="s">
        <v>200</v>
      </c>
      <c r="J114" s="54" t="s">
        <v>255</v>
      </c>
      <c r="K114" s="54">
        <v>1</v>
      </c>
      <c r="L114" s="54">
        <v>0.25</v>
      </c>
      <c r="M114" s="54" t="s">
        <v>256</v>
      </c>
      <c r="N114" s="54" t="s">
        <v>45</v>
      </c>
      <c r="O114" s="14" t="s">
        <v>53</v>
      </c>
      <c r="P114" s="14" t="s">
        <v>54</v>
      </c>
      <c r="Q114" s="54" t="s">
        <v>257</v>
      </c>
      <c r="R114" s="14">
        <v>0.1</v>
      </c>
      <c r="S114" s="97">
        <f t="shared" si="5"/>
        <v>4.1500000000000002E-2</v>
      </c>
      <c r="T114" s="14" t="str">
        <f>[7]Final!$W14</f>
        <v>0,83%</v>
      </c>
      <c r="U114" s="56" t="str">
        <f>[7]Final!$X14</f>
        <v>Se envió correo por INCILISTA con el seguimiento al PAA. Reuniones con planeación y solicitud de cambios en las lineas del PAA en SECOP II.</v>
      </c>
      <c r="V114" s="14" t="str">
        <f>[7]Final!$Y14</f>
        <v>0,83%</v>
      </c>
      <c r="W114" s="56" t="str">
        <f>[7]Final!$Z14</f>
        <v>Se envió correo por INCILISTA con el seguimiento al PAA. Reuniones con planeación y solicitud de cambios en las lineas del PAA en SECOP II.</v>
      </c>
      <c r="X114" s="14">
        <f>[7]Final!$AA14</f>
        <v>8.3000000000000001E-3</v>
      </c>
      <c r="Y114" s="56" t="str">
        <f>[7]Final!$AB14</f>
        <v xml:space="preserve">El día 04 de marzo de 2019 la OAJ asistió a la reunión programada por la OAP, con el fin de hacer seguimiento al PAA, razón por la cual la OAJ empezará con los seguimientos mensuales a partir del mes de abril de 2019. </v>
      </c>
      <c r="Z114" s="14">
        <f>[7]Final!$AC14</f>
        <v>8.3000000000000001E-3</v>
      </c>
      <c r="AA114" s="56" t="str">
        <f>[7]Final!$AD14</f>
        <v>El día 24 de abril de 2019 la OAJ asistió a la reunión programada por la OAP, con el fin de hacer seguimiento al PAA.</v>
      </c>
      <c r="AB114" s="14">
        <f>[7]Final!$AE14</f>
        <v>0</v>
      </c>
      <c r="AC114" s="56">
        <f>[7]Final!$AF14</f>
        <v>0</v>
      </c>
      <c r="AD114" s="14">
        <f>[7]Final!$AG14</f>
        <v>8.3000000000000001E-3</v>
      </c>
      <c r="AE114" s="56" t="str">
        <f>[7]Final!$AH14</f>
        <v>El día 28 de junio de 2019 la OAJ asistió a la reunión programada por la OAP, con el fin de hacer seguimiento al PAA.</v>
      </c>
      <c r="AF114" s="14">
        <f>[7]Final!$AI14</f>
        <v>0</v>
      </c>
      <c r="AG114" s="56">
        <f>[7]Final!$AJ14</f>
        <v>0</v>
      </c>
      <c r="AH114" s="14">
        <f>[7]Final!$AK14</f>
        <v>0</v>
      </c>
      <c r="AI114" s="56">
        <f>[7]Final!$AL14</f>
        <v>0</v>
      </c>
      <c r="AJ114" s="14">
        <f>[7]Final!$AM14</f>
        <v>0</v>
      </c>
      <c r="AK114" s="56">
        <f>[7]Final!$AN14</f>
        <v>0</v>
      </c>
      <c r="AL114" s="14">
        <f>[7]Final!$AO14</f>
        <v>0</v>
      </c>
      <c r="AM114" s="56">
        <f>[7]Final!$AP14</f>
        <v>0</v>
      </c>
      <c r="AN114" s="14">
        <f>[7]Final!$AQ14</f>
        <v>0</v>
      </c>
      <c r="AO114" s="56">
        <f>[7]Final!$AR14</f>
        <v>0</v>
      </c>
      <c r="AP114" s="14">
        <f>[7]Final!$AS14</f>
        <v>0</v>
      </c>
      <c r="AQ114" s="56">
        <f>[7]Final!$AT14</f>
        <v>0</v>
      </c>
    </row>
    <row r="115" spans="1:43" s="90" customFormat="1" ht="123" customHeight="1" x14ac:dyDescent="0.25">
      <c r="A115" s="14" t="e">
        <f t="shared" si="4"/>
        <v>#REF!</v>
      </c>
      <c r="B115" s="14" t="s">
        <v>200</v>
      </c>
      <c r="C115" s="159" t="s">
        <v>164</v>
      </c>
      <c r="D115" s="14" t="s">
        <v>201</v>
      </c>
      <c r="E115" s="54" t="s">
        <v>45</v>
      </c>
      <c r="F115" s="54"/>
      <c r="G115" s="54"/>
      <c r="H115" s="54"/>
      <c r="I115" s="160" t="s">
        <v>200</v>
      </c>
      <c r="J115" s="54" t="s">
        <v>255</v>
      </c>
      <c r="K115" s="54">
        <v>1</v>
      </c>
      <c r="L115" s="54">
        <v>0.25</v>
      </c>
      <c r="M115" s="54" t="s">
        <v>256</v>
      </c>
      <c r="N115" s="54" t="s">
        <v>45</v>
      </c>
      <c r="O115" s="14" t="s">
        <v>53</v>
      </c>
      <c r="P115" s="14" t="s">
        <v>54</v>
      </c>
      <c r="Q115" s="54" t="s">
        <v>258</v>
      </c>
      <c r="R115" s="14">
        <v>0.6</v>
      </c>
      <c r="S115" s="97">
        <f t="shared" si="5"/>
        <v>0.25829999999999997</v>
      </c>
      <c r="T115" s="14" t="str">
        <f>[7]Final!$W14</f>
        <v>0,83%</v>
      </c>
      <c r="U115" s="56" t="str">
        <f>[7]Final!$X14</f>
        <v>Se envió correo por INCILISTA con el seguimiento al PAA. Reuniones con planeación y solicitud de cambios en las lineas del PAA en SECOP II.</v>
      </c>
      <c r="V115" s="14">
        <f>[7]Final!$Y15</f>
        <v>0.05</v>
      </c>
      <c r="W115" s="56" t="str">
        <f>[7]Final!$Z15</f>
        <v>Se atendió la totalidad de solicitudes de contratación del mes.</v>
      </c>
      <c r="X115" s="14">
        <f>[7]Final!$AA15</f>
        <v>0.05</v>
      </c>
      <c r="Y115" s="56" t="str">
        <f>[7]Final!$AB15</f>
        <v>La OAJ ha atendido el 100% de las solicitudes de contratación allegadas.</v>
      </c>
      <c r="Z115" s="14">
        <f>[7]Final!$AC15</f>
        <v>0.05</v>
      </c>
      <c r="AA115" s="56" t="str">
        <f>[7]Final!$AD15</f>
        <v xml:space="preserve">La OAJ ha atendido el 100% de las solicitudes de contratación allegadas.  </v>
      </c>
      <c r="AB115" s="14">
        <f>[7]Final!$AE15</f>
        <v>0.05</v>
      </c>
      <c r="AC115" s="56" t="str">
        <f>[7]Final!$AF15</f>
        <v xml:space="preserve">La OAJ ha atendido el 100% de las solicitudes de contratación allegadas.  </v>
      </c>
      <c r="AD115" s="14">
        <f>[7]Final!$AG15</f>
        <v>0.05</v>
      </c>
      <c r="AE115" s="56" t="str">
        <f>[7]Final!$AH15</f>
        <v xml:space="preserve">La OAJ ha atendido el 100% de las solicitudes de contratación allegadas.  </v>
      </c>
      <c r="AF115" s="14">
        <f>[7]Final!$AI15</f>
        <v>0</v>
      </c>
      <c r="AG115" s="56">
        <f>[7]Final!$AJ15</f>
        <v>0</v>
      </c>
      <c r="AH115" s="14">
        <f>[7]Final!$AK15</f>
        <v>0</v>
      </c>
      <c r="AI115" s="56">
        <f>[7]Final!$AL15</f>
        <v>0</v>
      </c>
      <c r="AJ115" s="14">
        <f>[7]Final!$AM15</f>
        <v>0</v>
      </c>
      <c r="AK115" s="56">
        <f>[7]Final!$AN15</f>
        <v>0</v>
      </c>
      <c r="AL115" s="14">
        <f>[7]Final!$AO15</f>
        <v>0</v>
      </c>
      <c r="AM115" s="56">
        <f>[7]Final!$AP15</f>
        <v>0</v>
      </c>
      <c r="AN115" s="14">
        <f>[7]Final!$AQ15</f>
        <v>0</v>
      </c>
      <c r="AO115" s="56">
        <f>[7]Final!$AR15</f>
        <v>0</v>
      </c>
      <c r="AP115" s="14">
        <f>[7]Final!$AS15</f>
        <v>0</v>
      </c>
      <c r="AQ115" s="56">
        <f>[7]Final!$AT15</f>
        <v>0</v>
      </c>
    </row>
    <row r="116" spans="1:43" s="90" customFormat="1" ht="123" customHeight="1" x14ac:dyDescent="0.25">
      <c r="A116" s="14" t="e">
        <f t="shared" si="4"/>
        <v>#REF!</v>
      </c>
      <c r="B116" s="14" t="s">
        <v>200</v>
      </c>
      <c r="C116" s="159" t="s">
        <v>164</v>
      </c>
      <c r="D116" s="14" t="s">
        <v>201</v>
      </c>
      <c r="E116" s="54" t="s">
        <v>45</v>
      </c>
      <c r="F116" s="54"/>
      <c r="G116" s="54"/>
      <c r="H116" s="54"/>
      <c r="I116" s="160" t="s">
        <v>200</v>
      </c>
      <c r="J116" s="54" t="s">
        <v>255</v>
      </c>
      <c r="K116" s="54">
        <v>1</v>
      </c>
      <c r="L116" s="54">
        <v>0.25</v>
      </c>
      <c r="M116" s="54" t="s">
        <v>256</v>
      </c>
      <c r="N116" s="54" t="s">
        <v>45</v>
      </c>
      <c r="O116" s="14" t="s">
        <v>53</v>
      </c>
      <c r="P116" s="14" t="s">
        <v>54</v>
      </c>
      <c r="Q116" s="54" t="s">
        <v>259</v>
      </c>
      <c r="R116" s="14">
        <v>0.15</v>
      </c>
      <c r="S116" s="97">
        <f t="shared" si="5"/>
        <v>7.0799999999999988E-2</v>
      </c>
      <c r="T116" s="14" t="str">
        <f>[7]Final!$W14</f>
        <v>0,83%</v>
      </c>
      <c r="U116" s="56" t="str">
        <f>[7]Final!$X14</f>
        <v>Se envió correo por INCILISTA con el seguimiento al PAA. Reuniones con planeación y solicitud de cambios en las lineas del PAA en SECOP II.</v>
      </c>
      <c r="V116" s="14">
        <f>[7]Final!$Y16</f>
        <v>1.2500000000000001E-2</v>
      </c>
      <c r="W116" s="56" t="str">
        <f>[7]Final!$Z16</f>
        <v>Se revisaron las actas de Liquidación que allegaron a la Oficina Jurídica</v>
      </c>
      <c r="X116" s="14">
        <f>[7]Final!$AA16</f>
        <v>1.2500000000000001E-2</v>
      </c>
      <c r="Y116" s="56" t="str">
        <f>[7]Final!$AB16</f>
        <v xml:space="preserve">La OAJ ha revisado las actas de liquidación allegadas. </v>
      </c>
      <c r="Z116" s="14">
        <f>[7]Final!$AC16</f>
        <v>1.2500000000000001E-2</v>
      </c>
      <c r="AA116" s="56" t="str">
        <f>[7]Final!$AD16</f>
        <v xml:space="preserve">La OAJ ha revisado las actas de liquidación allegadas. </v>
      </c>
      <c r="AB116" s="14">
        <f>[7]Final!$AE16</f>
        <v>1.2500000000000001E-2</v>
      </c>
      <c r="AC116" s="56" t="str">
        <f>[7]Final!$AF16</f>
        <v xml:space="preserve">La OAJ ha revisado las actas de liquidación allegadas. </v>
      </c>
      <c r="AD116" s="14">
        <f>[7]Final!$AG16</f>
        <v>1.2500000000000001E-2</v>
      </c>
      <c r="AE116" s="56" t="str">
        <f>[7]Final!$AH16</f>
        <v xml:space="preserve">La OAJ ha revisado las actas de liquidación allegadas. </v>
      </c>
      <c r="AF116" s="14">
        <f>[7]Final!$AI16</f>
        <v>0</v>
      </c>
      <c r="AG116" s="56">
        <f>[7]Final!$AJ16</f>
        <v>0</v>
      </c>
      <c r="AH116" s="14">
        <f>[7]Final!$AK16</f>
        <v>0</v>
      </c>
      <c r="AI116" s="56">
        <f>[7]Final!$AL16</f>
        <v>0</v>
      </c>
      <c r="AJ116" s="14">
        <f>[7]Final!$AM16</f>
        <v>0</v>
      </c>
      <c r="AK116" s="56">
        <f>[7]Final!$AN16</f>
        <v>0</v>
      </c>
      <c r="AL116" s="14">
        <f>[7]Final!$AO16</f>
        <v>0</v>
      </c>
      <c r="AM116" s="56">
        <f>[7]Final!$AP16</f>
        <v>0</v>
      </c>
      <c r="AN116" s="14">
        <f>[7]Final!$AQ16</f>
        <v>0</v>
      </c>
      <c r="AO116" s="56">
        <f>[7]Final!$AR16</f>
        <v>0</v>
      </c>
      <c r="AP116" s="14">
        <f>[7]Final!$AS16</f>
        <v>0</v>
      </c>
      <c r="AQ116" s="56">
        <f>[7]Final!$AT16</f>
        <v>0</v>
      </c>
    </row>
    <row r="117" spans="1:43" s="90" customFormat="1" ht="123" customHeight="1" x14ac:dyDescent="0.25">
      <c r="A117" s="14" t="e">
        <f t="shared" si="4"/>
        <v>#REF!</v>
      </c>
      <c r="B117" s="14" t="s">
        <v>200</v>
      </c>
      <c r="C117" s="159" t="s">
        <v>164</v>
      </c>
      <c r="D117" s="14" t="s">
        <v>201</v>
      </c>
      <c r="E117" s="54" t="s">
        <v>45</v>
      </c>
      <c r="F117" s="54"/>
      <c r="G117" s="54"/>
      <c r="H117" s="54"/>
      <c r="I117" s="160" t="s">
        <v>200</v>
      </c>
      <c r="J117" s="54" t="s">
        <v>255</v>
      </c>
      <c r="K117" s="54">
        <v>1</v>
      </c>
      <c r="L117" s="54">
        <v>0.25</v>
      </c>
      <c r="M117" s="54" t="s">
        <v>256</v>
      </c>
      <c r="N117" s="54" t="s">
        <v>45</v>
      </c>
      <c r="O117" s="14" t="s">
        <v>53</v>
      </c>
      <c r="P117" s="14" t="s">
        <v>54</v>
      </c>
      <c r="Q117" s="54" t="s">
        <v>260</v>
      </c>
      <c r="R117" s="14">
        <v>0.15</v>
      </c>
      <c r="S117" s="97">
        <f t="shared" si="5"/>
        <v>7.0799999999999988E-2</v>
      </c>
      <c r="T117" s="14" t="str">
        <f>[7]Final!$W14</f>
        <v>0,83%</v>
      </c>
      <c r="U117" s="56" t="str">
        <f>[7]Final!$X14</f>
        <v>Se envió correo por INCILISTA con el seguimiento al PAA. Reuniones con planeación y solicitud de cambios en las lineas del PAA en SECOP II.</v>
      </c>
      <c r="V117" s="14">
        <f>[7]Final!$Y17</f>
        <v>1.2500000000000001E-2</v>
      </c>
      <c r="W117" s="56" t="str">
        <f>[7]Final!$Z17</f>
        <v>Se atendieron las solicitudes de certificacioón en términos de ley.</v>
      </c>
      <c r="X117" s="14">
        <f>[7]Final!$AA17</f>
        <v>1.2500000000000001E-2</v>
      </c>
      <c r="Y117" s="56" t="str">
        <f>[7]Final!$AB17</f>
        <v>La OAJ ha atendido el 100% de las solicitudes de contratación allegadas.</v>
      </c>
      <c r="Z117" s="14">
        <f>[7]Final!$AC17</f>
        <v>1.2500000000000001E-2</v>
      </c>
      <c r="AA117" s="56" t="str">
        <f>[7]Final!$AD17</f>
        <v>La OAJ ha atendido el 100% de las solicitudes de contratación allegadas.</v>
      </c>
      <c r="AB117" s="14">
        <f>[7]Final!$AE17</f>
        <v>1.2500000000000001E-2</v>
      </c>
      <c r="AC117" s="56" t="str">
        <f>[7]Final!$AF17</f>
        <v>Se atendieron las solicitudes de certificacioón en términos de ley.</v>
      </c>
      <c r="AD117" s="14">
        <f>[7]Final!$AG17</f>
        <v>1.2500000000000001E-2</v>
      </c>
      <c r="AE117" s="56" t="str">
        <f>[7]Final!$AH17</f>
        <v>Se atendieron las solicitudes de certificacioón en términos de ley.</v>
      </c>
      <c r="AF117" s="14">
        <f>[7]Final!$AI17</f>
        <v>0</v>
      </c>
      <c r="AG117" s="56">
        <f>[7]Final!$AJ17</f>
        <v>0</v>
      </c>
      <c r="AH117" s="14">
        <f>[7]Final!$AK17</f>
        <v>0</v>
      </c>
      <c r="AI117" s="56">
        <f>[7]Final!$AL17</f>
        <v>0</v>
      </c>
      <c r="AJ117" s="14">
        <f>[7]Final!$AM17</f>
        <v>0</v>
      </c>
      <c r="AK117" s="56">
        <f>[7]Final!$AN17</f>
        <v>0</v>
      </c>
      <c r="AL117" s="14">
        <f>[7]Final!$AO17</f>
        <v>0</v>
      </c>
      <c r="AM117" s="56">
        <f>[7]Final!$AP17</f>
        <v>0</v>
      </c>
      <c r="AN117" s="14">
        <f>[7]Final!$AQ17</f>
        <v>0</v>
      </c>
      <c r="AO117" s="56">
        <f>[7]Final!$AR17</f>
        <v>0</v>
      </c>
      <c r="AP117" s="14">
        <f>[7]Final!$AS17</f>
        <v>0</v>
      </c>
      <c r="AQ117" s="56">
        <f>[7]Final!$AT17</f>
        <v>0</v>
      </c>
    </row>
    <row r="118" spans="1:43" s="90" customFormat="1" ht="123" customHeight="1" x14ac:dyDescent="0.25">
      <c r="A118" s="14" t="e">
        <f t="shared" si="4"/>
        <v>#REF!</v>
      </c>
      <c r="B118" s="14" t="s">
        <v>163</v>
      </c>
      <c r="C118" s="159" t="s">
        <v>164</v>
      </c>
      <c r="D118" s="14" t="s">
        <v>201</v>
      </c>
      <c r="E118" s="54" t="s">
        <v>45</v>
      </c>
      <c r="F118" s="54"/>
      <c r="G118" s="54"/>
      <c r="H118" s="54"/>
      <c r="I118" s="161" t="s">
        <v>170</v>
      </c>
      <c r="J118" s="14" t="s">
        <v>261</v>
      </c>
      <c r="K118" s="54">
        <v>1</v>
      </c>
      <c r="L118" s="54">
        <v>0.25</v>
      </c>
      <c r="M118" s="14" t="s">
        <v>261</v>
      </c>
      <c r="N118" s="14" t="s">
        <v>45</v>
      </c>
      <c r="O118" s="14" t="s">
        <v>74</v>
      </c>
      <c r="P118" s="14" t="s">
        <v>89</v>
      </c>
      <c r="Q118" s="14" t="s">
        <v>262</v>
      </c>
      <c r="R118" s="14">
        <v>6.6000000000000003E-2</v>
      </c>
      <c r="S118" s="97">
        <f t="shared" si="5"/>
        <v>0.01</v>
      </c>
      <c r="T118" s="14">
        <f>[5]Final!W7</f>
        <v>0</v>
      </c>
      <c r="U118" s="56" t="str">
        <f>[5]Final!X7</f>
        <v>N/A</v>
      </c>
      <c r="V118" s="14">
        <f>[5]Final!Y7</f>
        <v>0</v>
      </c>
      <c r="W118" s="56" t="str">
        <f>[5]Final!Z7</f>
        <v>N/A</v>
      </c>
      <c r="X118" s="14">
        <f>[5]Final!AA7</f>
        <v>0.01</v>
      </c>
      <c r="Y118" s="56" t="str">
        <f>[5]Final!AB7</f>
        <v>Con la Oficina Asesora de Planeación Se realizo actualizacion y modificacion de la Norma Fundamental, Formato Caracterizacion del Proceso y Formato Procedimientos, documentos clave para  elaboracion y actualizacion de documentos y formatos del Sistema Integrado de Gestion.</v>
      </c>
      <c r="Z118" s="14">
        <f>[5]Final!AC7</f>
        <v>0</v>
      </c>
      <c r="AA118" s="56">
        <f>[5]Final!AD7</f>
        <v>0</v>
      </c>
      <c r="AB118" s="14">
        <f>[5]Final!AE7</f>
        <v>0</v>
      </c>
      <c r="AC118" s="56" t="str">
        <f>[5]Final!AF7</f>
        <v>Se da inicio a la actualización de los Procedimientos de Correspondencia y PQRSD.</v>
      </c>
      <c r="AD118" s="14">
        <f>[5]Final!AG7</f>
        <v>0</v>
      </c>
      <c r="AE118" s="56" t="str">
        <f>[5]Final!AH7</f>
        <v>Se da inicio a la actualización de los Procedimientos de Correspondencia y PQRSD.</v>
      </c>
      <c r="AF118" s="14">
        <f>[5]Final!AI7</f>
        <v>0</v>
      </c>
      <c r="AG118" s="56">
        <f>[5]Final!AJ7</f>
        <v>0</v>
      </c>
      <c r="AH118" s="14">
        <f>[5]Final!AK7</f>
        <v>0</v>
      </c>
      <c r="AI118" s="56">
        <f>[5]Final!AL7</f>
        <v>0</v>
      </c>
      <c r="AJ118" s="14">
        <f>[5]Final!AM7</f>
        <v>0</v>
      </c>
      <c r="AK118" s="56">
        <f>[5]Final!AN7</f>
        <v>0</v>
      </c>
      <c r="AL118" s="14">
        <f>[5]Final!AO7</f>
        <v>0</v>
      </c>
      <c r="AM118" s="56">
        <f>[5]Final!AP7</f>
        <v>0</v>
      </c>
      <c r="AN118" s="14">
        <f>[5]Final!AQ7</f>
        <v>0</v>
      </c>
      <c r="AO118" s="56">
        <f>[5]Final!AR7</f>
        <v>0</v>
      </c>
      <c r="AP118" s="14">
        <f>[5]Final!AS7</f>
        <v>0</v>
      </c>
      <c r="AQ118" s="56">
        <f>[5]Final!AT7</f>
        <v>0</v>
      </c>
    </row>
    <row r="119" spans="1:43" s="90" customFormat="1" ht="123" customHeight="1" x14ac:dyDescent="0.25">
      <c r="A119" s="14" t="e">
        <f t="shared" si="4"/>
        <v>#REF!</v>
      </c>
      <c r="B119" s="14" t="s">
        <v>111</v>
      </c>
      <c r="C119" s="159" t="s">
        <v>164</v>
      </c>
      <c r="D119" s="14" t="s">
        <v>201</v>
      </c>
      <c r="E119" s="54" t="s">
        <v>45</v>
      </c>
      <c r="F119" s="54"/>
      <c r="G119" s="54"/>
      <c r="H119" s="54"/>
      <c r="I119" s="162" t="s">
        <v>111</v>
      </c>
      <c r="J119" s="14" t="s">
        <v>261</v>
      </c>
      <c r="K119" s="54">
        <v>1</v>
      </c>
      <c r="L119" s="54">
        <v>0.25</v>
      </c>
      <c r="M119" s="14" t="s">
        <v>261</v>
      </c>
      <c r="N119" s="14" t="s">
        <v>45</v>
      </c>
      <c r="O119" s="14" t="s">
        <v>74</v>
      </c>
      <c r="P119" s="14" t="s">
        <v>89</v>
      </c>
      <c r="Q119" s="14" t="s">
        <v>263</v>
      </c>
      <c r="R119" s="14">
        <v>6.6000000000000003E-2</v>
      </c>
      <c r="S119" s="97">
        <f t="shared" si="5"/>
        <v>0</v>
      </c>
      <c r="T119" s="54">
        <f>[2]C!W8</f>
        <v>0</v>
      </c>
      <c r="U119" s="56">
        <f>[2]C!X8</f>
        <v>0</v>
      </c>
      <c r="V119" s="54">
        <f>[2]C!Y8</f>
        <v>0</v>
      </c>
      <c r="W119" s="56">
        <f>[2]C!Z8</f>
        <v>0</v>
      </c>
      <c r="X119" s="54">
        <f>[2]C!AA8</f>
        <v>0</v>
      </c>
      <c r="Y119" s="56">
        <f>[2]C!AB8</f>
        <v>0</v>
      </c>
      <c r="Z119" s="54">
        <f>[2]C!AC8</f>
        <v>0</v>
      </c>
      <c r="AA119" s="56">
        <f>[2]C!AD8</f>
        <v>0</v>
      </c>
      <c r="AB119" s="54">
        <f>[2]C!AE8</f>
        <v>0</v>
      </c>
      <c r="AC119" s="56">
        <f>[2]C!AF8</f>
        <v>0</v>
      </c>
      <c r="AD119" s="54">
        <f>[2]C!AG8</f>
        <v>0</v>
      </c>
      <c r="AE119" s="56">
        <f>[2]C!AH8</f>
        <v>0</v>
      </c>
      <c r="AF119" s="54">
        <f>[2]C!AI8</f>
        <v>0</v>
      </c>
      <c r="AG119" s="56">
        <f>[2]C!AJ8</f>
        <v>0</v>
      </c>
      <c r="AH119" s="54">
        <f>[2]C!AK8</f>
        <v>0</v>
      </c>
      <c r="AI119" s="56">
        <f>[2]C!AL8</f>
        <v>0</v>
      </c>
      <c r="AJ119" s="54">
        <f>[2]C!AM8</f>
        <v>0</v>
      </c>
      <c r="AK119" s="56">
        <f>[2]C!AN8</f>
        <v>0</v>
      </c>
      <c r="AL119" s="54">
        <f>[2]C!AO8</f>
        <v>0</v>
      </c>
      <c r="AM119" s="56">
        <f>[2]C!AP8</f>
        <v>0</v>
      </c>
      <c r="AN119" s="54">
        <f>[2]C!AQ8</f>
        <v>0</v>
      </c>
      <c r="AO119" s="56">
        <f>[2]C!AR8</f>
        <v>0</v>
      </c>
      <c r="AP119" s="54">
        <f>[2]C!AS8</f>
        <v>0</v>
      </c>
      <c r="AQ119" s="56">
        <f>[2]C!AT8</f>
        <v>0</v>
      </c>
    </row>
    <row r="120" spans="1:43" s="90" customFormat="1" ht="123" customHeight="1" x14ac:dyDescent="0.25">
      <c r="A120" s="14" t="e">
        <f t="shared" si="4"/>
        <v>#REF!</v>
      </c>
      <c r="B120" s="14" t="s">
        <v>228</v>
      </c>
      <c r="C120" s="159" t="s">
        <v>164</v>
      </c>
      <c r="D120" s="14" t="s">
        <v>201</v>
      </c>
      <c r="E120" s="54" t="s">
        <v>45</v>
      </c>
      <c r="F120" s="54"/>
      <c r="G120" s="54"/>
      <c r="H120" s="54"/>
      <c r="I120" s="116" t="s">
        <v>230</v>
      </c>
      <c r="J120" s="14" t="s">
        <v>261</v>
      </c>
      <c r="K120" s="54">
        <v>1</v>
      </c>
      <c r="L120" s="54">
        <v>0.25</v>
      </c>
      <c r="M120" s="14" t="s">
        <v>261</v>
      </c>
      <c r="N120" s="14" t="s">
        <v>45</v>
      </c>
      <c r="O120" s="14" t="s">
        <v>74</v>
      </c>
      <c r="P120" s="14" t="s">
        <v>89</v>
      </c>
      <c r="Q120" s="14" t="s">
        <v>264</v>
      </c>
      <c r="R120" s="14">
        <v>6.6000000000000003E-2</v>
      </c>
      <c r="S120" s="97">
        <f t="shared" si="5"/>
        <v>0</v>
      </c>
      <c r="T120" s="155">
        <f>[10]Final!W$17</f>
        <v>0</v>
      </c>
      <c r="U120" s="56" t="str">
        <f>[10]Final!X$17</f>
        <v>No se ha iniciado</v>
      </c>
      <c r="V120" s="14">
        <f>[10]Final!Y$17</f>
        <v>0</v>
      </c>
      <c r="W120" s="56" t="str">
        <f>[10]Final!Z$17</f>
        <v>No se ha iniciado</v>
      </c>
      <c r="X120" s="14">
        <f>[10]Final!AA$17</f>
        <v>0</v>
      </c>
      <c r="Y120" s="56" t="str">
        <f>[10]Final!AB$17</f>
        <v>No se ha iniciado</v>
      </c>
      <c r="Z120" s="14">
        <f>[10]Final!AC$17</f>
        <v>0</v>
      </c>
      <c r="AA120" s="56" t="str">
        <f>[10]Final!AD$17</f>
        <v>No se ha iniciado</v>
      </c>
      <c r="AB120" s="14">
        <f>[10]Final!AE$17</f>
        <v>0</v>
      </c>
      <c r="AC120" s="56" t="str">
        <f>[10]Final!AF$17</f>
        <v>No se ha iniciado</v>
      </c>
      <c r="AD120" s="14">
        <f>[10]Final!AG$17</f>
        <v>0</v>
      </c>
      <c r="AE120" s="56">
        <f>[10]Final!AH$17</f>
        <v>0</v>
      </c>
      <c r="AF120" s="14">
        <f>[10]Final!AI$17</f>
        <v>0</v>
      </c>
      <c r="AG120" s="56">
        <f>[10]Final!AJ$17</f>
        <v>0</v>
      </c>
      <c r="AH120" s="14">
        <f>[10]Final!AK$17</f>
        <v>0</v>
      </c>
      <c r="AI120" s="56">
        <f>[10]Final!AL$17</f>
        <v>0</v>
      </c>
      <c r="AJ120" s="14">
        <f>[10]Final!AM$17</f>
        <v>0</v>
      </c>
      <c r="AK120" s="56">
        <f>[10]Final!AN$17</f>
        <v>0</v>
      </c>
      <c r="AL120" s="14">
        <f>[10]Final!AO$17</f>
        <v>0</v>
      </c>
      <c r="AM120" s="56">
        <f>[10]Final!AP$17</f>
        <v>0</v>
      </c>
      <c r="AN120" s="14">
        <f>[10]Final!AQ$17</f>
        <v>0</v>
      </c>
      <c r="AO120" s="56">
        <f>[10]Final!AR$17</f>
        <v>0</v>
      </c>
      <c r="AP120" s="14">
        <f>[10]Final!AS$17</f>
        <v>0</v>
      </c>
      <c r="AQ120" s="56">
        <f>[10]Final!AT$17</f>
        <v>0</v>
      </c>
    </row>
    <row r="121" spans="1:43" s="90" customFormat="1" ht="123" customHeight="1" x14ac:dyDescent="0.25">
      <c r="A121" s="14" t="e">
        <f t="shared" si="4"/>
        <v>#REF!</v>
      </c>
      <c r="B121" s="14" t="s">
        <v>43</v>
      </c>
      <c r="C121" s="159" t="s">
        <v>164</v>
      </c>
      <c r="D121" s="14" t="s">
        <v>201</v>
      </c>
      <c r="E121" s="54" t="s">
        <v>45</v>
      </c>
      <c r="F121" s="54"/>
      <c r="G121" s="54"/>
      <c r="H121" s="54"/>
      <c r="I121" s="126" t="s">
        <v>50</v>
      </c>
      <c r="J121" s="14" t="s">
        <v>261</v>
      </c>
      <c r="K121" s="54">
        <v>1</v>
      </c>
      <c r="L121" s="54">
        <v>0.25</v>
      </c>
      <c r="M121" s="14" t="s">
        <v>261</v>
      </c>
      <c r="N121" s="14" t="s">
        <v>45</v>
      </c>
      <c r="O121" s="14" t="s">
        <v>74</v>
      </c>
      <c r="P121" s="14" t="s">
        <v>89</v>
      </c>
      <c r="Q121" s="14" t="s">
        <v>265</v>
      </c>
      <c r="R121" s="14">
        <v>6.6000000000000003E-2</v>
      </c>
      <c r="S121" s="97">
        <f t="shared" si="5"/>
        <v>0</v>
      </c>
      <c r="T121" s="14">
        <f>[1]Final!$W$37</f>
        <v>0</v>
      </c>
      <c r="U121" s="55">
        <f>[1]Final!$X38</f>
        <v>0</v>
      </c>
      <c r="V121" s="14">
        <f>[1]Final!$Y38</f>
        <v>0</v>
      </c>
      <c r="W121" s="56">
        <f>[1]Final!$Z38</f>
        <v>0</v>
      </c>
      <c r="X121" s="14">
        <f>[1]Final!$AA38</f>
        <v>0</v>
      </c>
      <c r="Y121" s="56">
        <f>[1]Final!$AB38</f>
        <v>0</v>
      </c>
      <c r="Z121" s="14">
        <f>[1]Final!$AC38</f>
        <v>0</v>
      </c>
      <c r="AA121" s="56">
        <f>[1]Final!$AD38</f>
        <v>0</v>
      </c>
      <c r="AB121" s="14">
        <f>[1]Final!$AE38</f>
        <v>0</v>
      </c>
      <c r="AC121" s="56">
        <f>[1]Final!$AF38</f>
        <v>0</v>
      </c>
      <c r="AD121" s="14">
        <f>[1]Final!$AG38</f>
        <v>0</v>
      </c>
      <c r="AE121" s="56">
        <f>[1]Final!$AH38</f>
        <v>0</v>
      </c>
      <c r="AF121" s="14">
        <f>[1]Final!$AI38</f>
        <v>0</v>
      </c>
      <c r="AG121" s="56">
        <f>[1]Final!$AJ38</f>
        <v>0</v>
      </c>
      <c r="AH121" s="14">
        <f>[1]Final!$AK38</f>
        <v>0</v>
      </c>
      <c r="AI121" s="56">
        <f>[1]Final!$AL38</f>
        <v>0</v>
      </c>
      <c r="AJ121" s="14">
        <f>[1]Final!$AM38</f>
        <v>0</v>
      </c>
      <c r="AK121" s="56">
        <f>[1]Final!$AN38</f>
        <v>0</v>
      </c>
      <c r="AL121" s="14">
        <f>[1]Final!$AO38</f>
        <v>0</v>
      </c>
      <c r="AM121" s="56">
        <f>[1]Final!$AP38</f>
        <v>0</v>
      </c>
      <c r="AN121" s="14">
        <f>[1]Final!$AQ38</f>
        <v>0</v>
      </c>
      <c r="AO121" s="56">
        <f>[1]Final!$AR38</f>
        <v>0</v>
      </c>
      <c r="AP121" s="14">
        <f>[1]Final!$AS38</f>
        <v>0</v>
      </c>
      <c r="AQ121" s="56">
        <f>[1]Final!$AT38</f>
        <v>0</v>
      </c>
    </row>
    <row r="122" spans="1:43" s="90" customFormat="1" ht="123" customHeight="1" x14ac:dyDescent="0.25">
      <c r="A122" s="14" t="e">
        <f t="shared" si="4"/>
        <v>#REF!</v>
      </c>
      <c r="B122" s="14" t="s">
        <v>150</v>
      </c>
      <c r="C122" s="159" t="s">
        <v>164</v>
      </c>
      <c r="D122" s="14" t="s">
        <v>201</v>
      </c>
      <c r="E122" s="54" t="s">
        <v>45</v>
      </c>
      <c r="F122" s="54"/>
      <c r="G122" s="54"/>
      <c r="H122" s="54"/>
      <c r="I122" s="163" t="s">
        <v>150</v>
      </c>
      <c r="J122" s="14" t="s">
        <v>261</v>
      </c>
      <c r="K122" s="54">
        <v>1</v>
      </c>
      <c r="L122" s="54">
        <v>0.25</v>
      </c>
      <c r="M122" s="14" t="s">
        <v>261</v>
      </c>
      <c r="N122" s="14" t="s">
        <v>45</v>
      </c>
      <c r="O122" s="14" t="s">
        <v>74</v>
      </c>
      <c r="P122" s="14" t="s">
        <v>89</v>
      </c>
      <c r="Q122" s="14" t="s">
        <v>266</v>
      </c>
      <c r="R122" s="14">
        <v>6.6000000000000003E-2</v>
      </c>
      <c r="S122" s="97">
        <f>T122+V122+X122+Z122+AB122+AD122+AF122+AH122+AJ122+AL122+AN122+AP122</f>
        <v>0</v>
      </c>
      <c r="T122" s="14">
        <f>'[2]E-IR'!W11</f>
        <v>0</v>
      </c>
      <c r="U122" s="167">
        <f>'[2]E-IR'!X11</f>
        <v>0</v>
      </c>
      <c r="V122" s="14">
        <f>'[2]E-IR'!Y11</f>
        <v>0</v>
      </c>
      <c r="W122" s="167">
        <f>'[2]E-IR'!Z11</f>
        <v>0</v>
      </c>
      <c r="X122" s="14">
        <f>'[2]E-IR'!AA11</f>
        <v>0</v>
      </c>
      <c r="Y122" s="167">
        <f>'[2]E-IR'!AB11</f>
        <v>0</v>
      </c>
      <c r="Z122" s="14">
        <f>'[2]E-IR'!AC11</f>
        <v>0</v>
      </c>
      <c r="AA122" s="167">
        <f>'[2]E-IR'!AD11</f>
        <v>0</v>
      </c>
      <c r="AB122" s="127">
        <f>'[2]E-IR'!AE11</f>
        <v>0</v>
      </c>
      <c r="AC122" s="167">
        <f>'[2]E-IR'!AF11</f>
        <v>0</v>
      </c>
      <c r="AD122" s="127">
        <f>'[2]E-IR'!AG11</f>
        <v>0</v>
      </c>
      <c r="AE122" s="167">
        <f>'[2]E-IR'!AH11</f>
        <v>0</v>
      </c>
      <c r="AF122" s="127">
        <f>'[2]E-IR'!AI11</f>
        <v>0</v>
      </c>
      <c r="AG122" s="167">
        <f>'[2]E-IR'!AJ11</f>
        <v>0</v>
      </c>
      <c r="AH122" s="127">
        <f>'[2]E-IR'!AK11</f>
        <v>0</v>
      </c>
      <c r="AI122" s="167">
        <f>'[2]E-IR'!AL11</f>
        <v>0</v>
      </c>
      <c r="AJ122" s="127">
        <f>'[2]E-IR'!AM11</f>
        <v>0</v>
      </c>
      <c r="AK122" s="167">
        <f>'[2]E-IR'!AN11</f>
        <v>0</v>
      </c>
      <c r="AL122" s="127">
        <f>'[2]E-IR'!AO11</f>
        <v>0</v>
      </c>
      <c r="AM122" s="167">
        <f>'[2]E-IR'!AP11</f>
        <v>0</v>
      </c>
      <c r="AN122" s="127">
        <f>'[2]E-IR'!AQ11</f>
        <v>0</v>
      </c>
      <c r="AO122" s="167">
        <f>'[2]E-IR'!AR11</f>
        <v>0</v>
      </c>
      <c r="AP122" s="127">
        <f>'[2]E-IR'!AS11</f>
        <v>0</v>
      </c>
      <c r="AQ122" s="167">
        <f>'[2]E-IR'!AT11</f>
        <v>0</v>
      </c>
    </row>
    <row r="123" spans="1:43" s="90" customFormat="1" ht="123" customHeight="1" x14ac:dyDescent="0.25">
      <c r="A123" s="14" t="e">
        <f t="shared" si="4"/>
        <v>#REF!</v>
      </c>
      <c r="B123" s="14" t="s">
        <v>119</v>
      </c>
      <c r="C123" s="159" t="s">
        <v>164</v>
      </c>
      <c r="D123" s="14" t="s">
        <v>201</v>
      </c>
      <c r="E123" s="54" t="s">
        <v>45</v>
      </c>
      <c r="F123" s="54"/>
      <c r="G123" s="54"/>
      <c r="H123" s="54"/>
      <c r="I123" s="164" t="s">
        <v>267</v>
      </c>
      <c r="J123" s="14" t="s">
        <v>261</v>
      </c>
      <c r="K123" s="54">
        <v>1</v>
      </c>
      <c r="L123" s="54">
        <v>0.25</v>
      </c>
      <c r="M123" s="14" t="s">
        <v>261</v>
      </c>
      <c r="N123" s="14" t="s">
        <v>45</v>
      </c>
      <c r="O123" s="14" t="s">
        <v>74</v>
      </c>
      <c r="P123" s="14" t="s">
        <v>89</v>
      </c>
      <c r="Q123" s="14" t="s">
        <v>268</v>
      </c>
      <c r="R123" s="14">
        <v>6.6000000000000003E-2</v>
      </c>
      <c r="S123" s="97">
        <f t="shared" si="5"/>
        <v>5.0000000000000001E-3</v>
      </c>
      <c r="T123" s="14">
        <f>[3]Final!W$10</f>
        <v>5.0000000000000001E-3</v>
      </c>
      <c r="U123" s="55" t="str">
        <f>[3]Final!X$10</f>
        <v>Trabajamos en la actualización del "PROCEDIMIENTO SERVICIO O PRODUCTO NO CONFORME_29012019"</v>
      </c>
      <c r="V123" s="14">
        <v>0</v>
      </c>
      <c r="W123" s="56" t="str">
        <f>[3]Final!Z$10</f>
        <v>Trabajamos en la actualización del "PROCEDIMIENTO DE LA IMPRENTA", se actualizó el formato de programación de producción</v>
      </c>
      <c r="X123" s="14">
        <f>[3]Final!AA$10</f>
        <v>0</v>
      </c>
      <c r="Y123" s="56" t="str">
        <f>[3]Final!AB$10</f>
        <v>No se avanzó , se cumplió con las solicitude de la auditoria de control interno a la Tienda INCI</v>
      </c>
      <c r="Z123" s="14">
        <f>[3]Final!AC$10</f>
        <v>0</v>
      </c>
      <c r="AA123" s="56" t="str">
        <f>[3]Final!AD$10</f>
        <v>No se avanzó , se cumplió con las solicitude de la auditoria de control interno a la Tienda INCI</v>
      </c>
      <c r="AB123" s="14">
        <f>[3]Final!AE$10</f>
        <v>0</v>
      </c>
      <c r="AC123" s="56" t="str">
        <f>[3]Final!AF$10</f>
        <v>Se elaboró plan de mejora para la tienda</v>
      </c>
      <c r="AD123" s="14">
        <f>[3]Final!AG$10</f>
        <v>0</v>
      </c>
      <c r="AE123" s="56" t="str">
        <f>[3]Final!AH$10</f>
        <v>No se avanzó en el tema por cambio de funcionaria de la Tienda</v>
      </c>
      <c r="AF123" s="14">
        <f>[3]Final!AI$10</f>
        <v>0</v>
      </c>
      <c r="AG123" s="56">
        <f>[3]Final!AJ$10</f>
        <v>0</v>
      </c>
      <c r="AH123" s="14">
        <f>[3]Final!AK$10</f>
        <v>0</v>
      </c>
      <c r="AI123" s="56">
        <f>[3]Final!AL$10</f>
        <v>0</v>
      </c>
      <c r="AJ123" s="14">
        <f>[3]Final!AM$10</f>
        <v>0</v>
      </c>
      <c r="AK123" s="56">
        <f>[3]Final!AN$10</f>
        <v>0</v>
      </c>
      <c r="AL123" s="14">
        <f>[3]Final!AO$10</f>
        <v>0</v>
      </c>
      <c r="AM123" s="56">
        <f>[3]Final!AP$10</f>
        <v>0</v>
      </c>
      <c r="AN123" s="14">
        <f>[3]Final!AQ$10</f>
        <v>0</v>
      </c>
      <c r="AO123" s="56">
        <f>[3]Final!AR$10</f>
        <v>0</v>
      </c>
      <c r="AP123" s="14">
        <f>[3]Final!AS$10</f>
        <v>0</v>
      </c>
      <c r="AQ123" s="56">
        <f>[3]Final!AT$10</f>
        <v>0</v>
      </c>
    </row>
    <row r="124" spans="1:43" s="90" customFormat="1" ht="123" customHeight="1" x14ac:dyDescent="0.25">
      <c r="A124" s="14" t="e">
        <f t="shared" si="4"/>
        <v>#REF!</v>
      </c>
      <c r="B124" s="14" t="s">
        <v>132</v>
      </c>
      <c r="C124" s="159" t="s">
        <v>164</v>
      </c>
      <c r="D124" s="14" t="s">
        <v>201</v>
      </c>
      <c r="E124" s="54" t="s">
        <v>45</v>
      </c>
      <c r="F124" s="54"/>
      <c r="G124" s="54"/>
      <c r="H124" s="54"/>
      <c r="I124" s="165" t="s">
        <v>132</v>
      </c>
      <c r="J124" s="14" t="s">
        <v>261</v>
      </c>
      <c r="K124" s="54">
        <v>1</v>
      </c>
      <c r="L124" s="54">
        <v>0.25</v>
      </c>
      <c r="M124" s="14" t="s">
        <v>261</v>
      </c>
      <c r="N124" s="14" t="s">
        <v>45</v>
      </c>
      <c r="O124" s="14" t="s">
        <v>74</v>
      </c>
      <c r="P124" s="14" t="s">
        <v>89</v>
      </c>
      <c r="Q124" s="14" t="s">
        <v>269</v>
      </c>
      <c r="R124" s="14">
        <v>6.6000000000000003E-2</v>
      </c>
      <c r="S124" s="97">
        <f t="shared" si="5"/>
        <v>6.6000000000000003E-2</v>
      </c>
      <c r="T124" s="14">
        <f>[4]Final!W$14</f>
        <v>6.6000000000000003E-2</v>
      </c>
      <c r="U124" s="55" t="str">
        <f>[4]Final!X$14</f>
        <v>Se definiron los procedimientos de todos los servicios del Centro Cultural</v>
      </c>
      <c r="V124" s="14">
        <f>[4]Final!Y$14</f>
        <v>0</v>
      </c>
      <c r="W124" s="52">
        <f>[4]Final!Z$14</f>
        <v>0</v>
      </c>
      <c r="X124" s="14">
        <f>[4]Final!AA$14</f>
        <v>0</v>
      </c>
      <c r="Y124" s="52">
        <f>[4]Final!AB$14</f>
        <v>0</v>
      </c>
      <c r="Z124" s="14">
        <f>[4]Final!AC$14</f>
        <v>0</v>
      </c>
      <c r="AA124" s="52">
        <f>[4]Final!AD$14</f>
        <v>0</v>
      </c>
      <c r="AB124" s="14">
        <f>[4]Final!AE$14</f>
        <v>0</v>
      </c>
      <c r="AC124" s="52">
        <f>[4]Final!AF$14</f>
        <v>0</v>
      </c>
      <c r="AD124" s="14">
        <f>[4]Final!AG$14</f>
        <v>0</v>
      </c>
      <c r="AE124" s="52">
        <f>[4]Final!AH$14</f>
        <v>0</v>
      </c>
      <c r="AF124" s="14">
        <f>[4]Final!AI$14</f>
        <v>0</v>
      </c>
      <c r="AG124" s="52">
        <f>[4]Final!AJ$14</f>
        <v>0</v>
      </c>
      <c r="AH124" s="14">
        <f>[4]Final!AK$14</f>
        <v>0</v>
      </c>
      <c r="AI124" s="52">
        <f>[4]Final!AL$14</f>
        <v>0</v>
      </c>
      <c r="AJ124" s="14">
        <f>[4]Final!AM$14</f>
        <v>0</v>
      </c>
      <c r="AK124" s="52">
        <f>[4]Final!AN$14</f>
        <v>0</v>
      </c>
      <c r="AL124" s="14">
        <f>[4]Final!AO$14</f>
        <v>0</v>
      </c>
      <c r="AM124" s="52">
        <f>[4]Final!AP$14</f>
        <v>0</v>
      </c>
      <c r="AN124" s="14">
        <f>[4]Final!AQ$14</f>
        <v>0</v>
      </c>
      <c r="AO124" s="52">
        <f>[4]Final!AR$14</f>
        <v>0</v>
      </c>
      <c r="AP124" s="14">
        <f>[4]Final!AS$14</f>
        <v>0</v>
      </c>
      <c r="AQ124" s="52">
        <f>[4]Final!AT$14</f>
        <v>0</v>
      </c>
    </row>
    <row r="125" spans="1:43" s="90" customFormat="1" ht="123" customHeight="1" x14ac:dyDescent="0.25">
      <c r="A125" s="14" t="e">
        <f t="shared" si="4"/>
        <v>#REF!</v>
      </c>
      <c r="B125" s="14" t="s">
        <v>219</v>
      </c>
      <c r="C125" s="159" t="s">
        <v>164</v>
      </c>
      <c r="D125" s="14" t="s">
        <v>201</v>
      </c>
      <c r="E125" s="54" t="s">
        <v>45</v>
      </c>
      <c r="F125" s="54"/>
      <c r="G125" s="54"/>
      <c r="H125" s="54"/>
      <c r="I125" s="14" t="s">
        <v>221</v>
      </c>
      <c r="J125" s="14" t="s">
        <v>261</v>
      </c>
      <c r="K125" s="54">
        <v>1</v>
      </c>
      <c r="L125" s="54">
        <v>0.25</v>
      </c>
      <c r="M125" s="14" t="s">
        <v>261</v>
      </c>
      <c r="N125" s="14" t="s">
        <v>45</v>
      </c>
      <c r="O125" s="14" t="s">
        <v>74</v>
      </c>
      <c r="P125" s="14" t="s">
        <v>89</v>
      </c>
      <c r="Q125" s="14" t="s">
        <v>270</v>
      </c>
      <c r="R125" s="14">
        <v>6.6000000000000003E-2</v>
      </c>
      <c r="S125" s="97">
        <f t="shared" si="5"/>
        <v>0</v>
      </c>
      <c r="T125" s="14">
        <f>[9]Final!W$7</f>
        <v>0</v>
      </c>
      <c r="U125" s="55">
        <f>[9]Final!X$7</f>
        <v>0</v>
      </c>
      <c r="V125" s="14">
        <f>[9]Final!Y$7</f>
        <v>0</v>
      </c>
      <c r="W125" s="56">
        <f>[9]Final!Z$7</f>
        <v>0</v>
      </c>
      <c r="X125" s="14">
        <f>[9]Final!AA$7</f>
        <v>0</v>
      </c>
      <c r="Y125" s="56">
        <f>[9]Final!AB$7</f>
        <v>0</v>
      </c>
      <c r="Z125" s="14">
        <f>[9]Final!AC$7</f>
        <v>0</v>
      </c>
      <c r="AA125" s="56">
        <f>[9]Final!AD$7</f>
        <v>0</v>
      </c>
      <c r="AB125" s="14">
        <f>[9]Final!AE$7</f>
        <v>0</v>
      </c>
      <c r="AC125" s="56">
        <f>[9]Final!AF$7</f>
        <v>0</v>
      </c>
      <c r="AD125" s="14">
        <f>[9]Final!AG$7</f>
        <v>0</v>
      </c>
      <c r="AE125" s="56">
        <f>[9]Final!AH$7</f>
        <v>0</v>
      </c>
      <c r="AF125" s="14">
        <f>[9]Final!AI$7</f>
        <v>0</v>
      </c>
      <c r="AG125" s="56">
        <f>[9]Final!AJ$7</f>
        <v>0</v>
      </c>
      <c r="AH125" s="14">
        <f>[9]Final!AK$7</f>
        <v>0</v>
      </c>
      <c r="AI125" s="56">
        <f>[9]Final!AL$7</f>
        <v>0</v>
      </c>
      <c r="AJ125" s="14">
        <f>[9]Final!AM$7</f>
        <v>0</v>
      </c>
      <c r="AK125" s="56">
        <f>[9]Final!AN$7</f>
        <v>0</v>
      </c>
      <c r="AL125" s="14">
        <f>[9]Final!AO$7</f>
        <v>0</v>
      </c>
      <c r="AM125" s="56">
        <f>[9]Final!AP$7</f>
        <v>0</v>
      </c>
      <c r="AN125" s="14">
        <f>[9]Final!AQ$7</f>
        <v>0</v>
      </c>
      <c r="AO125" s="56">
        <f>[9]Final!AR$7</f>
        <v>0</v>
      </c>
      <c r="AP125" s="14">
        <f>[9]Final!AS$7</f>
        <v>0</v>
      </c>
      <c r="AQ125" s="56">
        <f>[9]Final!AT$7</f>
        <v>0</v>
      </c>
    </row>
    <row r="126" spans="1:43" s="90" customFormat="1" ht="123" customHeight="1" x14ac:dyDescent="0.25">
      <c r="A126" s="14" t="e">
        <f t="shared" si="4"/>
        <v>#REF!</v>
      </c>
      <c r="B126" s="14" t="s">
        <v>271</v>
      </c>
      <c r="C126" s="159" t="s">
        <v>164</v>
      </c>
      <c r="D126" s="14" t="s">
        <v>201</v>
      </c>
      <c r="E126" s="54" t="s">
        <v>45</v>
      </c>
      <c r="F126" s="54"/>
      <c r="G126" s="54"/>
      <c r="H126" s="54"/>
      <c r="I126" s="14" t="s">
        <v>272</v>
      </c>
      <c r="J126" s="14" t="s">
        <v>261</v>
      </c>
      <c r="K126" s="54">
        <v>1</v>
      </c>
      <c r="L126" s="54">
        <v>0.25</v>
      </c>
      <c r="M126" s="14" t="s">
        <v>261</v>
      </c>
      <c r="N126" s="14" t="s">
        <v>45</v>
      </c>
      <c r="O126" s="14" t="s">
        <v>74</v>
      </c>
      <c r="P126" s="14" t="s">
        <v>89</v>
      </c>
      <c r="Q126" s="14" t="s">
        <v>273</v>
      </c>
      <c r="R126" s="14">
        <v>6.6000000000000003E-2</v>
      </c>
      <c r="S126" s="97">
        <f t="shared" si="5"/>
        <v>6.9999999999999993E-2</v>
      </c>
      <c r="T126" s="14">
        <f>[11]Final!W$3</f>
        <v>0</v>
      </c>
      <c r="U126" s="55">
        <f>[11]Final!X$3</f>
        <v>0</v>
      </c>
      <c r="V126" s="14" t="str">
        <f>[11]Final!Y$3</f>
        <v>2%</v>
      </c>
      <c r="W126" s="56" t="str">
        <f>[11]Final!Z$3</f>
        <v>Se realizó revisión general de todos los documentos asociados al proceso. Se revisó en detalle el procedimiento de evaluación y seguimiento, se modifica el nombre por Procedimiento de Auditoría Interna, se realizaron otras modificaciones a las actividades que se remitieron a la OAP para su revisión. Se revisaron y ajustaron los formatos asociados al procedimiento. Pendiente accesibilidad de los documentos.</v>
      </c>
      <c r="X126" s="14" t="str">
        <f>[11]Final!AA$3</f>
        <v>2%</v>
      </c>
      <c r="Y126" s="56" t="str">
        <f>[11]Final!AB$3</f>
        <v>Se creó nuevo Procedimiento de Evaluación y Seguimiento, pendiente de ajustarla con los criterios de accesibilidad para remitirla a la OAP, se revisaron y ajustaron los siguientes formatos: Plan de Auditoría, Informe de Auditoría, Memorando de apertura de auditoría, evaluación y seguimiento.</v>
      </c>
      <c r="Z126" s="14">
        <f>[11]Final!AC$3</f>
        <v>0.02</v>
      </c>
      <c r="AA126" s="56" t="str">
        <f>[11]Final!AD$3</f>
        <v>De acuerdo con las observaciones de la OAP, se realizó nueva revisión a los procedimientos y se decide integrar en un mismo procedimiento los aspectos relacionados con la elaboración del Plan anual de  Auditoría, la Ejecución de las auditorías, los informes y seguimientos de ley, de acuerdo con lo anterior,se mantiene el nombre del Procedimiento de Evaluación y Seguimiento actualizado tanto en objetivo, alcance, políticas de operación, normatividad, actividades, responables, puntos de control y se incluyen aspectos de accesibilidad.</v>
      </c>
      <c r="AB126" s="14" t="str">
        <f>[11]Final!AE$3</f>
        <v>1%</v>
      </c>
      <c r="AC126" s="56" t="str">
        <f>[11]Final!AF$3</f>
        <v>Se realiza publicación en el SIG y la socialización del nuevo procedimiento: Evaluación independiente, el cual reemplaza el procedimiento de Evaluación y seguimiento. Se revisan con la OAP los formatos asociados al procedimiento.</v>
      </c>
      <c r="AD126" s="14">
        <f>[11]Final!AG$3</f>
        <v>0</v>
      </c>
      <c r="AE126" s="56" t="str">
        <f>[11]Final!AH$3</f>
        <v>No se adelantaron acciones.</v>
      </c>
      <c r="AF126" s="14">
        <f>[11]Final!AI$3</f>
        <v>0</v>
      </c>
      <c r="AG126" s="56" t="str">
        <f>[11]Final!AJ$3</f>
        <v>No se adelantaron acciones</v>
      </c>
      <c r="AH126" s="14">
        <f>[11]Final!AK$3</f>
        <v>0</v>
      </c>
      <c r="AI126" s="56">
        <f>[11]Final!AL$3</f>
        <v>0</v>
      </c>
      <c r="AJ126" s="14">
        <f>[11]Final!AM$3</f>
        <v>0</v>
      </c>
      <c r="AK126" s="56">
        <f>[11]Final!AN$3</f>
        <v>0</v>
      </c>
      <c r="AL126" s="14">
        <f>[11]Final!AO$3</f>
        <v>0</v>
      </c>
      <c r="AM126" s="56">
        <f>[11]Final!AP$3</f>
        <v>0</v>
      </c>
      <c r="AN126" s="14">
        <f>[11]Final!AQ$3</f>
        <v>0</v>
      </c>
      <c r="AO126" s="56">
        <f>[11]Final!AR$3</f>
        <v>0</v>
      </c>
      <c r="AP126" s="14">
        <f>[11]Final!AS$3</f>
        <v>0</v>
      </c>
      <c r="AQ126" s="56">
        <f>[11]Final!AT$3</f>
        <v>0</v>
      </c>
    </row>
    <row r="127" spans="1:43" s="90" customFormat="1" ht="123" customHeight="1" x14ac:dyDescent="0.25">
      <c r="A127" s="14" t="e">
        <f t="shared" si="4"/>
        <v>#REF!</v>
      </c>
      <c r="B127" s="14" t="s">
        <v>274</v>
      </c>
      <c r="C127" s="159" t="s">
        <v>164</v>
      </c>
      <c r="D127" s="14" t="s">
        <v>201</v>
      </c>
      <c r="E127" s="54" t="s">
        <v>45</v>
      </c>
      <c r="F127" s="54"/>
      <c r="G127" s="54"/>
      <c r="H127" s="54"/>
      <c r="I127" s="14" t="s">
        <v>183</v>
      </c>
      <c r="J127" s="14" t="s">
        <v>261</v>
      </c>
      <c r="K127" s="54">
        <v>1</v>
      </c>
      <c r="L127" s="54">
        <v>0.25</v>
      </c>
      <c r="M127" s="14" t="s">
        <v>261</v>
      </c>
      <c r="N127" s="14" t="s">
        <v>45</v>
      </c>
      <c r="O127" s="14" t="s">
        <v>74</v>
      </c>
      <c r="P127" s="14" t="s">
        <v>89</v>
      </c>
      <c r="Q127" s="14" t="s">
        <v>275</v>
      </c>
      <c r="R127" s="14">
        <v>6.6000000000000003E-2</v>
      </c>
      <c r="S127" s="97">
        <f t="shared" si="5"/>
        <v>0</v>
      </c>
      <c r="T127" s="14">
        <f>[12]Final!W$3</f>
        <v>0</v>
      </c>
      <c r="U127" s="55">
        <f>[12]Final!X$3</f>
        <v>0</v>
      </c>
      <c r="V127" s="14">
        <f>[12]Final!Y$3</f>
        <v>0</v>
      </c>
      <c r="W127" s="56">
        <f>[12]Final!Z$3</f>
        <v>0</v>
      </c>
      <c r="X127" s="14">
        <f>[12]Final!AA$3</f>
        <v>0</v>
      </c>
      <c r="Y127" s="56">
        <f>[12]Final!AB$3</f>
        <v>0</v>
      </c>
      <c r="Z127" s="14">
        <f>[12]Final!AC$3</f>
        <v>0</v>
      </c>
      <c r="AA127" s="56" t="str">
        <f>[12]Final!AD$3</f>
        <v xml:space="preserve">A la fecha esta en proceso </v>
      </c>
      <c r="AB127" s="14">
        <f>[12]Final!AE$3</f>
        <v>0</v>
      </c>
      <c r="AC127" s="56" t="str">
        <f>[12]Final!AF$3</f>
        <v xml:space="preserve">Se actualizó formato de satisfaccion al ciudadano </v>
      </c>
      <c r="AD127" s="14">
        <f>[12]Final!AG$3</f>
        <v>0</v>
      </c>
      <c r="AE127" s="56" t="str">
        <f>[12]Final!AH$3</f>
        <v xml:space="preserve">A la fecha se encuentra en  proceso </v>
      </c>
      <c r="AF127" s="14">
        <f>[12]Final!AI$3</f>
        <v>0</v>
      </c>
      <c r="AG127" s="56">
        <f>[12]Final!AJ$3</f>
        <v>0</v>
      </c>
      <c r="AH127" s="14">
        <f>[12]Final!AK$3</f>
        <v>0</v>
      </c>
      <c r="AI127" s="56">
        <f>[12]Final!AL$3</f>
        <v>0</v>
      </c>
      <c r="AJ127" s="14">
        <f>[12]Final!AM$3</f>
        <v>0</v>
      </c>
      <c r="AK127" s="56">
        <f>[12]Final!AN$3</f>
        <v>0</v>
      </c>
      <c r="AL127" s="14">
        <f>[12]Final!AO$3</f>
        <v>0</v>
      </c>
      <c r="AM127" s="56">
        <f>[12]Final!AP$3</f>
        <v>0</v>
      </c>
      <c r="AN127" s="14">
        <f>[12]Final!AQ$3</f>
        <v>0</v>
      </c>
      <c r="AO127" s="56">
        <f>[12]Final!AR$3</f>
        <v>0</v>
      </c>
      <c r="AP127" s="14">
        <f>[12]Final!AS$3</f>
        <v>0</v>
      </c>
      <c r="AQ127" s="56">
        <f>[12]Final!AT$3</f>
        <v>0</v>
      </c>
    </row>
    <row r="128" spans="1:43" s="90" customFormat="1" ht="123" customHeight="1" x14ac:dyDescent="0.25">
      <c r="A128" s="14" t="e">
        <f t="shared" si="4"/>
        <v>#REF!</v>
      </c>
      <c r="B128" s="14" t="s">
        <v>276</v>
      </c>
      <c r="C128" s="159" t="s">
        <v>164</v>
      </c>
      <c r="D128" s="14" t="s">
        <v>201</v>
      </c>
      <c r="E128" s="54" t="s">
        <v>45</v>
      </c>
      <c r="F128" s="54"/>
      <c r="G128" s="54"/>
      <c r="H128" s="54"/>
      <c r="I128" s="160" t="s">
        <v>277</v>
      </c>
      <c r="J128" s="14" t="s">
        <v>261</v>
      </c>
      <c r="K128" s="54">
        <v>1</v>
      </c>
      <c r="L128" s="54">
        <v>0.25</v>
      </c>
      <c r="M128" s="14" t="s">
        <v>261</v>
      </c>
      <c r="N128" s="14" t="s">
        <v>45</v>
      </c>
      <c r="O128" s="14" t="s">
        <v>74</v>
      </c>
      <c r="P128" s="14" t="s">
        <v>89</v>
      </c>
      <c r="Q128" s="14" t="s">
        <v>278</v>
      </c>
      <c r="R128" s="14">
        <v>6.6000000000000003E-2</v>
      </c>
      <c r="S128" s="97">
        <f t="shared" ref="S128:S153" si="7">T128+V128+X128+Z128+AB128+AD128+AF128+AH128+AJ128+AL128+AN128+AP128</f>
        <v>1.1599999999999999E-2</v>
      </c>
      <c r="T128" s="14" t="str">
        <f>[7]Final!W$18</f>
        <v>0,58%</v>
      </c>
      <c r="U128" s="55" t="str">
        <f>[7]Final!X$18</f>
        <v>Se revisaron los documentos existentes</v>
      </c>
      <c r="V128" s="14">
        <f>[7]Final!Y$18</f>
        <v>5.7999999999999996E-3</v>
      </c>
      <c r="W128" s="56" t="str">
        <f>[7]Final!Z$18</f>
        <v>Se revisaron las normas vigentes.</v>
      </c>
      <c r="X128" s="14">
        <f>[7]Final!AA$18</f>
        <v>0</v>
      </c>
      <c r="Y128" s="56" t="str">
        <f>[7]Final!AB$18</f>
        <v>Esta actividad esta programada para el II semestre del 2019.</v>
      </c>
      <c r="Z128" s="14">
        <f>[7]Final!AC$18</f>
        <v>0</v>
      </c>
      <c r="AA128" s="56" t="str">
        <f>[7]Final!AD$18</f>
        <v>Esta actividad esta programada para el II semestre del 2019.</v>
      </c>
      <c r="AB128" s="14">
        <f>[7]Final!AE$18</f>
        <v>0</v>
      </c>
      <c r="AC128" s="56" t="str">
        <f>[7]Final!AF$18</f>
        <v>Esta actividad esta programada para el II semestre del 2019.</v>
      </c>
      <c r="AD128" s="14">
        <f>[7]Final!AG$18</f>
        <v>0</v>
      </c>
      <c r="AE128" s="56" t="str">
        <f>[7]Final!AH$18</f>
        <v>Esta actividad esta programada para el II semestre del 2019.</v>
      </c>
      <c r="AF128" s="14">
        <f>[7]Final!AI$18</f>
        <v>0</v>
      </c>
      <c r="AG128" s="56">
        <f>[7]Final!AJ$18</f>
        <v>0</v>
      </c>
      <c r="AH128" s="14">
        <f>[7]Final!AK$18</f>
        <v>0</v>
      </c>
      <c r="AI128" s="56">
        <f>[7]Final!AL$18</f>
        <v>0</v>
      </c>
      <c r="AJ128" s="14">
        <f>[7]Final!AM$18</f>
        <v>0</v>
      </c>
      <c r="AK128" s="56">
        <f>[7]Final!AN$18</f>
        <v>0</v>
      </c>
      <c r="AL128" s="14">
        <f>[7]Final!AO$18</f>
        <v>0</v>
      </c>
      <c r="AM128" s="56">
        <f>[7]Final!AP$18</f>
        <v>0</v>
      </c>
      <c r="AN128" s="14">
        <f>[7]Final!AQ$18</f>
        <v>0</v>
      </c>
      <c r="AO128" s="56">
        <f>[7]Final!AR$18</f>
        <v>0</v>
      </c>
      <c r="AP128" s="14">
        <f>[7]Final!AS$18</f>
        <v>0</v>
      </c>
      <c r="AQ128" s="56">
        <f>[7]Final!AT$18</f>
        <v>0</v>
      </c>
    </row>
    <row r="129" spans="1:43" s="90" customFormat="1" ht="123" customHeight="1" x14ac:dyDescent="0.25">
      <c r="A129" s="14" t="e">
        <f t="shared" si="4"/>
        <v>#REF!</v>
      </c>
      <c r="B129" s="14" t="s">
        <v>200</v>
      </c>
      <c r="C129" s="159" t="s">
        <v>164</v>
      </c>
      <c r="D129" s="14" t="s">
        <v>201</v>
      </c>
      <c r="E129" s="54" t="s">
        <v>45</v>
      </c>
      <c r="F129" s="54"/>
      <c r="G129" s="54"/>
      <c r="H129" s="54"/>
      <c r="I129" s="160" t="s">
        <v>200</v>
      </c>
      <c r="J129" s="14" t="s">
        <v>261</v>
      </c>
      <c r="K129" s="54">
        <v>1</v>
      </c>
      <c r="L129" s="54">
        <v>0.25</v>
      </c>
      <c r="M129" s="14" t="s">
        <v>261</v>
      </c>
      <c r="N129" s="14" t="s">
        <v>45</v>
      </c>
      <c r="O129" s="14" t="s">
        <v>74</v>
      </c>
      <c r="P129" s="14" t="s">
        <v>89</v>
      </c>
      <c r="Q129" s="14" t="s">
        <v>279</v>
      </c>
      <c r="R129" s="14">
        <v>6.6000000000000003E-2</v>
      </c>
      <c r="S129" s="97">
        <f t="shared" si="7"/>
        <v>0</v>
      </c>
      <c r="T129" s="14">
        <f>[1]Final!$W$37</f>
        <v>0</v>
      </c>
      <c r="U129" s="55">
        <f>[1]Final!$X46</f>
        <v>0</v>
      </c>
      <c r="V129" s="14">
        <f>[1]Final!$Y46</f>
        <v>0</v>
      </c>
      <c r="W129" s="56">
        <f>[1]Final!$Z46</f>
        <v>0</v>
      </c>
      <c r="X129" s="14">
        <f>[1]Final!$AA46</f>
        <v>0</v>
      </c>
      <c r="Y129" s="56">
        <f>[1]Final!$AB46</f>
        <v>0</v>
      </c>
      <c r="Z129" s="14">
        <f>[1]Final!$AC46</f>
        <v>0</v>
      </c>
      <c r="AA129" s="56">
        <f>[1]Final!$AD46</f>
        <v>0</v>
      </c>
      <c r="AB129" s="14">
        <f>[1]Final!$AE46</f>
        <v>0</v>
      </c>
      <c r="AC129" s="56">
        <f>[1]Final!$AF46</f>
        <v>0</v>
      </c>
      <c r="AD129" s="14">
        <f>[1]Final!$AG46</f>
        <v>0</v>
      </c>
      <c r="AE129" s="56">
        <f>[1]Final!$AH46</f>
        <v>0</v>
      </c>
      <c r="AF129" s="14">
        <f>[1]Final!$AI46</f>
        <v>0</v>
      </c>
      <c r="AG129" s="56">
        <f>[1]Final!$AJ46</f>
        <v>0</v>
      </c>
      <c r="AH129" s="14">
        <f>[1]Final!$AK46</f>
        <v>0</v>
      </c>
      <c r="AI129" s="56">
        <f>[1]Final!$AL46</f>
        <v>0</v>
      </c>
      <c r="AJ129" s="14">
        <f>[1]Final!$AM46</f>
        <v>0</v>
      </c>
      <c r="AK129" s="56">
        <f>[1]Final!$AN46</f>
        <v>0</v>
      </c>
      <c r="AL129" s="14">
        <f>[1]Final!$AO46</f>
        <v>0</v>
      </c>
      <c r="AM129" s="56">
        <f>[1]Final!$AP46</f>
        <v>0</v>
      </c>
      <c r="AN129" s="14">
        <f>[1]Final!$AQ46</f>
        <v>0</v>
      </c>
      <c r="AO129" s="56">
        <f>[1]Final!$AR46</f>
        <v>0</v>
      </c>
      <c r="AP129" s="14">
        <f>[1]Final!$AS46</f>
        <v>0</v>
      </c>
      <c r="AQ129" s="56">
        <f>[1]Final!$AT46</f>
        <v>0</v>
      </c>
    </row>
    <row r="130" spans="1:43" s="90" customFormat="1" ht="123" customHeight="1" x14ac:dyDescent="0.25">
      <c r="A130" s="14" t="e">
        <f t="shared" si="4"/>
        <v>#REF!</v>
      </c>
      <c r="B130" s="14" t="s">
        <v>214</v>
      </c>
      <c r="C130" s="159" t="s">
        <v>164</v>
      </c>
      <c r="D130" s="14" t="s">
        <v>201</v>
      </c>
      <c r="E130" s="54" t="s">
        <v>45</v>
      </c>
      <c r="F130" s="54"/>
      <c r="G130" s="54"/>
      <c r="H130" s="54"/>
      <c r="I130" s="113" t="s">
        <v>214</v>
      </c>
      <c r="J130" s="14" t="s">
        <v>261</v>
      </c>
      <c r="K130" s="54">
        <v>1</v>
      </c>
      <c r="L130" s="54">
        <v>0.25</v>
      </c>
      <c r="M130" s="14" t="s">
        <v>261</v>
      </c>
      <c r="N130" s="14" t="s">
        <v>45</v>
      </c>
      <c r="O130" s="14" t="s">
        <v>74</v>
      </c>
      <c r="P130" s="14" t="s">
        <v>89</v>
      </c>
      <c r="Q130" s="14" t="s">
        <v>280</v>
      </c>
      <c r="R130" s="14">
        <v>6.6000000000000003E-2</v>
      </c>
      <c r="S130" s="97">
        <f t="shared" si="7"/>
        <v>6.6000000000000003E-2</v>
      </c>
      <c r="T130" s="14">
        <f>[8]Final!W$4</f>
        <v>0</v>
      </c>
      <c r="U130" s="55" t="str">
        <f>[8]Final!X$4</f>
        <v xml:space="preserve">SE HACE SEGUIMIENTO TRIMESTRAL  </v>
      </c>
      <c r="V130" s="14">
        <f>[8]Final!Y$4</f>
        <v>0</v>
      </c>
      <c r="W130" s="56" t="str">
        <f>[8]Final!Z$4</f>
        <v xml:space="preserve">SE HACE SEGUIMIENTO TRIMESTRAL  </v>
      </c>
      <c r="X130" s="14">
        <f>[8]Final!AA$4</f>
        <v>6.6000000000000003E-2</v>
      </c>
      <c r="Y130" s="56" t="str">
        <f>[8]Final!AB$4</f>
        <v>Se recibió capacitación   sobre documentos  accecibles para iniciar proceso de actualización , se iniciará proceso  en el mes de Abril .</v>
      </c>
      <c r="Z130" s="14">
        <f>[8]Final!AC$4</f>
        <v>0</v>
      </c>
      <c r="AA130" s="56" t="str">
        <f>[8]Final!AD$4</f>
        <v xml:space="preserve">Se está iniciando revisión  de procedimientos, se inció con procedimiento de baja de bienes , se debe adaptar a lo que se ordene en cuanto a accesibildad </v>
      </c>
      <c r="AB130" s="14">
        <f>[8]Final!AE$4</f>
        <v>0</v>
      </c>
      <c r="AC130" s="56" t="str">
        <f>[8]Final!AF$4</f>
        <v xml:space="preserve">Se continua  revisión  de procedimientos, de los procesos Financiero y Adminisitrativo </v>
      </c>
      <c r="AD130" s="14">
        <f>[8]Final!AG$4</f>
        <v>0</v>
      </c>
      <c r="AE130" s="56" t="str">
        <f>[8]Final!AH$4</f>
        <v xml:space="preserve">Se tiene primera versión de procedimientos en revisión y complemento </v>
      </c>
      <c r="AF130" s="14">
        <f>[8]Final!AI$4</f>
        <v>0</v>
      </c>
      <c r="AG130" s="56">
        <f>[8]Final!AJ$4</f>
        <v>0</v>
      </c>
      <c r="AH130" s="14">
        <f>[8]Final!AK$4</f>
        <v>0</v>
      </c>
      <c r="AI130" s="56">
        <f>[8]Final!AL$4</f>
        <v>0</v>
      </c>
      <c r="AJ130" s="14">
        <f>[8]Final!AM$4</f>
        <v>0</v>
      </c>
      <c r="AK130" s="56">
        <f>[8]Final!AN$4</f>
        <v>0</v>
      </c>
      <c r="AL130" s="14">
        <f>[8]Final!AO$4</f>
        <v>0</v>
      </c>
      <c r="AM130" s="56">
        <f>[8]Final!AP$4</f>
        <v>0</v>
      </c>
      <c r="AN130" s="14">
        <f>[8]Final!AQ$4</f>
        <v>0</v>
      </c>
      <c r="AO130" s="56">
        <f>[8]Final!AR$4</f>
        <v>0</v>
      </c>
      <c r="AP130" s="14">
        <f>[8]Final!AS$4</f>
        <v>0</v>
      </c>
      <c r="AQ130" s="56">
        <f>[8]Final!AT$4</f>
        <v>0</v>
      </c>
    </row>
    <row r="131" spans="1:43" s="90" customFormat="1" ht="123" customHeight="1" x14ac:dyDescent="0.25">
      <c r="A131" s="14" t="e">
        <f t="shared" ref="A131:A154" si="8">A130+1</f>
        <v>#REF!</v>
      </c>
      <c r="B131" s="14" t="s">
        <v>179</v>
      </c>
      <c r="C131" s="159" t="s">
        <v>164</v>
      </c>
      <c r="D131" s="14" t="s">
        <v>201</v>
      </c>
      <c r="E131" s="54" t="s">
        <v>45</v>
      </c>
      <c r="F131" s="54"/>
      <c r="G131" s="54"/>
      <c r="H131" s="54"/>
      <c r="I131" s="14" t="s">
        <v>183</v>
      </c>
      <c r="J131" s="14" t="s">
        <v>261</v>
      </c>
      <c r="K131" s="54">
        <v>1</v>
      </c>
      <c r="L131" s="54">
        <v>0.25</v>
      </c>
      <c r="M131" s="14" t="s">
        <v>261</v>
      </c>
      <c r="N131" s="14" t="s">
        <v>45</v>
      </c>
      <c r="O131" s="14" t="s">
        <v>74</v>
      </c>
      <c r="P131" s="14" t="s">
        <v>89</v>
      </c>
      <c r="Q131" s="14" t="s">
        <v>281</v>
      </c>
      <c r="R131" s="14">
        <v>6.6000000000000003E-2</v>
      </c>
      <c r="S131" s="97">
        <f t="shared" si="7"/>
        <v>0</v>
      </c>
      <c r="T131" s="14">
        <f>[6]Final!W$15</f>
        <v>0</v>
      </c>
      <c r="U131" s="55">
        <f>[6]Final!X$15</f>
        <v>0</v>
      </c>
      <c r="V131" s="14">
        <f>[6]Final!Y$15</f>
        <v>0</v>
      </c>
      <c r="W131" s="56">
        <f>[6]Final!Z$15</f>
        <v>0</v>
      </c>
      <c r="X131" s="14">
        <f>[6]Final!AA$15</f>
        <v>0</v>
      </c>
      <c r="Y131" s="56">
        <f>[6]Final!AB$15</f>
        <v>0</v>
      </c>
      <c r="Z131" s="14">
        <f>[6]Final!AC$15</f>
        <v>0</v>
      </c>
      <c r="AA131" s="56">
        <f>[6]Final!AD$15</f>
        <v>0</v>
      </c>
      <c r="AB131" s="14">
        <f>[6]Final!AE$15</f>
        <v>0</v>
      </c>
      <c r="AC131" s="56">
        <f>[6]Final!AF$15</f>
        <v>0</v>
      </c>
      <c r="AD131" s="14">
        <f>[6]Final!AG$15</f>
        <v>0</v>
      </c>
      <c r="AE131" s="56">
        <f>[6]Final!AH$15</f>
        <v>0</v>
      </c>
      <c r="AF131" s="14">
        <f>[6]Final!AI$15</f>
        <v>0</v>
      </c>
      <c r="AG131" s="56">
        <f>[6]Final!AJ$15</f>
        <v>0</v>
      </c>
      <c r="AH131" s="14">
        <f>[6]Final!AK$15</f>
        <v>0</v>
      </c>
      <c r="AI131" s="56">
        <f>[6]Final!AL$15</f>
        <v>0</v>
      </c>
      <c r="AJ131" s="14">
        <f>[6]Final!AM$15</f>
        <v>0</v>
      </c>
      <c r="AK131" s="56">
        <f>[6]Final!AN$15</f>
        <v>0</v>
      </c>
      <c r="AL131" s="14">
        <f>[6]Final!AO$15</f>
        <v>0</v>
      </c>
      <c r="AM131" s="56">
        <f>[6]Final!AP$15</f>
        <v>0</v>
      </c>
      <c r="AN131" s="14">
        <f>[6]Final!AQ$15</f>
        <v>0</v>
      </c>
      <c r="AO131" s="56">
        <f>[6]Final!AR$15</f>
        <v>0</v>
      </c>
      <c r="AP131" s="14">
        <f>[6]Final!AS$15</f>
        <v>0</v>
      </c>
      <c r="AQ131" s="56">
        <f>[6]Final!AT$15</f>
        <v>0</v>
      </c>
    </row>
    <row r="132" spans="1:43" s="90" customFormat="1" ht="123" customHeight="1" x14ac:dyDescent="0.25">
      <c r="A132" s="14" t="e">
        <f t="shared" si="8"/>
        <v>#REF!</v>
      </c>
      <c r="B132" s="14" t="s">
        <v>282</v>
      </c>
      <c r="C132" s="159" t="s">
        <v>164</v>
      </c>
      <c r="D132" s="14" t="s">
        <v>201</v>
      </c>
      <c r="E132" s="54" t="s">
        <v>45</v>
      </c>
      <c r="F132" s="54"/>
      <c r="G132" s="54"/>
      <c r="H132" s="54"/>
      <c r="I132" s="14" t="s">
        <v>282</v>
      </c>
      <c r="J132" s="14" t="s">
        <v>261</v>
      </c>
      <c r="K132" s="54">
        <v>1</v>
      </c>
      <c r="L132" s="54">
        <v>0.25</v>
      </c>
      <c r="M132" s="14" t="s">
        <v>261</v>
      </c>
      <c r="N132" s="14" t="s">
        <v>45</v>
      </c>
      <c r="O132" s="14" t="s">
        <v>74</v>
      </c>
      <c r="P132" s="14" t="s">
        <v>89</v>
      </c>
      <c r="Q132" s="14" t="s">
        <v>283</v>
      </c>
      <c r="R132" s="14">
        <v>6.6000000000000003E-2</v>
      </c>
      <c r="S132" s="97">
        <f t="shared" si="7"/>
        <v>6.6000000000000003E-2</v>
      </c>
      <c r="T132" s="14">
        <f>[8]Final!W$5</f>
        <v>0</v>
      </c>
      <c r="U132" s="55" t="str">
        <f>[8]Final!X$5</f>
        <v xml:space="preserve">SE HACE SEGUIMIENTO TRIMESTRAL  </v>
      </c>
      <c r="V132" s="14">
        <f>[8]Final!Y$5</f>
        <v>0</v>
      </c>
      <c r="W132" s="56" t="str">
        <f>[8]Final!Z$5</f>
        <v xml:space="preserve">SE HACE SEGUIMIENTO TRIMESTRAL  </v>
      </c>
      <c r="X132" s="14">
        <f>[8]Final!AA$5</f>
        <v>6.6000000000000003E-2</v>
      </c>
      <c r="Y132" s="56" t="str">
        <f>[8]Final!AB$5</f>
        <v xml:space="preserve">Se recibió capacitación   sobre documentos  accecibles para iniciar proceso de actualización , se iniciará proceso  en el mes de Abril </v>
      </c>
      <c r="Z132" s="14">
        <f>[8]Final!AC$5</f>
        <v>0</v>
      </c>
      <c r="AA132" s="56" t="str">
        <f>[8]Final!AD$5</f>
        <v xml:space="preserve">Se está iniciando revisión de procedimientos, se inició con procedimiento de presupuesto, se debe adapatar a  lo que se ordene en cuanto a documentos accesibles.   </v>
      </c>
      <c r="AB132" s="14">
        <f>[8]Final!AE$5</f>
        <v>0</v>
      </c>
      <c r="AC132" s="56" t="str">
        <f>[8]Final!AF$5</f>
        <v xml:space="preserve">Se continua  revisión  de procedimientos, de los procesos Financiero y Adminisitrativo </v>
      </c>
      <c r="AD132" s="14">
        <f>[8]Final!AG$5</f>
        <v>0</v>
      </c>
      <c r="AE132" s="56" t="str">
        <f>[8]Final!AH$5</f>
        <v xml:space="preserve">Se tiene primera versión de procedimientos en revisión y complemento </v>
      </c>
      <c r="AF132" s="14">
        <f>[8]Final!AI$5</f>
        <v>0</v>
      </c>
      <c r="AG132" s="56">
        <f>[8]Final!AJ$5</f>
        <v>0</v>
      </c>
      <c r="AH132" s="14">
        <f>[8]Final!AK$5</f>
        <v>0</v>
      </c>
      <c r="AI132" s="56">
        <f>[8]Final!AL$5</f>
        <v>0</v>
      </c>
      <c r="AJ132" s="14">
        <f>[8]Final!AM$5</f>
        <v>0</v>
      </c>
      <c r="AK132" s="56">
        <f>[8]Final!AN$5</f>
        <v>0</v>
      </c>
      <c r="AL132" s="14">
        <f>[8]Final!AO$5</f>
        <v>0</v>
      </c>
      <c r="AM132" s="56">
        <f>[8]Final!AP$5</f>
        <v>0</v>
      </c>
      <c r="AN132" s="14">
        <f>[8]Final!AQ$5</f>
        <v>0</v>
      </c>
      <c r="AO132" s="56">
        <f>[8]Final!AR$5</f>
        <v>0</v>
      </c>
      <c r="AP132" s="14">
        <f>[8]Final!AS$5</f>
        <v>0</v>
      </c>
      <c r="AQ132" s="56">
        <f>[8]Final!AT$5</f>
        <v>0</v>
      </c>
    </row>
    <row r="133" spans="1:43" s="90" customFormat="1" ht="123" customHeight="1" x14ac:dyDescent="0.25">
      <c r="A133" s="14" t="e">
        <f t="shared" si="8"/>
        <v>#REF!</v>
      </c>
      <c r="B133" s="113" t="s">
        <v>214</v>
      </c>
      <c r="C133" s="159" t="s">
        <v>164</v>
      </c>
      <c r="D133" s="14" t="s">
        <v>201</v>
      </c>
      <c r="E133" s="54" t="s">
        <v>45</v>
      </c>
      <c r="F133" s="54"/>
      <c r="G133" s="54"/>
      <c r="H133" s="54"/>
      <c r="I133" s="113" t="s">
        <v>214</v>
      </c>
      <c r="J133" s="14" t="s">
        <v>284</v>
      </c>
      <c r="K133" s="14">
        <v>1</v>
      </c>
      <c r="L133" s="14">
        <v>1</v>
      </c>
      <c r="M133" s="14" t="s">
        <v>285</v>
      </c>
      <c r="N133" s="14" t="s">
        <v>45</v>
      </c>
      <c r="O133" s="14" t="s">
        <v>53</v>
      </c>
      <c r="P133" s="14" t="s">
        <v>53</v>
      </c>
      <c r="Q133" s="14" t="s">
        <v>286</v>
      </c>
      <c r="R133" s="14">
        <v>0.3</v>
      </c>
      <c r="S133" s="97">
        <f t="shared" si="7"/>
        <v>0.3</v>
      </c>
      <c r="T133" s="14">
        <f>[8]Final!W$6</f>
        <v>0</v>
      </c>
      <c r="U133" s="55" t="str">
        <f>[8]Final!X$6</f>
        <v xml:space="preserve">SE HACE SEGUIMIENTO TRIMESTRAL  </v>
      </c>
      <c r="V133" s="14">
        <f>[8]Final!Y$6</f>
        <v>0</v>
      </c>
      <c r="W133" s="56" t="str">
        <f>[8]Final!Z$6</f>
        <v xml:space="preserve">SE HACE SEGUIMIENTO TRIMESTRAL  </v>
      </c>
      <c r="X133" s="155">
        <f>[8]Final!AA$6</f>
        <v>0.3</v>
      </c>
      <c r="Y133" s="56" t="str">
        <f>[8]Final!AB$6</f>
        <v xml:space="preserve">Se formuló el Plan y se publicó en la pagina web de la entidad </v>
      </c>
      <c r="Z133" s="14">
        <f>[8]Final!AC$6</f>
        <v>0</v>
      </c>
      <c r="AA133" s="56" t="str">
        <f>[8]Final!AD$6</f>
        <v xml:space="preserve">Plan publicado </v>
      </c>
      <c r="AB133" s="14">
        <f>[8]Final!AE$6</f>
        <v>0</v>
      </c>
      <c r="AC133" s="56" t="str">
        <f>[8]Final!AF$6</f>
        <v xml:space="preserve">Plan y seguimiento del primer trimestre publicado en la web del  INCI </v>
      </c>
      <c r="AD133" s="14">
        <f>[8]Final!AG$6</f>
        <v>0</v>
      </c>
      <c r="AE133" s="56" t="str">
        <f>[8]Final!AH$6</f>
        <v xml:space="preserve">Plan y seguimiento del primer  trimestre  publicado en la web del  INCI </v>
      </c>
      <c r="AF133" s="14">
        <f>[8]Final!AI$6</f>
        <v>0</v>
      </c>
      <c r="AG133" s="56">
        <f>[8]Final!AJ$6</f>
        <v>0</v>
      </c>
      <c r="AH133" s="14">
        <f>[8]Final!AK$6</f>
        <v>0</v>
      </c>
      <c r="AI133" s="56">
        <f>[8]Final!AL$6</f>
        <v>0</v>
      </c>
      <c r="AJ133" s="14">
        <f>[8]Final!AM$6</f>
        <v>0</v>
      </c>
      <c r="AK133" s="56">
        <f>[8]Final!AN$6</f>
        <v>0</v>
      </c>
      <c r="AL133" s="14">
        <f>[8]Final!AO$6</f>
        <v>0</v>
      </c>
      <c r="AM133" s="56">
        <f>[8]Final!AP$6</f>
        <v>0</v>
      </c>
      <c r="AN133" s="14">
        <f>[8]Final!AQ$6</f>
        <v>0</v>
      </c>
      <c r="AO133" s="56">
        <f>[8]Final!AR$6</f>
        <v>0</v>
      </c>
      <c r="AP133" s="14">
        <f>[8]Final!AS$6</f>
        <v>0</v>
      </c>
      <c r="AQ133" s="56">
        <f>[8]Final!AT$6</f>
        <v>0</v>
      </c>
    </row>
    <row r="134" spans="1:43" s="90" customFormat="1" ht="123" customHeight="1" x14ac:dyDescent="0.25">
      <c r="A134" s="14" t="e">
        <f t="shared" si="8"/>
        <v>#REF!</v>
      </c>
      <c r="B134" s="113" t="s">
        <v>214</v>
      </c>
      <c r="C134" s="159" t="s">
        <v>164</v>
      </c>
      <c r="D134" s="14" t="s">
        <v>201</v>
      </c>
      <c r="E134" s="54" t="s">
        <v>45</v>
      </c>
      <c r="F134" s="54"/>
      <c r="G134" s="54"/>
      <c r="H134" s="54"/>
      <c r="I134" s="113" t="s">
        <v>214</v>
      </c>
      <c r="J134" s="14" t="s">
        <v>284</v>
      </c>
      <c r="K134" s="14">
        <v>1</v>
      </c>
      <c r="L134" s="14">
        <v>1</v>
      </c>
      <c r="M134" s="14" t="s">
        <v>285</v>
      </c>
      <c r="N134" s="14" t="s">
        <v>45</v>
      </c>
      <c r="O134" s="14" t="s">
        <v>53</v>
      </c>
      <c r="P134" s="14" t="s">
        <v>54</v>
      </c>
      <c r="Q134" s="14" t="s">
        <v>287</v>
      </c>
      <c r="R134" s="14">
        <v>0.7</v>
      </c>
      <c r="S134" s="97">
        <f t="shared" si="7"/>
        <v>0.17499999999999999</v>
      </c>
      <c r="T134" s="14">
        <f>[8]Final!W$9</f>
        <v>0</v>
      </c>
      <c r="U134" s="55" t="str">
        <f>[8]Final!X7</f>
        <v xml:space="preserve">SE HACE SEGUIMIENTO TRIMESTRAL  </v>
      </c>
      <c r="V134" s="155">
        <f>[8]Final!Y7</f>
        <v>0</v>
      </c>
      <c r="W134" s="56" t="str">
        <f>[8]Final!Z7</f>
        <v xml:space="preserve">SE HACE SEGUIMIENTO TRIMESTRAL  </v>
      </c>
      <c r="X134" s="155">
        <f>[8]Final!AA7</f>
        <v>0</v>
      </c>
      <c r="Y134" s="56" t="str">
        <f>[8]Final!AB7</f>
        <v xml:space="preserve">Se recibió  capacitación en Abril 04 sobre  aplicación para el reporte del seguimiento al plan de austeridad, se realizará conforme se indica instructivo y publicará con la misma periodicidad que se solicita  en la herramienta de seguimiento que   se implementa </v>
      </c>
      <c r="Z134" s="155">
        <f>[8]Final!AC7</f>
        <v>0.17499999999999999</v>
      </c>
      <c r="AA134" s="56" t="str">
        <f>[8]Final!AD7</f>
        <v xml:space="preserve">Se presentó primer informe, este se presenta  en forma trimestral. Se realizó en formato formulado  por el Departamento  Administrativo de la Presidencia de la República. </v>
      </c>
      <c r="AB134" s="155">
        <f>[8]Final!AE7</f>
        <v>0</v>
      </c>
      <c r="AC134" s="56" t="str">
        <f>[8]Final!AF7</f>
        <v xml:space="preserve">Se presentó primer informe, en Abrill este se presenta  en forma trimestral. Se realizó en formato formulado  por el Departamento  Administrativo de la Presidencia de la República. </v>
      </c>
      <c r="AD134" s="155">
        <f>[8]Final!AG7</f>
        <v>0</v>
      </c>
      <c r="AE134" s="56" t="str">
        <f>[8]Final!AH7</f>
        <v xml:space="preserve">Se presentó primer informe, en Abrill este se presenta  en forma trimestral. Se realizó en formato formulado  por el Departamento  Administrativo de la Presidencia de la República. </v>
      </c>
      <c r="AF134" s="155">
        <f>[8]Final!AI7</f>
        <v>0</v>
      </c>
      <c r="AG134" s="56">
        <f>[8]Final!AJ7</f>
        <v>0</v>
      </c>
      <c r="AH134" s="155">
        <f>[8]Final!AK7</f>
        <v>0</v>
      </c>
      <c r="AI134" s="56">
        <f>[8]Final!AL7</f>
        <v>0</v>
      </c>
      <c r="AJ134" s="155">
        <f>[8]Final!AM7</f>
        <v>0</v>
      </c>
      <c r="AK134" s="56">
        <f>[8]Final!AN7</f>
        <v>0</v>
      </c>
      <c r="AL134" s="155">
        <f>[8]Final!AO7</f>
        <v>0</v>
      </c>
      <c r="AM134" s="56">
        <f>[8]Final!AP7</f>
        <v>0</v>
      </c>
      <c r="AN134" s="155">
        <f>[8]Final!AQ7</f>
        <v>0</v>
      </c>
      <c r="AO134" s="56">
        <f>[8]Final!AR7</f>
        <v>0</v>
      </c>
      <c r="AP134" s="155">
        <f>[8]Final!AS7</f>
        <v>0</v>
      </c>
      <c r="AQ134" s="56">
        <f>[8]Final!AT7</f>
        <v>0</v>
      </c>
    </row>
    <row r="135" spans="1:43" s="90" customFormat="1" ht="123" customHeight="1" x14ac:dyDescent="0.25">
      <c r="A135" s="14" t="e">
        <f t="shared" si="8"/>
        <v>#REF!</v>
      </c>
      <c r="B135" s="113" t="s">
        <v>214</v>
      </c>
      <c r="C135" s="159" t="s">
        <v>164</v>
      </c>
      <c r="D135" s="14" t="s">
        <v>201</v>
      </c>
      <c r="E135" s="54" t="s">
        <v>45</v>
      </c>
      <c r="F135" s="54"/>
      <c r="G135" s="54"/>
      <c r="H135" s="54"/>
      <c r="I135" s="113" t="s">
        <v>214</v>
      </c>
      <c r="J135" s="14" t="s">
        <v>288</v>
      </c>
      <c r="K135" s="14">
        <v>1</v>
      </c>
      <c r="L135" s="14">
        <v>1</v>
      </c>
      <c r="M135" s="14" t="s">
        <v>289</v>
      </c>
      <c r="N135" s="14" t="s">
        <v>45</v>
      </c>
      <c r="O135" s="14" t="s">
        <v>53</v>
      </c>
      <c r="P135" s="14" t="s">
        <v>53</v>
      </c>
      <c r="Q135" s="14" t="s">
        <v>290</v>
      </c>
      <c r="R135" s="14">
        <v>0.3</v>
      </c>
      <c r="S135" s="97">
        <f t="shared" si="7"/>
        <v>0.3</v>
      </c>
      <c r="T135" s="14">
        <f>[8]Final!W$8</f>
        <v>0</v>
      </c>
      <c r="U135" s="55" t="str">
        <f>[8]Final!X$8</f>
        <v xml:space="preserve">SE HACE SEGUIMIENTO TRIMESTRAL  </v>
      </c>
      <c r="V135" s="155">
        <f>[8]Final!Y$8</f>
        <v>0</v>
      </c>
      <c r="W135" s="56" t="str">
        <f>[8]Final!Z$8</f>
        <v xml:space="preserve">SE HACE SEGUIMIENTO TRIMESTRAL  </v>
      </c>
      <c r="X135" s="155">
        <f>[8]Final!AA$8</f>
        <v>0.3</v>
      </c>
      <c r="Y135" s="56" t="str">
        <f>[8]Final!AB$8</f>
        <v xml:space="preserve">Se formuló el Plan y se publicó en la pagina web de la entidad </v>
      </c>
      <c r="Z135" s="14">
        <f>[8]Final!AC$8</f>
        <v>0</v>
      </c>
      <c r="AA135" s="56" t="str">
        <f>[8]Final!AD$8</f>
        <v>Plan formulado</v>
      </c>
      <c r="AB135" s="14">
        <f>[8]Final!AE$8</f>
        <v>0</v>
      </c>
      <c r="AC135" s="56" t="str">
        <f>[8]Final!AF$8</f>
        <v>Plan formulado</v>
      </c>
      <c r="AD135" s="14">
        <f>[8]Final!AG$8</f>
        <v>0</v>
      </c>
      <c r="AE135" s="56" t="str">
        <f>[8]Final!AH$8</f>
        <v xml:space="preserve">Plan formulado y en ejecución </v>
      </c>
      <c r="AF135" s="14">
        <f>[8]Final!AI$8</f>
        <v>0</v>
      </c>
      <c r="AG135" s="56">
        <f>[8]Final!AJ$8</f>
        <v>0</v>
      </c>
      <c r="AH135" s="14">
        <f>[8]Final!AK$8</f>
        <v>0</v>
      </c>
      <c r="AI135" s="56">
        <f>[8]Final!AL$8</f>
        <v>0</v>
      </c>
      <c r="AJ135" s="14">
        <f>[8]Final!AM$8</f>
        <v>0</v>
      </c>
      <c r="AK135" s="56">
        <f>[8]Final!AN$8</f>
        <v>0</v>
      </c>
      <c r="AL135" s="14">
        <f>[8]Final!AO$8</f>
        <v>0</v>
      </c>
      <c r="AM135" s="56">
        <f>[8]Final!AP$8</f>
        <v>0</v>
      </c>
      <c r="AN135" s="14">
        <f>[8]Final!AQ$8</f>
        <v>0</v>
      </c>
      <c r="AO135" s="56">
        <f>[8]Final!AR$8</f>
        <v>0</v>
      </c>
      <c r="AP135" s="14">
        <f>[8]Final!AS$8</f>
        <v>0</v>
      </c>
      <c r="AQ135" s="56">
        <f>[8]Final!AT$8</f>
        <v>0</v>
      </c>
    </row>
    <row r="136" spans="1:43" s="90" customFormat="1" ht="123" customHeight="1" x14ac:dyDescent="0.25">
      <c r="A136" s="14" t="e">
        <f t="shared" si="8"/>
        <v>#REF!</v>
      </c>
      <c r="B136" s="113" t="s">
        <v>214</v>
      </c>
      <c r="C136" s="159" t="s">
        <v>164</v>
      </c>
      <c r="D136" s="14" t="s">
        <v>201</v>
      </c>
      <c r="E136" s="54" t="s">
        <v>45</v>
      </c>
      <c r="F136" s="54"/>
      <c r="G136" s="54"/>
      <c r="H136" s="54"/>
      <c r="I136" s="113" t="s">
        <v>214</v>
      </c>
      <c r="J136" s="14" t="s">
        <v>288</v>
      </c>
      <c r="K136" s="14">
        <v>1</v>
      </c>
      <c r="L136" s="14">
        <v>1</v>
      </c>
      <c r="M136" s="14" t="s">
        <v>289</v>
      </c>
      <c r="N136" s="14" t="s">
        <v>45</v>
      </c>
      <c r="O136" s="14" t="s">
        <v>53</v>
      </c>
      <c r="P136" s="14" t="s">
        <v>54</v>
      </c>
      <c r="Q136" s="14" t="s">
        <v>291</v>
      </c>
      <c r="R136" s="14">
        <v>0.7</v>
      </c>
      <c r="S136" s="97">
        <f t="shared" si="7"/>
        <v>0.4</v>
      </c>
      <c r="T136" s="14">
        <f>[8]Final!W$9</f>
        <v>0</v>
      </c>
      <c r="U136" s="55" t="str">
        <f>[8]Final!X$9</f>
        <v xml:space="preserve">SE HACE SEGUIMIENTO TRIMESTRAL  </v>
      </c>
      <c r="V136" s="14">
        <f>[8]Final!Y$9</f>
        <v>0</v>
      </c>
      <c r="W136" s="56" t="str">
        <f>[8]Final!Z$9</f>
        <v xml:space="preserve">SE HACE SEGUIMIENTO TRIMESTRAL  </v>
      </c>
      <c r="X136" s="155">
        <f>[8]Final!AA$9</f>
        <v>0.1</v>
      </c>
      <c r="Y136" s="56" t="str">
        <f>[8]Final!AB$9</f>
        <v xml:space="preserve">Se han realziado los inventarios a las personas  que se retiran y a las que reciben cargos y a los movimientos internos . </v>
      </c>
      <c r="Z136" s="14">
        <f>[8]Final!AC$9</f>
        <v>0.1</v>
      </c>
      <c r="AA136" s="56" t="str">
        <f>[8]Final!AD$9</f>
        <v xml:space="preserve">Se programa reunión de Comité de bajas para Mayo 3 para presentar conceptos técnicos de los bienes que se sugiere  dar de baja de acuerdo a inspecciones fisicas . </v>
      </c>
      <c r="AB136" s="14">
        <f>[8]Final!AE$9</f>
        <v>0.1</v>
      </c>
      <c r="AC136" s="56" t="str">
        <f>[8]Final!AF$9</f>
        <v xml:space="preserve">Se dieron de baja  bienes  aprobados en Comité de baja de bienes y se ofrecieron a titulo gratuito  . </v>
      </c>
      <c r="AD136" s="14">
        <f>[8]Final!AG$9</f>
        <v>0.1</v>
      </c>
      <c r="AE136" s="56" t="str">
        <f>[8]Final!AH$9</f>
        <v xml:space="preserve">Se dieron de baja  bienes  aprobados en Comité de baja de bienes y se ofrecieron a titulo gratuito  . </v>
      </c>
      <c r="AF136" s="14">
        <f>[8]Final!AI$9</f>
        <v>0</v>
      </c>
      <c r="AG136" s="56">
        <f>[8]Final!AJ$9</f>
        <v>0</v>
      </c>
      <c r="AH136" s="14">
        <f>[8]Final!AK$9</f>
        <v>0</v>
      </c>
      <c r="AI136" s="56">
        <f>[8]Final!AL$9</f>
        <v>0</v>
      </c>
      <c r="AJ136" s="14">
        <f>[8]Final!AM$9</f>
        <v>0</v>
      </c>
      <c r="AK136" s="56">
        <f>[8]Final!AN$9</f>
        <v>0</v>
      </c>
      <c r="AL136" s="14">
        <f>[8]Final!AO$9</f>
        <v>0</v>
      </c>
      <c r="AM136" s="56">
        <f>[8]Final!AP$9</f>
        <v>0</v>
      </c>
      <c r="AN136" s="14">
        <f>[8]Final!AQ$9</f>
        <v>0</v>
      </c>
      <c r="AO136" s="56">
        <f>[8]Final!AR$9</f>
        <v>0</v>
      </c>
      <c r="AP136" s="14">
        <f>[8]Final!AS$9</f>
        <v>0</v>
      </c>
      <c r="AQ136" s="56">
        <f>[8]Final!AT$9</f>
        <v>0</v>
      </c>
    </row>
    <row r="137" spans="1:43" s="90" customFormat="1" ht="123" customHeight="1" x14ac:dyDescent="0.25">
      <c r="A137" s="14" t="e">
        <f t="shared" si="8"/>
        <v>#REF!</v>
      </c>
      <c r="B137" s="14" t="s">
        <v>282</v>
      </c>
      <c r="C137" s="159" t="s">
        <v>164</v>
      </c>
      <c r="D137" s="14" t="s">
        <v>201</v>
      </c>
      <c r="E137" s="54" t="s">
        <v>45</v>
      </c>
      <c r="F137" s="54"/>
      <c r="G137" s="54"/>
      <c r="H137" s="54"/>
      <c r="I137" s="14" t="s">
        <v>282</v>
      </c>
      <c r="J137" s="14" t="s">
        <v>292</v>
      </c>
      <c r="K137" s="14">
        <v>1</v>
      </c>
      <c r="L137" s="14">
        <v>1</v>
      </c>
      <c r="M137" s="14" t="s">
        <v>293</v>
      </c>
      <c r="N137" s="14" t="s">
        <v>45</v>
      </c>
      <c r="O137" s="14" t="s">
        <v>85</v>
      </c>
      <c r="P137" s="14" t="s">
        <v>54</v>
      </c>
      <c r="Q137" s="14" t="s">
        <v>294</v>
      </c>
      <c r="R137" s="14">
        <v>1</v>
      </c>
      <c r="S137" s="97">
        <f t="shared" si="7"/>
        <v>0.17499999999999999</v>
      </c>
      <c r="T137" s="14">
        <f>[8]Final!W$10</f>
        <v>0</v>
      </c>
      <c r="U137" s="55" t="str">
        <f>[8]Final!X$10</f>
        <v xml:space="preserve">SE HACE SEGUIMIENTO TRIMESTRAL  </v>
      </c>
      <c r="V137" s="14">
        <f>[8]Final!Y$10</f>
        <v>0</v>
      </c>
      <c r="W137" s="56" t="str">
        <f>[8]Final!Z$10</f>
        <v xml:space="preserve">SE HACE SEGUIMIENTO TRIMESTRAL  </v>
      </c>
      <c r="X137" s="14">
        <f>[8]Final!AA$10</f>
        <v>0</v>
      </c>
      <c r="Y137" s="56" t="str">
        <f>[8]Final!AB$10</f>
        <v xml:space="preserve">El mes de marzo  está en cierre por lo tanto no se ha terminado ejecución de Ingresos para poder realizar el informe trimestral, se presenta despues del 15 fecha de cierre de ingresos.   </v>
      </c>
      <c r="Z137" s="14">
        <f>[8]Final!AC$10</f>
        <v>0.17499999999999999</v>
      </c>
      <c r="AA137" s="56" t="str">
        <f>[8]Final!AD$10</f>
        <v xml:space="preserve">Se eleboró  informe  con cifras de cierre de Marzo 31 de 2019  y se socializó por medio de correo electronico  enviado  a miembros de la  alta dirección del INCI </v>
      </c>
      <c r="AB137" s="14">
        <f>[8]Final!AE$10</f>
        <v>0</v>
      </c>
      <c r="AC137" s="56" t="str">
        <f>[8]Final!AF$10</f>
        <v xml:space="preserve">Se elabora  informe con cierres mensual . A la fecha se encuentra publicado el de cierre de Marzo de 2019  comentado </v>
      </c>
      <c r="AD137" s="14">
        <f>[8]Final!AG$10</f>
        <v>0</v>
      </c>
      <c r="AE137" s="56" t="str">
        <f>[8]Final!AH$10</f>
        <v xml:space="preserve">Se  está elaborando informe de Ejecución para publicar en la web </v>
      </c>
      <c r="AF137" s="14">
        <f>[8]Final!AI$10</f>
        <v>0</v>
      </c>
      <c r="AG137" s="56">
        <f>[8]Final!AJ$10</f>
        <v>0</v>
      </c>
      <c r="AH137" s="14">
        <f>[8]Final!AK$10</f>
        <v>0</v>
      </c>
      <c r="AI137" s="56">
        <f>[8]Final!AL$10</f>
        <v>0</v>
      </c>
      <c r="AJ137" s="14">
        <f>[8]Final!AM$10</f>
        <v>0</v>
      </c>
      <c r="AK137" s="56">
        <f>[8]Final!AN$10</f>
        <v>0</v>
      </c>
      <c r="AL137" s="14">
        <f>[8]Final!AO$10</f>
        <v>0</v>
      </c>
      <c r="AM137" s="56">
        <f>[8]Final!AP$10</f>
        <v>0</v>
      </c>
      <c r="AN137" s="14">
        <f>[8]Final!AQ$10</f>
        <v>0</v>
      </c>
      <c r="AO137" s="56">
        <f>[8]Final!AR$10</f>
        <v>0</v>
      </c>
      <c r="AP137" s="14">
        <f>[8]Final!AS$10</f>
        <v>0</v>
      </c>
      <c r="AQ137" s="56">
        <f>[8]Final!AT$10</f>
        <v>0</v>
      </c>
    </row>
    <row r="138" spans="1:43" s="90" customFormat="1" ht="123" customHeight="1" x14ac:dyDescent="0.25">
      <c r="A138" s="14" t="e">
        <f t="shared" si="8"/>
        <v>#REF!</v>
      </c>
      <c r="B138" s="14" t="s">
        <v>163</v>
      </c>
      <c r="C138" s="159" t="s">
        <v>164</v>
      </c>
      <c r="D138" s="14" t="s">
        <v>295</v>
      </c>
      <c r="E138" s="54" t="s">
        <v>45</v>
      </c>
      <c r="F138" s="54"/>
      <c r="G138" s="54"/>
      <c r="H138" s="54"/>
      <c r="I138" s="161" t="s">
        <v>170</v>
      </c>
      <c r="J138" s="14" t="s">
        <v>296</v>
      </c>
      <c r="K138" s="14">
        <v>1</v>
      </c>
      <c r="L138" s="14">
        <v>0.25</v>
      </c>
      <c r="M138" s="14" t="s">
        <v>296</v>
      </c>
      <c r="N138" s="14" t="s">
        <v>45</v>
      </c>
      <c r="O138" s="14" t="s">
        <v>74</v>
      </c>
      <c r="P138" s="14" t="s">
        <v>89</v>
      </c>
      <c r="Q138" s="14" t="s">
        <v>297</v>
      </c>
      <c r="R138" s="14">
        <v>6.6000000000000003E-2</v>
      </c>
      <c r="S138" s="97">
        <f t="shared" si="7"/>
        <v>0</v>
      </c>
      <c r="T138" s="14">
        <f>[5]Final!W8</f>
        <v>0</v>
      </c>
      <c r="U138" s="55" t="str">
        <f>[5]Final!X8</f>
        <v>N/A</v>
      </c>
      <c r="V138" s="14">
        <f>[5]Final!Y8</f>
        <v>0</v>
      </c>
      <c r="W138" s="56" t="str">
        <f>[5]Final!Z8</f>
        <v>N/A</v>
      </c>
      <c r="X138" s="14">
        <f>[5]Final!AA8</f>
        <v>0</v>
      </c>
      <c r="Y138" s="56" t="str">
        <f>[5]Final!AB8</f>
        <v>N/A</v>
      </c>
      <c r="Z138" s="14">
        <f>[5]Final!AC8</f>
        <v>0</v>
      </c>
      <c r="AA138" s="56" t="str">
        <f>[5]Final!AD8</f>
        <v>N/A</v>
      </c>
      <c r="AB138" s="14">
        <f>[5]Final!AE8</f>
        <v>0</v>
      </c>
      <c r="AC138" s="56" t="str">
        <f>[5]Final!AF8</f>
        <v>N/A</v>
      </c>
      <c r="AD138" s="14">
        <f>[5]Final!AG8</f>
        <v>0</v>
      </c>
      <c r="AE138" s="56" t="str">
        <f>[5]Final!AH8</f>
        <v>N/A</v>
      </c>
      <c r="AF138" s="14">
        <f>[5]Final!AI8</f>
        <v>0</v>
      </c>
      <c r="AG138" s="56">
        <f>[5]Final!AJ8</f>
        <v>0</v>
      </c>
      <c r="AH138" s="14">
        <f>[5]Final!AK8</f>
        <v>0</v>
      </c>
      <c r="AI138" s="56">
        <f>[5]Final!AL8</f>
        <v>0</v>
      </c>
      <c r="AJ138" s="14">
        <f>[5]Final!AM8</f>
        <v>0</v>
      </c>
      <c r="AK138" s="56">
        <f>[5]Final!AN8</f>
        <v>0</v>
      </c>
      <c r="AL138" s="14">
        <f>[5]Final!AO8</f>
        <v>0</v>
      </c>
      <c r="AM138" s="56">
        <f>[5]Final!AP8</f>
        <v>0</v>
      </c>
      <c r="AN138" s="14">
        <f>[5]Final!AQ8</f>
        <v>0</v>
      </c>
      <c r="AO138" s="56">
        <f>[5]Final!AR8</f>
        <v>0</v>
      </c>
      <c r="AP138" s="14">
        <f>[5]Final!AS8</f>
        <v>0</v>
      </c>
      <c r="AQ138" s="56">
        <f>[5]Final!AT8</f>
        <v>0</v>
      </c>
    </row>
    <row r="139" spans="1:43" s="90" customFormat="1" ht="123" customHeight="1" x14ac:dyDescent="0.25">
      <c r="A139" s="14" t="e">
        <f t="shared" si="8"/>
        <v>#REF!</v>
      </c>
      <c r="B139" s="14" t="s">
        <v>111</v>
      </c>
      <c r="C139" s="159" t="s">
        <v>164</v>
      </c>
      <c r="D139" s="14" t="s">
        <v>295</v>
      </c>
      <c r="E139" s="54" t="s">
        <v>45</v>
      </c>
      <c r="F139" s="54"/>
      <c r="G139" s="54"/>
      <c r="H139" s="54"/>
      <c r="I139" s="162" t="s">
        <v>111</v>
      </c>
      <c r="J139" s="14" t="s">
        <v>296</v>
      </c>
      <c r="K139" s="14">
        <v>1</v>
      </c>
      <c r="L139" s="14">
        <v>0.25</v>
      </c>
      <c r="M139" s="14" t="s">
        <v>296</v>
      </c>
      <c r="N139" s="14" t="s">
        <v>45</v>
      </c>
      <c r="O139" s="14" t="s">
        <v>74</v>
      </c>
      <c r="P139" s="14" t="s">
        <v>89</v>
      </c>
      <c r="Q139" s="14" t="s">
        <v>298</v>
      </c>
      <c r="R139" s="14">
        <v>6.6000000000000003E-2</v>
      </c>
      <c r="S139" s="97">
        <f t="shared" si="7"/>
        <v>0</v>
      </c>
      <c r="T139" s="14">
        <f>[2]C!W$9</f>
        <v>0</v>
      </c>
      <c r="U139" s="55">
        <f>[2]C!X$9</f>
        <v>0</v>
      </c>
      <c r="V139" s="14">
        <f>[2]C!Y$9</f>
        <v>0</v>
      </c>
      <c r="W139" s="56">
        <f>[2]C!Z$9</f>
        <v>0</v>
      </c>
      <c r="X139" s="14">
        <f>[2]C!AA$9</f>
        <v>0</v>
      </c>
      <c r="Y139" s="56">
        <f>[2]C!AB$9</f>
        <v>0</v>
      </c>
      <c r="Z139" s="14">
        <f>[2]C!AC$9</f>
        <v>0</v>
      </c>
      <c r="AA139" s="56">
        <f>[2]C!AD$9</f>
        <v>0</v>
      </c>
      <c r="AB139" s="14">
        <f>[2]C!AE$9</f>
        <v>0</v>
      </c>
      <c r="AC139" s="56">
        <f>[2]C!AF$9</f>
        <v>0</v>
      </c>
      <c r="AD139" s="14">
        <f>[2]C!AG$9</f>
        <v>0</v>
      </c>
      <c r="AE139" s="56">
        <f>[2]C!AH$9</f>
        <v>0</v>
      </c>
      <c r="AF139" s="14">
        <f>[2]C!AI$9</f>
        <v>0</v>
      </c>
      <c r="AG139" s="56">
        <f>[2]C!AJ$9</f>
        <v>0</v>
      </c>
      <c r="AH139" s="14">
        <f>[2]C!AK$9</f>
        <v>0</v>
      </c>
      <c r="AI139" s="56">
        <f>[2]C!AL$9</f>
        <v>0</v>
      </c>
      <c r="AJ139" s="14">
        <f>[2]C!AM$9</f>
        <v>0</v>
      </c>
      <c r="AK139" s="56">
        <f>[2]C!AN$9</f>
        <v>0</v>
      </c>
      <c r="AL139" s="14">
        <f>[2]C!AO$9</f>
        <v>0</v>
      </c>
      <c r="AM139" s="56">
        <f>[2]C!AP$9</f>
        <v>0</v>
      </c>
      <c r="AN139" s="14">
        <f>[2]C!AQ$9</f>
        <v>0</v>
      </c>
      <c r="AO139" s="56">
        <f>[2]C!AR$9</f>
        <v>0</v>
      </c>
      <c r="AP139" s="14">
        <f>[2]C!AS$9</f>
        <v>0</v>
      </c>
      <c r="AQ139" s="56">
        <f>[2]C!AT$9</f>
        <v>0</v>
      </c>
    </row>
    <row r="140" spans="1:43" s="90" customFormat="1" ht="123" customHeight="1" x14ac:dyDescent="0.25">
      <c r="A140" s="14" t="e">
        <f t="shared" si="8"/>
        <v>#REF!</v>
      </c>
      <c r="B140" s="14" t="s">
        <v>228</v>
      </c>
      <c r="C140" s="159" t="s">
        <v>164</v>
      </c>
      <c r="D140" s="14" t="s">
        <v>295</v>
      </c>
      <c r="E140" s="54" t="s">
        <v>45</v>
      </c>
      <c r="F140" s="54"/>
      <c r="G140" s="54"/>
      <c r="H140" s="54"/>
      <c r="I140" s="116" t="s">
        <v>230</v>
      </c>
      <c r="J140" s="14" t="s">
        <v>296</v>
      </c>
      <c r="K140" s="14">
        <v>1</v>
      </c>
      <c r="L140" s="14">
        <v>0.25</v>
      </c>
      <c r="M140" s="14" t="s">
        <v>296</v>
      </c>
      <c r="N140" s="14" t="s">
        <v>45</v>
      </c>
      <c r="O140" s="14" t="s">
        <v>74</v>
      </c>
      <c r="P140" s="14" t="s">
        <v>89</v>
      </c>
      <c r="Q140" s="14" t="s">
        <v>299</v>
      </c>
      <c r="R140" s="14">
        <v>6.6000000000000003E-2</v>
      </c>
      <c r="S140" s="97">
        <f t="shared" si="7"/>
        <v>0</v>
      </c>
      <c r="T140" s="14">
        <f>[10]Final!W$18</f>
        <v>0</v>
      </c>
      <c r="U140" s="55">
        <f>[10]Final!X$18</f>
        <v>0</v>
      </c>
      <c r="V140" s="14">
        <f>[10]Final!Y$18</f>
        <v>0</v>
      </c>
      <c r="W140" s="55">
        <f>[10]Final!Z$18</f>
        <v>0</v>
      </c>
      <c r="X140" s="14">
        <f>[10]Final!AA$18</f>
        <v>0</v>
      </c>
      <c r="Y140" s="55">
        <f>[10]Final!AB$18</f>
        <v>0</v>
      </c>
      <c r="Z140" s="14">
        <f>[10]Final!AC$18</f>
        <v>0</v>
      </c>
      <c r="AA140" s="55">
        <f>[10]Final!AD$18</f>
        <v>0</v>
      </c>
      <c r="AB140" s="14">
        <f>[10]Final!AE$18</f>
        <v>0</v>
      </c>
      <c r="AC140" s="55">
        <f>[10]Final!AF$18</f>
        <v>0</v>
      </c>
      <c r="AD140" s="14">
        <f>[10]Final!AG$18</f>
        <v>0</v>
      </c>
      <c r="AE140" s="55">
        <f>[10]Final!AH$18</f>
        <v>0</v>
      </c>
      <c r="AF140" s="14">
        <f>[10]Final!AI$18</f>
        <v>0</v>
      </c>
      <c r="AG140" s="55">
        <f>[10]Final!AJ$18</f>
        <v>0</v>
      </c>
      <c r="AH140" s="14">
        <f>[10]Final!AK$18</f>
        <v>0</v>
      </c>
      <c r="AI140" s="55">
        <f>[10]Final!AL$18</f>
        <v>0</v>
      </c>
      <c r="AJ140" s="14">
        <f>[10]Final!AM$18</f>
        <v>0</v>
      </c>
      <c r="AK140" s="55">
        <f>[10]Final!AN$18</f>
        <v>0</v>
      </c>
      <c r="AL140" s="14">
        <f>[10]Final!AO$18</f>
        <v>0</v>
      </c>
      <c r="AM140" s="55">
        <f>[10]Final!AP$18</f>
        <v>0</v>
      </c>
      <c r="AN140" s="14">
        <f>[10]Final!AQ$18</f>
        <v>0</v>
      </c>
      <c r="AO140" s="55">
        <f>[10]Final!AR$18</f>
        <v>0</v>
      </c>
      <c r="AP140" s="14">
        <f>[10]Final!AS$18</f>
        <v>0</v>
      </c>
      <c r="AQ140" s="55">
        <f>[10]Final!AT$18</f>
        <v>0</v>
      </c>
    </row>
    <row r="141" spans="1:43" s="90" customFormat="1" ht="123" customHeight="1" x14ac:dyDescent="0.25">
      <c r="A141" s="14" t="e">
        <f t="shared" si="8"/>
        <v>#REF!</v>
      </c>
      <c r="B141" s="14" t="s">
        <v>43</v>
      </c>
      <c r="C141" s="159" t="s">
        <v>164</v>
      </c>
      <c r="D141" s="14" t="s">
        <v>295</v>
      </c>
      <c r="E141" s="54" t="s">
        <v>45</v>
      </c>
      <c r="F141" s="54"/>
      <c r="G141" s="54"/>
      <c r="H141" s="54"/>
      <c r="I141" s="126" t="s">
        <v>50</v>
      </c>
      <c r="J141" s="14" t="s">
        <v>296</v>
      </c>
      <c r="K141" s="14">
        <v>1</v>
      </c>
      <c r="L141" s="14">
        <v>0.25</v>
      </c>
      <c r="M141" s="14" t="s">
        <v>296</v>
      </c>
      <c r="N141" s="14" t="s">
        <v>45</v>
      </c>
      <c r="O141" s="14" t="s">
        <v>74</v>
      </c>
      <c r="P141" s="14" t="s">
        <v>89</v>
      </c>
      <c r="Q141" s="14" t="s">
        <v>300</v>
      </c>
      <c r="R141" s="14">
        <v>6.6000000000000003E-2</v>
      </c>
      <c r="S141" s="97">
        <f t="shared" si="7"/>
        <v>0</v>
      </c>
      <c r="T141" s="14">
        <f>[1]Final!$W$37</f>
        <v>0</v>
      </c>
      <c r="U141" s="55">
        <f>[1]Final!$X58</f>
        <v>0</v>
      </c>
      <c r="V141" s="14">
        <f>[1]Final!$Y58</f>
        <v>0</v>
      </c>
      <c r="W141" s="56">
        <f>[1]Final!$Z58</f>
        <v>0</v>
      </c>
      <c r="X141" s="14">
        <f>[1]Final!$AA58</f>
        <v>0</v>
      </c>
      <c r="Y141" s="56">
        <f>[1]Final!$AB58</f>
        <v>0</v>
      </c>
      <c r="Z141" s="14">
        <f>[1]Final!$AC58</f>
        <v>0</v>
      </c>
      <c r="AA141" s="56">
        <f>[1]Final!$AD58</f>
        <v>0</v>
      </c>
      <c r="AB141" s="14">
        <f>[1]Final!$AE58</f>
        <v>0</v>
      </c>
      <c r="AC141" s="56">
        <f>[1]Final!$AF58</f>
        <v>0</v>
      </c>
      <c r="AD141" s="14">
        <f>[1]Final!$AG58</f>
        <v>0</v>
      </c>
      <c r="AE141" s="56">
        <f>[1]Final!$AH58</f>
        <v>0</v>
      </c>
      <c r="AF141" s="14">
        <f>[1]Final!$AI58</f>
        <v>0</v>
      </c>
      <c r="AG141" s="56">
        <f>[1]Final!$AJ58</f>
        <v>0</v>
      </c>
      <c r="AH141" s="14">
        <f>[1]Final!$AK58</f>
        <v>0</v>
      </c>
      <c r="AI141" s="56">
        <f>[1]Final!$AL58</f>
        <v>0</v>
      </c>
      <c r="AJ141" s="14">
        <f>[1]Final!$AM58</f>
        <v>0</v>
      </c>
      <c r="AK141" s="56">
        <f>[1]Final!$AN58</f>
        <v>0</v>
      </c>
      <c r="AL141" s="14">
        <f>[1]Final!$AO58</f>
        <v>0</v>
      </c>
      <c r="AM141" s="56">
        <f>[1]Final!$AP58</f>
        <v>0</v>
      </c>
      <c r="AN141" s="14">
        <f>[1]Final!$AQ58</f>
        <v>0</v>
      </c>
      <c r="AO141" s="56">
        <f>[1]Final!$AR58</f>
        <v>0</v>
      </c>
      <c r="AP141" s="14">
        <f>[1]Final!$AS58</f>
        <v>0</v>
      </c>
      <c r="AQ141" s="56">
        <f>[1]Final!$AT58</f>
        <v>0</v>
      </c>
    </row>
    <row r="142" spans="1:43" s="90" customFormat="1" ht="123" customHeight="1" x14ac:dyDescent="0.25">
      <c r="A142" s="14" t="e">
        <f t="shared" si="8"/>
        <v>#REF!</v>
      </c>
      <c r="B142" s="14" t="s">
        <v>150</v>
      </c>
      <c r="C142" s="159" t="s">
        <v>164</v>
      </c>
      <c r="D142" s="14" t="s">
        <v>295</v>
      </c>
      <c r="E142" s="54" t="s">
        <v>45</v>
      </c>
      <c r="F142" s="54"/>
      <c r="G142" s="54"/>
      <c r="H142" s="54"/>
      <c r="I142" s="163" t="s">
        <v>150</v>
      </c>
      <c r="J142" s="14" t="s">
        <v>296</v>
      </c>
      <c r="K142" s="14">
        <v>1</v>
      </c>
      <c r="L142" s="14">
        <v>0.25</v>
      </c>
      <c r="M142" s="14" t="s">
        <v>296</v>
      </c>
      <c r="N142" s="14" t="s">
        <v>45</v>
      </c>
      <c r="O142" s="14" t="s">
        <v>74</v>
      </c>
      <c r="P142" s="14" t="s">
        <v>89</v>
      </c>
      <c r="Q142" s="14" t="s">
        <v>301</v>
      </c>
      <c r="R142" s="14">
        <v>6.6000000000000003E-2</v>
      </c>
      <c r="S142" s="97">
        <f>T142+V142+X142+Z142+AB142+AD142+AF142+AH142+AJ142+AL142+AN142+AP142</f>
        <v>0</v>
      </c>
      <c r="T142" s="14">
        <f>'[2]E-IR'!W12</f>
        <v>0</v>
      </c>
      <c r="U142" s="167">
        <f>'[2]E-IR'!X12</f>
        <v>0</v>
      </c>
      <c r="V142" s="14">
        <f>'[2]E-IR'!Y12</f>
        <v>0</v>
      </c>
      <c r="W142" s="167">
        <f>'[2]E-IR'!Z12</f>
        <v>0</v>
      </c>
      <c r="X142" s="14">
        <f>'[2]E-IR'!AA12</f>
        <v>0</v>
      </c>
      <c r="Y142" s="167">
        <f>'[2]E-IR'!AB12</f>
        <v>0</v>
      </c>
      <c r="Z142" s="14">
        <f>'[2]E-IR'!AC12</f>
        <v>0</v>
      </c>
      <c r="AA142" s="167">
        <f>'[2]E-IR'!AD12</f>
        <v>0</v>
      </c>
      <c r="AB142" s="127">
        <f>'[2]E-IR'!AE12</f>
        <v>0</v>
      </c>
      <c r="AC142" s="167">
        <f>'[2]E-IR'!AF12</f>
        <v>0</v>
      </c>
      <c r="AD142" s="127">
        <f>'[2]E-IR'!AG12</f>
        <v>0</v>
      </c>
      <c r="AE142" s="167">
        <f>'[2]E-IR'!AH12</f>
        <v>0</v>
      </c>
      <c r="AF142" s="127">
        <f>'[2]E-IR'!AI12</f>
        <v>0</v>
      </c>
      <c r="AG142" s="167">
        <f>'[2]E-IR'!AJ12</f>
        <v>0</v>
      </c>
      <c r="AH142" s="127">
        <f>'[2]E-IR'!AK12</f>
        <v>0</v>
      </c>
      <c r="AI142" s="167">
        <f>'[2]E-IR'!AL12</f>
        <v>0</v>
      </c>
      <c r="AJ142" s="127">
        <f>'[2]E-IR'!AM12</f>
        <v>0</v>
      </c>
      <c r="AK142" s="167">
        <f>'[2]E-IR'!AN12</f>
        <v>0</v>
      </c>
      <c r="AL142" s="127">
        <f>'[2]E-IR'!AO12</f>
        <v>0</v>
      </c>
      <c r="AM142" s="167">
        <f>'[2]E-IR'!AP12</f>
        <v>0</v>
      </c>
      <c r="AN142" s="127">
        <f>'[2]E-IR'!AQ12</f>
        <v>0</v>
      </c>
      <c r="AO142" s="167">
        <f>'[2]E-IR'!AR12</f>
        <v>0</v>
      </c>
      <c r="AP142" s="127">
        <f>'[2]E-IR'!AS12</f>
        <v>0</v>
      </c>
      <c r="AQ142" s="167">
        <f>'[2]E-IR'!AT12</f>
        <v>0</v>
      </c>
    </row>
    <row r="143" spans="1:43" s="90" customFormat="1" ht="123" customHeight="1" x14ac:dyDescent="0.25">
      <c r="A143" s="14" t="e">
        <f t="shared" si="8"/>
        <v>#REF!</v>
      </c>
      <c r="B143" s="14" t="s">
        <v>119</v>
      </c>
      <c r="C143" s="159" t="s">
        <v>164</v>
      </c>
      <c r="D143" s="14" t="s">
        <v>295</v>
      </c>
      <c r="E143" s="54" t="s">
        <v>45</v>
      </c>
      <c r="F143" s="54"/>
      <c r="G143" s="54"/>
      <c r="H143" s="54"/>
      <c r="I143" s="164" t="s">
        <v>267</v>
      </c>
      <c r="J143" s="14" t="s">
        <v>296</v>
      </c>
      <c r="K143" s="14">
        <v>1</v>
      </c>
      <c r="L143" s="14">
        <v>0.25</v>
      </c>
      <c r="M143" s="14" t="s">
        <v>296</v>
      </c>
      <c r="N143" s="14" t="s">
        <v>45</v>
      </c>
      <c r="O143" s="14" t="s">
        <v>74</v>
      </c>
      <c r="P143" s="14" t="s">
        <v>89</v>
      </c>
      <c r="Q143" s="14" t="s">
        <v>302</v>
      </c>
      <c r="R143" s="14">
        <v>6.6000000000000003E-2</v>
      </c>
      <c r="S143" s="97">
        <f t="shared" si="7"/>
        <v>0</v>
      </c>
      <c r="T143" s="14">
        <f>[1]Final!$W$37</f>
        <v>0</v>
      </c>
      <c r="U143" s="55">
        <f>[1]Final!$X60</f>
        <v>0</v>
      </c>
      <c r="V143" s="14">
        <f>[1]Final!$Y60</f>
        <v>0</v>
      </c>
      <c r="W143" s="56">
        <f>[1]Final!$Z60</f>
        <v>0</v>
      </c>
      <c r="X143" s="14">
        <f>[1]Final!$AA60</f>
        <v>0</v>
      </c>
      <c r="Y143" s="56">
        <f>[1]Final!$AB60</f>
        <v>0</v>
      </c>
      <c r="Z143" s="14">
        <f>[1]Final!$AC60</f>
        <v>0</v>
      </c>
      <c r="AA143" s="56">
        <f>[1]Final!$AD60</f>
        <v>0</v>
      </c>
      <c r="AB143" s="14">
        <f>[1]Final!$AE60</f>
        <v>0</v>
      </c>
      <c r="AC143" s="56">
        <f>[1]Final!$AF60</f>
        <v>0</v>
      </c>
      <c r="AD143" s="14">
        <f>[1]Final!$AG60</f>
        <v>0</v>
      </c>
      <c r="AE143" s="56">
        <f>[1]Final!$AH60</f>
        <v>0</v>
      </c>
      <c r="AF143" s="14">
        <f>[1]Final!$AI60</f>
        <v>0</v>
      </c>
      <c r="AG143" s="56">
        <f>[1]Final!$AJ60</f>
        <v>0</v>
      </c>
      <c r="AH143" s="14">
        <f>[1]Final!$AK60</f>
        <v>0</v>
      </c>
      <c r="AI143" s="56">
        <f>[1]Final!$AL60</f>
        <v>0</v>
      </c>
      <c r="AJ143" s="14">
        <f>[1]Final!$AM60</f>
        <v>0</v>
      </c>
      <c r="AK143" s="56">
        <f>[1]Final!$AN60</f>
        <v>0</v>
      </c>
      <c r="AL143" s="14">
        <f>[1]Final!$AO60</f>
        <v>0</v>
      </c>
      <c r="AM143" s="56">
        <f>[1]Final!$AP60</f>
        <v>0</v>
      </c>
      <c r="AN143" s="14">
        <f>[1]Final!$AQ60</f>
        <v>0</v>
      </c>
      <c r="AO143" s="56">
        <f>[1]Final!$AR60</f>
        <v>0</v>
      </c>
      <c r="AP143" s="14">
        <f>[1]Final!$AS60</f>
        <v>0</v>
      </c>
      <c r="AQ143" s="56">
        <f>[1]Final!$AT60</f>
        <v>0</v>
      </c>
    </row>
    <row r="144" spans="1:43" s="90" customFormat="1" ht="123" customHeight="1" x14ac:dyDescent="0.25">
      <c r="A144" s="14" t="e">
        <f t="shared" si="8"/>
        <v>#REF!</v>
      </c>
      <c r="B144" s="14" t="s">
        <v>132</v>
      </c>
      <c r="C144" s="159" t="s">
        <v>164</v>
      </c>
      <c r="D144" s="14" t="s">
        <v>295</v>
      </c>
      <c r="E144" s="54" t="s">
        <v>45</v>
      </c>
      <c r="F144" s="54"/>
      <c r="G144" s="54"/>
      <c r="H144" s="54"/>
      <c r="I144" s="165" t="s">
        <v>132</v>
      </c>
      <c r="J144" s="14" t="s">
        <v>296</v>
      </c>
      <c r="K144" s="14">
        <v>1</v>
      </c>
      <c r="L144" s="14">
        <v>0.25</v>
      </c>
      <c r="M144" s="14" t="s">
        <v>296</v>
      </c>
      <c r="N144" s="14" t="s">
        <v>45</v>
      </c>
      <c r="O144" s="14" t="s">
        <v>74</v>
      </c>
      <c r="P144" s="14" t="s">
        <v>89</v>
      </c>
      <c r="Q144" s="14" t="s">
        <v>303</v>
      </c>
      <c r="R144" s="14">
        <v>6.6000000000000003E-2</v>
      </c>
      <c r="S144" s="97">
        <f t="shared" si="7"/>
        <v>6.6000000000000003E-2</v>
      </c>
      <c r="T144" s="14">
        <f>[4]Final!W$15</f>
        <v>6.6000000000000003E-2</v>
      </c>
      <c r="U144" s="52" t="str">
        <f>[4]Final!X$15</f>
        <v>Se ajustaron entregaron a la Oficina Aseosora de Planeación los manuales de la Biblioteca Virtual y se subieron a la carpeta del SIG</v>
      </c>
      <c r="V144" s="14">
        <f>[4]Final!Y$15</f>
        <v>0</v>
      </c>
      <c r="W144" s="52">
        <f>[4]Final!Z$15</f>
        <v>0</v>
      </c>
      <c r="X144" s="14">
        <f>[4]Final!AA$15</f>
        <v>0</v>
      </c>
      <c r="Y144" s="52">
        <f>[4]Final!AB$15</f>
        <v>0</v>
      </c>
      <c r="Z144" s="14">
        <f>[4]Final!AC$15</f>
        <v>0</v>
      </c>
      <c r="AA144" s="52">
        <f>[4]Final!AD$15</f>
        <v>0</v>
      </c>
      <c r="AB144" s="14">
        <f>[4]Final!AE$15</f>
        <v>0</v>
      </c>
      <c r="AC144" s="52">
        <f>[4]Final!AF$15</f>
        <v>0</v>
      </c>
      <c r="AD144" s="14">
        <f>[4]Final!AG$15</f>
        <v>0</v>
      </c>
      <c r="AE144" s="52">
        <f>[4]Final!AH$15</f>
        <v>0</v>
      </c>
      <c r="AF144" s="14">
        <f>[4]Final!AI$15</f>
        <v>0</v>
      </c>
      <c r="AG144" s="52">
        <f>[4]Final!AJ$15</f>
        <v>0</v>
      </c>
      <c r="AH144" s="14">
        <f>[4]Final!AK$15</f>
        <v>0</v>
      </c>
      <c r="AI144" s="52">
        <f>[4]Final!AL$15</f>
        <v>0</v>
      </c>
      <c r="AJ144" s="14">
        <f>[4]Final!AM$15</f>
        <v>0</v>
      </c>
      <c r="AK144" s="52">
        <f>[4]Final!AN$15</f>
        <v>0</v>
      </c>
      <c r="AL144" s="14">
        <f>[4]Final!AO$15</f>
        <v>0</v>
      </c>
      <c r="AM144" s="52">
        <f>[4]Final!AP$15</f>
        <v>0</v>
      </c>
      <c r="AN144" s="14">
        <f>[4]Final!AQ$15</f>
        <v>0</v>
      </c>
      <c r="AO144" s="52">
        <f>[4]Final!AR$15</f>
        <v>0</v>
      </c>
      <c r="AP144" s="14">
        <f>[4]Final!AS$15</f>
        <v>0</v>
      </c>
      <c r="AQ144" s="52">
        <f>[4]Final!AT$15</f>
        <v>0</v>
      </c>
    </row>
    <row r="145" spans="1:43" s="90" customFormat="1" ht="123" customHeight="1" x14ac:dyDescent="0.25">
      <c r="A145" s="14" t="e">
        <f t="shared" si="8"/>
        <v>#REF!</v>
      </c>
      <c r="B145" s="14" t="s">
        <v>219</v>
      </c>
      <c r="C145" s="159" t="s">
        <v>164</v>
      </c>
      <c r="D145" s="14" t="s">
        <v>295</v>
      </c>
      <c r="E145" s="54" t="s">
        <v>45</v>
      </c>
      <c r="F145" s="54"/>
      <c r="G145" s="54"/>
      <c r="H145" s="54"/>
      <c r="I145" s="14" t="s">
        <v>221</v>
      </c>
      <c r="J145" s="14" t="s">
        <v>296</v>
      </c>
      <c r="K145" s="14">
        <v>1</v>
      </c>
      <c r="L145" s="14">
        <v>0.25</v>
      </c>
      <c r="M145" s="14" t="s">
        <v>296</v>
      </c>
      <c r="N145" s="14" t="s">
        <v>45</v>
      </c>
      <c r="O145" s="14" t="s">
        <v>74</v>
      </c>
      <c r="P145" s="14" t="s">
        <v>89</v>
      </c>
      <c r="Q145" s="14" t="s">
        <v>304</v>
      </c>
      <c r="R145" s="14">
        <v>6.6000000000000003E-2</v>
      </c>
      <c r="S145" s="97">
        <f t="shared" si="7"/>
        <v>0</v>
      </c>
      <c r="T145" s="14">
        <f>[1]Final!$W$37</f>
        <v>0</v>
      </c>
      <c r="U145" s="55">
        <f>[1]Final!$X62</f>
        <v>0</v>
      </c>
      <c r="V145" s="14">
        <f>[1]Final!$Y62</f>
        <v>0</v>
      </c>
      <c r="W145" s="56">
        <f>[1]Final!$Z62</f>
        <v>0</v>
      </c>
      <c r="X145" s="14">
        <f>[1]Final!$AA62</f>
        <v>0</v>
      </c>
      <c r="Y145" s="56">
        <f>[1]Final!$AB62</f>
        <v>0</v>
      </c>
      <c r="Z145" s="14">
        <f>[1]Final!$AC62</f>
        <v>0</v>
      </c>
      <c r="AA145" s="56">
        <f>[1]Final!$AD62</f>
        <v>0</v>
      </c>
      <c r="AB145" s="14">
        <f>[1]Final!$AE62</f>
        <v>0</v>
      </c>
      <c r="AC145" s="56">
        <f>[1]Final!$AF62</f>
        <v>0</v>
      </c>
      <c r="AD145" s="14">
        <f>[1]Final!$AG62</f>
        <v>0</v>
      </c>
      <c r="AE145" s="56">
        <f>[1]Final!$AH62</f>
        <v>0</v>
      </c>
      <c r="AF145" s="14">
        <f>[1]Final!$AI62</f>
        <v>0</v>
      </c>
      <c r="AG145" s="56">
        <f>[1]Final!$AJ62</f>
        <v>0</v>
      </c>
      <c r="AH145" s="14">
        <f>[1]Final!$AK62</f>
        <v>0</v>
      </c>
      <c r="AI145" s="56">
        <f>[1]Final!$AL62</f>
        <v>0</v>
      </c>
      <c r="AJ145" s="14">
        <f>[1]Final!$AM62</f>
        <v>0</v>
      </c>
      <c r="AK145" s="56">
        <f>[1]Final!$AN62</f>
        <v>0</v>
      </c>
      <c r="AL145" s="14">
        <f>[1]Final!$AO62</f>
        <v>0</v>
      </c>
      <c r="AM145" s="56">
        <f>[1]Final!$AP62</f>
        <v>0</v>
      </c>
      <c r="AN145" s="14">
        <f>[1]Final!$AQ62</f>
        <v>0</v>
      </c>
      <c r="AO145" s="56">
        <f>[1]Final!$AR62</f>
        <v>0</v>
      </c>
      <c r="AP145" s="14">
        <f>[1]Final!$AS62</f>
        <v>0</v>
      </c>
      <c r="AQ145" s="56">
        <f>[1]Final!$AT62</f>
        <v>0</v>
      </c>
    </row>
    <row r="146" spans="1:43" s="90" customFormat="1" ht="123" customHeight="1" x14ac:dyDescent="0.25">
      <c r="A146" s="14" t="e">
        <f t="shared" si="8"/>
        <v>#REF!</v>
      </c>
      <c r="B146" s="14" t="s">
        <v>271</v>
      </c>
      <c r="C146" s="159" t="s">
        <v>164</v>
      </c>
      <c r="D146" s="14" t="s">
        <v>295</v>
      </c>
      <c r="E146" s="54" t="s">
        <v>45</v>
      </c>
      <c r="F146" s="54"/>
      <c r="G146" s="54"/>
      <c r="H146" s="54"/>
      <c r="I146" s="14" t="s">
        <v>272</v>
      </c>
      <c r="J146" s="14" t="s">
        <v>296</v>
      </c>
      <c r="K146" s="14">
        <v>1</v>
      </c>
      <c r="L146" s="14">
        <v>0.25</v>
      </c>
      <c r="M146" s="14" t="s">
        <v>296</v>
      </c>
      <c r="N146" s="14" t="s">
        <v>45</v>
      </c>
      <c r="O146" s="14" t="s">
        <v>74</v>
      </c>
      <c r="P146" s="14" t="s">
        <v>89</v>
      </c>
      <c r="Q146" s="14" t="s">
        <v>305</v>
      </c>
      <c r="R146" s="14">
        <v>6.6000000000000003E-2</v>
      </c>
      <c r="S146" s="97">
        <f t="shared" si="7"/>
        <v>0</v>
      </c>
      <c r="T146" s="14">
        <f>[11]Final!W$4</f>
        <v>0</v>
      </c>
      <c r="U146" s="56" t="str">
        <f>[11]Final!X$4</f>
        <v>El proceso de EyM I no tiene plan de mejoramiento.</v>
      </c>
      <c r="V146" s="14">
        <f>[11]Final!Y$4</f>
        <v>0</v>
      </c>
      <c r="W146" s="56" t="str">
        <f>[11]Final!Z$4</f>
        <v>El proceso de EyM I no tiene plan de mejoramiento.</v>
      </c>
      <c r="X146" s="14">
        <f>[11]Final!AA$4</f>
        <v>0</v>
      </c>
      <c r="Y146" s="56" t="str">
        <f>[11]Final!AB$4</f>
        <v>El proceso de EyM I no tiene plan de mejoramiento.</v>
      </c>
      <c r="Z146" s="14">
        <f>[11]Final!AC$4</f>
        <v>0</v>
      </c>
      <c r="AA146" s="56" t="str">
        <f>[11]Final!AD$4</f>
        <v>El proceso de EyM I no tiene plan de mejoramiento.</v>
      </c>
      <c r="AB146" s="14">
        <f>[11]Final!AE$4</f>
        <v>0</v>
      </c>
      <c r="AC146" s="56" t="str">
        <f>[11]Final!AF$4</f>
        <v>El proceso de EyM no tiene plan de mejoramiento</v>
      </c>
      <c r="AD146" s="14">
        <f>[11]Final!AG$4</f>
        <v>0</v>
      </c>
      <c r="AE146" s="56" t="str">
        <f>[11]Final!AH$4</f>
        <v>El proceso de EyM no tiene plan de mejoramiento</v>
      </c>
      <c r="AF146" s="14">
        <f>[11]Final!AI$4</f>
        <v>0</v>
      </c>
      <c r="AG146" s="56" t="str">
        <f>[11]Final!AJ$4</f>
        <v>El proceso de EyM no tiene plan de mejoramiento</v>
      </c>
      <c r="AH146" s="14">
        <f>[11]Final!AK$4</f>
        <v>0</v>
      </c>
      <c r="AI146" s="56">
        <f>[11]Final!AL$4</f>
        <v>0</v>
      </c>
      <c r="AJ146" s="14">
        <f>[11]Final!AM$4</f>
        <v>0</v>
      </c>
      <c r="AK146" s="56">
        <f>[11]Final!AN$4</f>
        <v>0</v>
      </c>
      <c r="AL146" s="14">
        <f>[11]Final!AO$4</f>
        <v>0</v>
      </c>
      <c r="AM146" s="56">
        <f>[11]Final!AP$4</f>
        <v>0</v>
      </c>
      <c r="AN146" s="14">
        <f>[11]Final!AQ$4</f>
        <v>0</v>
      </c>
      <c r="AO146" s="56">
        <f>[11]Final!AR$4</f>
        <v>0</v>
      </c>
      <c r="AP146" s="14">
        <f>[11]Final!AS$4</f>
        <v>0</v>
      </c>
      <c r="AQ146" s="56">
        <f>[11]Final!AT$4</f>
        <v>0</v>
      </c>
    </row>
    <row r="147" spans="1:43" s="90" customFormat="1" ht="123" customHeight="1" x14ac:dyDescent="0.25">
      <c r="A147" s="14" t="e">
        <f t="shared" si="8"/>
        <v>#REF!</v>
      </c>
      <c r="B147" s="14" t="s">
        <v>274</v>
      </c>
      <c r="C147" s="159" t="s">
        <v>164</v>
      </c>
      <c r="D147" s="14" t="s">
        <v>295</v>
      </c>
      <c r="E147" s="54" t="s">
        <v>45</v>
      </c>
      <c r="F147" s="54"/>
      <c r="G147" s="54"/>
      <c r="H147" s="54"/>
      <c r="I147" s="14" t="s">
        <v>183</v>
      </c>
      <c r="J147" s="14" t="s">
        <v>296</v>
      </c>
      <c r="K147" s="14">
        <v>1</v>
      </c>
      <c r="L147" s="14">
        <v>0.25</v>
      </c>
      <c r="M147" s="14" t="s">
        <v>296</v>
      </c>
      <c r="N147" s="14" t="s">
        <v>45</v>
      </c>
      <c r="O147" s="14" t="s">
        <v>74</v>
      </c>
      <c r="P147" s="14" t="s">
        <v>89</v>
      </c>
      <c r="Q147" s="14" t="s">
        <v>306</v>
      </c>
      <c r="R147" s="14">
        <v>6.6000000000000003E-2</v>
      </c>
      <c r="S147" s="97">
        <f t="shared" si="7"/>
        <v>0</v>
      </c>
      <c r="T147" s="14">
        <f>[12]Final!W$4</f>
        <v>0</v>
      </c>
      <c r="U147" s="56">
        <f>[12]Final!X$4</f>
        <v>0</v>
      </c>
      <c r="V147" s="14">
        <f>[12]Final!Y$4</f>
        <v>0</v>
      </c>
      <c r="W147" s="56">
        <f>[12]Final!Z$4</f>
        <v>0</v>
      </c>
      <c r="X147" s="14">
        <f>[12]Final!AA$4</f>
        <v>0</v>
      </c>
      <c r="Y147" s="56">
        <f>[12]Final!AB$4</f>
        <v>0</v>
      </c>
      <c r="Z147" s="14">
        <f>[12]Final!AC$4</f>
        <v>0</v>
      </c>
      <c r="AA147" s="56" t="str">
        <f>[12]Final!AD$4</f>
        <v>A la fecha no se cuenta con acciones en el PUMI</v>
      </c>
      <c r="AB147" s="14">
        <f>[12]Final!AE$4</f>
        <v>0</v>
      </c>
      <c r="AC147" s="56" t="str">
        <f>[12]Final!AF$4</f>
        <v>A la fecha no se cuenta con acciones en el PUMI</v>
      </c>
      <c r="AD147" s="14">
        <f>[12]Final!AG$4</f>
        <v>0</v>
      </c>
      <c r="AE147" s="56" t="str">
        <f>[12]Final!AH$4</f>
        <v>A la fecha no se cuenta con acciones en el PUMI</v>
      </c>
      <c r="AF147" s="14">
        <f>[12]Final!AI$4</f>
        <v>0</v>
      </c>
      <c r="AG147" s="56">
        <f>[12]Final!AJ$4</f>
        <v>0</v>
      </c>
      <c r="AH147" s="14">
        <f>[12]Final!AK$4</f>
        <v>0</v>
      </c>
      <c r="AI147" s="56">
        <f>[12]Final!AL$4</f>
        <v>0</v>
      </c>
      <c r="AJ147" s="14">
        <f>[12]Final!AM$4</f>
        <v>0</v>
      </c>
      <c r="AK147" s="56">
        <f>[12]Final!AN$4</f>
        <v>0</v>
      </c>
      <c r="AL147" s="14">
        <f>[12]Final!AO$4</f>
        <v>0</v>
      </c>
      <c r="AM147" s="56">
        <f>[12]Final!AP$4</f>
        <v>0</v>
      </c>
      <c r="AN147" s="14">
        <f>[12]Final!AQ$4</f>
        <v>0</v>
      </c>
      <c r="AO147" s="56">
        <f>[12]Final!AR$4</f>
        <v>0</v>
      </c>
      <c r="AP147" s="14">
        <f>[12]Final!AS$4</f>
        <v>0</v>
      </c>
      <c r="AQ147" s="56">
        <f>[12]Final!AT$4</f>
        <v>0</v>
      </c>
    </row>
    <row r="148" spans="1:43" s="90" customFormat="1" ht="123" customHeight="1" x14ac:dyDescent="0.25">
      <c r="A148" s="14" t="e">
        <f t="shared" si="8"/>
        <v>#REF!</v>
      </c>
      <c r="B148" s="14" t="s">
        <v>276</v>
      </c>
      <c r="C148" s="159" t="s">
        <v>164</v>
      </c>
      <c r="D148" s="14" t="s">
        <v>295</v>
      </c>
      <c r="E148" s="54" t="s">
        <v>45</v>
      </c>
      <c r="F148" s="54"/>
      <c r="G148" s="54"/>
      <c r="H148" s="54"/>
      <c r="I148" s="160" t="s">
        <v>277</v>
      </c>
      <c r="J148" s="14" t="s">
        <v>296</v>
      </c>
      <c r="K148" s="14">
        <v>1</v>
      </c>
      <c r="L148" s="14">
        <v>0.25</v>
      </c>
      <c r="M148" s="14" t="s">
        <v>296</v>
      </c>
      <c r="N148" s="14" t="s">
        <v>45</v>
      </c>
      <c r="O148" s="14" t="s">
        <v>74</v>
      </c>
      <c r="P148" s="14" t="s">
        <v>89</v>
      </c>
      <c r="Q148" s="14" t="s">
        <v>307</v>
      </c>
      <c r="R148" s="14">
        <v>6.6000000000000003E-2</v>
      </c>
      <c r="S148" s="97">
        <f t="shared" si="7"/>
        <v>1.1599999999999999E-2</v>
      </c>
      <c r="T148" s="14" t="str">
        <f>[7]Final!W$18</f>
        <v>0,58%</v>
      </c>
      <c r="U148" s="56" t="str">
        <f>[7]Final!X$18</f>
        <v>Se revisaron los documentos existentes</v>
      </c>
      <c r="V148" s="14">
        <f>[7]Final!Y$18</f>
        <v>5.7999999999999996E-3</v>
      </c>
      <c r="W148" s="56" t="str">
        <f>[7]Final!Z$18</f>
        <v>Se revisaron las normas vigentes.</v>
      </c>
      <c r="X148" s="14">
        <f>[7]Final!AA$18</f>
        <v>0</v>
      </c>
      <c r="Y148" s="56" t="str">
        <f>[7]Final!AB$18</f>
        <v>Esta actividad esta programada para el II semestre del 2019.</v>
      </c>
      <c r="Z148" s="14">
        <f>[7]Final!AC$18</f>
        <v>0</v>
      </c>
      <c r="AA148" s="56" t="str">
        <f>[7]Final!AD$18</f>
        <v>Esta actividad esta programada para el II semestre del 2019.</v>
      </c>
      <c r="AB148" s="14">
        <f>[7]Final!AE$18</f>
        <v>0</v>
      </c>
      <c r="AC148" s="56" t="str">
        <f>[7]Final!AF$18</f>
        <v>Esta actividad esta programada para el II semestre del 2019.</v>
      </c>
      <c r="AD148" s="14">
        <f>[7]Final!AG$18</f>
        <v>0</v>
      </c>
      <c r="AE148" s="56" t="str">
        <f>[7]Final!AH$18</f>
        <v>Esta actividad esta programada para el II semestre del 2019.</v>
      </c>
      <c r="AF148" s="14">
        <f>[7]Final!AI$18</f>
        <v>0</v>
      </c>
      <c r="AG148" s="56">
        <f>[7]Final!AJ$18</f>
        <v>0</v>
      </c>
      <c r="AH148" s="14">
        <f>[7]Final!AK$18</f>
        <v>0</v>
      </c>
      <c r="AI148" s="56">
        <f>[7]Final!AL$18</f>
        <v>0</v>
      </c>
      <c r="AJ148" s="14">
        <f>[7]Final!AM$18</f>
        <v>0</v>
      </c>
      <c r="AK148" s="56">
        <f>[7]Final!AN$18</f>
        <v>0</v>
      </c>
      <c r="AL148" s="14">
        <f>[7]Final!AO$18</f>
        <v>0</v>
      </c>
      <c r="AM148" s="56">
        <f>[7]Final!AP$18</f>
        <v>0</v>
      </c>
      <c r="AN148" s="14">
        <f>[7]Final!AQ$18</f>
        <v>0</v>
      </c>
      <c r="AO148" s="56">
        <f>[7]Final!AR$18</f>
        <v>0</v>
      </c>
      <c r="AP148" s="14">
        <f>[7]Final!AS$18</f>
        <v>0</v>
      </c>
      <c r="AQ148" s="56">
        <f>[7]Final!AT$18</f>
        <v>0</v>
      </c>
    </row>
    <row r="149" spans="1:43" s="90" customFormat="1" ht="123" customHeight="1" x14ac:dyDescent="0.25">
      <c r="A149" s="14" t="e">
        <f t="shared" si="8"/>
        <v>#REF!</v>
      </c>
      <c r="B149" s="14" t="s">
        <v>200</v>
      </c>
      <c r="C149" s="159" t="s">
        <v>164</v>
      </c>
      <c r="D149" s="14" t="s">
        <v>295</v>
      </c>
      <c r="E149" s="54" t="s">
        <v>45</v>
      </c>
      <c r="F149" s="54"/>
      <c r="G149" s="54"/>
      <c r="H149" s="54"/>
      <c r="I149" s="160" t="s">
        <v>200</v>
      </c>
      <c r="J149" s="14" t="s">
        <v>296</v>
      </c>
      <c r="K149" s="14">
        <v>1</v>
      </c>
      <c r="L149" s="14">
        <v>0.25</v>
      </c>
      <c r="M149" s="14" t="s">
        <v>296</v>
      </c>
      <c r="N149" s="14" t="s">
        <v>45</v>
      </c>
      <c r="O149" s="14" t="s">
        <v>74</v>
      </c>
      <c r="P149" s="14" t="s">
        <v>89</v>
      </c>
      <c r="Q149" s="14" t="s">
        <v>308</v>
      </c>
      <c r="R149" s="14">
        <v>6.6000000000000003E-2</v>
      </c>
      <c r="S149" s="97">
        <f t="shared" si="7"/>
        <v>0</v>
      </c>
      <c r="T149" s="14">
        <f>[1]Final!$W$37</f>
        <v>0</v>
      </c>
      <c r="U149" s="56">
        <f>[1]Final!$X66</f>
        <v>0</v>
      </c>
      <c r="V149" s="14">
        <f>[1]Final!$Y66</f>
        <v>0</v>
      </c>
      <c r="W149" s="56">
        <f>[1]Final!$Z66</f>
        <v>0</v>
      </c>
      <c r="X149" s="14">
        <f>[1]Final!$AA66</f>
        <v>0</v>
      </c>
      <c r="Y149" s="56">
        <f>[1]Final!$AB66</f>
        <v>0</v>
      </c>
      <c r="Z149" s="14">
        <f>[1]Final!$AC66</f>
        <v>0</v>
      </c>
      <c r="AA149" s="56">
        <f>[1]Final!$AD66</f>
        <v>0</v>
      </c>
      <c r="AB149" s="14">
        <f>[1]Final!$AE66</f>
        <v>0</v>
      </c>
      <c r="AC149" s="56">
        <f>[1]Final!$AF66</f>
        <v>0</v>
      </c>
      <c r="AD149" s="14">
        <f>[1]Final!$AG66</f>
        <v>0</v>
      </c>
      <c r="AE149" s="56">
        <f>[1]Final!$AH66</f>
        <v>0</v>
      </c>
      <c r="AF149" s="14">
        <f>[1]Final!$AI66</f>
        <v>0</v>
      </c>
      <c r="AG149" s="56">
        <f>[1]Final!$AJ66</f>
        <v>0</v>
      </c>
      <c r="AH149" s="14">
        <f>[1]Final!$AK66</f>
        <v>0</v>
      </c>
      <c r="AI149" s="56">
        <f>[1]Final!$AL66</f>
        <v>0</v>
      </c>
      <c r="AJ149" s="14">
        <f>[1]Final!$AM66</f>
        <v>0</v>
      </c>
      <c r="AK149" s="56">
        <f>[1]Final!$AN66</f>
        <v>0</v>
      </c>
      <c r="AL149" s="14">
        <f>[1]Final!$AO66</f>
        <v>0</v>
      </c>
      <c r="AM149" s="56">
        <f>[1]Final!$AP66</f>
        <v>0</v>
      </c>
      <c r="AN149" s="14">
        <f>[1]Final!$AQ66</f>
        <v>0</v>
      </c>
      <c r="AO149" s="56">
        <f>[1]Final!$AR66</f>
        <v>0</v>
      </c>
      <c r="AP149" s="14">
        <f>[1]Final!$AS66</f>
        <v>0</v>
      </c>
      <c r="AQ149" s="56">
        <f>[1]Final!$AT66</f>
        <v>0</v>
      </c>
    </row>
    <row r="150" spans="1:43" s="90" customFormat="1" ht="123" customHeight="1" x14ac:dyDescent="0.25">
      <c r="A150" s="14" t="e">
        <f t="shared" si="8"/>
        <v>#REF!</v>
      </c>
      <c r="B150" s="14" t="s">
        <v>214</v>
      </c>
      <c r="C150" s="159" t="s">
        <v>164</v>
      </c>
      <c r="D150" s="14" t="s">
        <v>295</v>
      </c>
      <c r="E150" s="54" t="s">
        <v>45</v>
      </c>
      <c r="F150" s="54"/>
      <c r="G150" s="54"/>
      <c r="H150" s="54"/>
      <c r="I150" s="113" t="s">
        <v>214</v>
      </c>
      <c r="J150" s="14" t="s">
        <v>296</v>
      </c>
      <c r="K150" s="14">
        <v>1</v>
      </c>
      <c r="L150" s="14">
        <v>0.25</v>
      </c>
      <c r="M150" s="14" t="s">
        <v>296</v>
      </c>
      <c r="N150" s="14" t="s">
        <v>45</v>
      </c>
      <c r="O150" s="14" t="s">
        <v>74</v>
      </c>
      <c r="P150" s="14" t="s">
        <v>89</v>
      </c>
      <c r="Q150" s="14" t="s">
        <v>309</v>
      </c>
      <c r="R150" s="14">
        <v>6.6000000000000003E-2</v>
      </c>
      <c r="S150" s="97">
        <f t="shared" si="7"/>
        <v>6.6000000000000003E-2</v>
      </c>
      <c r="T150" s="14">
        <f>[8]Final!W$11</f>
        <v>0</v>
      </c>
      <c r="U150" s="56" t="str">
        <f>[8]Final!X$11</f>
        <v xml:space="preserve">SE HACE SEGUIMIENTO TRIMESTRAL  </v>
      </c>
      <c r="V150" s="14">
        <f>[8]Final!Y$11</f>
        <v>0</v>
      </c>
      <c r="W150" s="56" t="str">
        <f>[8]Final!Z$11</f>
        <v xml:space="preserve">SE HACE SEGUIMIENTO TRIMESTRAL  </v>
      </c>
      <c r="X150" s="14">
        <f>[8]Final!AA$11</f>
        <v>6.6000000000000003E-2</v>
      </c>
      <c r="Y150" s="56" t="str">
        <f>[8]Final!AB$11</f>
        <v xml:space="preserve">Se hacen observacione sobre actividades pendientes de cerrar  expuestas en el PUMI y a cargo especialmente del contador </v>
      </c>
      <c r="Z150" s="14">
        <f>[8]Final!AC$11</f>
        <v>0</v>
      </c>
      <c r="AA150" s="56" t="str">
        <f>[8]Final!AD$11</f>
        <v xml:space="preserve">Se adelantan acciones y adicional como accion de mejora  se adelanta actualizaciín de los procedimeitnos  Adminsitrativo y Financiero . </v>
      </c>
      <c r="AB150" s="14">
        <f>[8]Final!AE$11</f>
        <v>0</v>
      </c>
      <c r="AC150" s="56" t="str">
        <f>[8]Final!AF$11</f>
        <v xml:space="preserve">Como accion de mejora  se adelanta actualizaciín de los procedimeitnos  Adminsitrativo teniendo en cuanta observaciones de  plan de mejoramiento </v>
      </c>
      <c r="AD150" s="14">
        <f>[8]Final!AG$11</f>
        <v>0</v>
      </c>
      <c r="AE150" s="56" t="str">
        <f>[8]Final!AH$11</f>
        <v xml:space="preserve">Pendiente acciones  de cmplimiento del procedimiento contable </v>
      </c>
      <c r="AF150" s="14">
        <f>[8]Final!AI$11</f>
        <v>0</v>
      </c>
      <c r="AG150" s="56">
        <f>[8]Final!AJ$11</f>
        <v>0</v>
      </c>
      <c r="AH150" s="14">
        <f>[8]Final!AK$11</f>
        <v>0</v>
      </c>
      <c r="AI150" s="56">
        <f>[8]Final!AL$11</f>
        <v>0</v>
      </c>
      <c r="AJ150" s="14">
        <f>[8]Final!AM$11</f>
        <v>0</v>
      </c>
      <c r="AK150" s="56">
        <f>[8]Final!AN$11</f>
        <v>0</v>
      </c>
      <c r="AL150" s="14">
        <f>[8]Final!AO$11</f>
        <v>0</v>
      </c>
      <c r="AM150" s="56">
        <f>[8]Final!AP$11</f>
        <v>0</v>
      </c>
      <c r="AN150" s="14">
        <f>[8]Final!AQ$11</f>
        <v>0</v>
      </c>
      <c r="AO150" s="56">
        <f>[8]Final!AR$11</f>
        <v>0</v>
      </c>
      <c r="AP150" s="14">
        <f>[8]Final!AS$11</f>
        <v>0</v>
      </c>
      <c r="AQ150" s="56">
        <f>[8]Final!AT$11</f>
        <v>0</v>
      </c>
    </row>
    <row r="151" spans="1:43" s="90" customFormat="1" ht="123" customHeight="1" x14ac:dyDescent="0.25">
      <c r="A151" s="14" t="e">
        <f t="shared" si="8"/>
        <v>#REF!</v>
      </c>
      <c r="B151" s="14" t="s">
        <v>179</v>
      </c>
      <c r="C151" s="159" t="s">
        <v>164</v>
      </c>
      <c r="D151" s="14" t="s">
        <v>295</v>
      </c>
      <c r="E151" s="54" t="s">
        <v>45</v>
      </c>
      <c r="F151" s="54"/>
      <c r="G151" s="54"/>
      <c r="H151" s="54"/>
      <c r="I151" s="14" t="s">
        <v>183</v>
      </c>
      <c r="J151" s="14" t="s">
        <v>296</v>
      </c>
      <c r="K151" s="14">
        <v>1</v>
      </c>
      <c r="L151" s="14">
        <v>0.25</v>
      </c>
      <c r="M151" s="14" t="s">
        <v>296</v>
      </c>
      <c r="N151" s="14" t="s">
        <v>45</v>
      </c>
      <c r="O151" s="14" t="s">
        <v>74</v>
      </c>
      <c r="P151" s="14" t="s">
        <v>89</v>
      </c>
      <c r="Q151" s="14" t="s">
        <v>310</v>
      </c>
      <c r="R151" s="14">
        <v>6.6000000000000003E-2</v>
      </c>
      <c r="S151" s="97">
        <f t="shared" si="7"/>
        <v>0</v>
      </c>
      <c r="T151" s="14">
        <f>[6]Final!W$16</f>
        <v>0</v>
      </c>
      <c r="U151" s="56">
        <f>[6]Final!X$16</f>
        <v>0</v>
      </c>
      <c r="V151" s="14">
        <f>[6]Final!Y$16</f>
        <v>0</v>
      </c>
      <c r="W151" s="56">
        <f>[6]Final!Z$16</f>
        <v>0</v>
      </c>
      <c r="X151" s="14">
        <f>[6]Final!AA$16</f>
        <v>0</v>
      </c>
      <c r="Y151" s="56">
        <f>[6]Final!AB$16</f>
        <v>0</v>
      </c>
      <c r="Z151" s="14">
        <f>[6]Final!AC$16</f>
        <v>0</v>
      </c>
      <c r="AA151" s="56">
        <f>[6]Final!AD$16</f>
        <v>0</v>
      </c>
      <c r="AB151" s="14">
        <f>[6]Final!AE$16</f>
        <v>0</v>
      </c>
      <c r="AC151" s="56">
        <f>[6]Final!AF$16</f>
        <v>0</v>
      </c>
      <c r="AD151" s="14">
        <f>[6]Final!AG$16</f>
        <v>0</v>
      </c>
      <c r="AE151" s="56">
        <f>[6]Final!AH$16</f>
        <v>0</v>
      </c>
      <c r="AF151" s="14">
        <f>[6]Final!AI$16</f>
        <v>0</v>
      </c>
      <c r="AG151" s="56">
        <f>[6]Final!AJ$16</f>
        <v>0</v>
      </c>
      <c r="AH151" s="14">
        <f>[6]Final!AK$16</f>
        <v>0</v>
      </c>
      <c r="AI151" s="56">
        <f>[6]Final!AL$16</f>
        <v>0</v>
      </c>
      <c r="AJ151" s="14">
        <f>[6]Final!AM$16</f>
        <v>0</v>
      </c>
      <c r="AK151" s="56">
        <f>[6]Final!AN$16</f>
        <v>0</v>
      </c>
      <c r="AL151" s="14">
        <f>[6]Final!AO$16</f>
        <v>0</v>
      </c>
      <c r="AM151" s="56">
        <f>[6]Final!AP$16</f>
        <v>0</v>
      </c>
      <c r="AN151" s="14">
        <f>[6]Final!AQ$16</f>
        <v>0</v>
      </c>
      <c r="AO151" s="56">
        <f>[6]Final!AR$16</f>
        <v>0</v>
      </c>
      <c r="AP151" s="14">
        <f>[6]Final!AS$16</f>
        <v>0</v>
      </c>
      <c r="AQ151" s="56">
        <f>[6]Final!AT$16</f>
        <v>0</v>
      </c>
    </row>
    <row r="152" spans="1:43" s="90" customFormat="1" ht="123" customHeight="1" x14ac:dyDescent="0.25">
      <c r="A152" s="14" t="e">
        <f t="shared" si="8"/>
        <v>#REF!</v>
      </c>
      <c r="B152" s="14" t="s">
        <v>282</v>
      </c>
      <c r="C152" s="159" t="s">
        <v>164</v>
      </c>
      <c r="D152" s="14" t="s">
        <v>295</v>
      </c>
      <c r="E152" s="54" t="s">
        <v>45</v>
      </c>
      <c r="F152" s="54"/>
      <c r="G152" s="54"/>
      <c r="H152" s="54"/>
      <c r="I152" s="14" t="s">
        <v>282</v>
      </c>
      <c r="J152" s="14" t="s">
        <v>296</v>
      </c>
      <c r="K152" s="14">
        <v>1</v>
      </c>
      <c r="L152" s="14">
        <v>0.25</v>
      </c>
      <c r="M152" s="14" t="s">
        <v>296</v>
      </c>
      <c r="N152" s="14" t="s">
        <v>45</v>
      </c>
      <c r="O152" s="14" t="s">
        <v>74</v>
      </c>
      <c r="P152" s="14" t="s">
        <v>89</v>
      </c>
      <c r="Q152" s="14" t="s">
        <v>311</v>
      </c>
      <c r="R152" s="14">
        <v>6.6000000000000003E-2</v>
      </c>
      <c r="S152" s="97">
        <f t="shared" si="7"/>
        <v>6.6000000000000003E-2</v>
      </c>
      <c r="T152" s="14">
        <f>[8]Final!W$12</f>
        <v>0</v>
      </c>
      <c r="U152" s="56" t="str">
        <f>[8]Final!X$12</f>
        <v xml:space="preserve">SE HACE SEGUIMIENTO TRIMESTRAL  </v>
      </c>
      <c r="V152" s="14">
        <f>[8]Final!Y$12</f>
        <v>0</v>
      </c>
      <c r="W152" s="56" t="str">
        <f>[8]Final!Z$12</f>
        <v xml:space="preserve">SE HACE SEGUIMIENTO TRIMESTRAL  </v>
      </c>
      <c r="X152" s="14">
        <f>[8]Final!AA$12</f>
        <v>6.6000000000000003E-2</v>
      </c>
      <c r="Y152" s="56" t="str">
        <f>[8]Final!AB$12</f>
        <v>Se hace seguimientoa las acciones, se  envian al Contador para ser resueltas</v>
      </c>
      <c r="Z152" s="14">
        <f>[8]Final!AC$12</f>
        <v>0</v>
      </c>
      <c r="AA152" s="56" t="str">
        <f>[8]Final!AD$12</f>
        <v>Se hace seguimiento,   se  hacen solicitudes al Contador quien  esta  revisando  los temas para ser resueltos ..</v>
      </c>
      <c r="AB152" s="14">
        <f>[8]Final!AE$12</f>
        <v>0</v>
      </c>
      <c r="AC152" s="56" t="str">
        <f>[8]Final!AF$12</f>
        <v>Se  hacen solicitudes al Contador quien  esta  revisando  los temas para ser resueltos ..</v>
      </c>
      <c r="AD152" s="14">
        <f>[8]Final!AG$12</f>
        <v>0</v>
      </c>
      <c r="AE152" s="56">
        <f>[8]Final!AH$12</f>
        <v>0</v>
      </c>
      <c r="AF152" s="14">
        <f>[8]Final!AI$12</f>
        <v>0</v>
      </c>
      <c r="AG152" s="56">
        <f>[8]Final!AJ$12</f>
        <v>0</v>
      </c>
      <c r="AH152" s="14">
        <f>[8]Final!AK$12</f>
        <v>0</v>
      </c>
      <c r="AI152" s="56">
        <f>[8]Final!AL$12</f>
        <v>0</v>
      </c>
      <c r="AJ152" s="14">
        <f>[8]Final!AM$12</f>
        <v>0</v>
      </c>
      <c r="AK152" s="56">
        <f>[8]Final!AN$12</f>
        <v>0</v>
      </c>
      <c r="AL152" s="14">
        <f>[8]Final!AO$12</f>
        <v>0</v>
      </c>
      <c r="AM152" s="56">
        <f>[8]Final!AP$12</f>
        <v>0</v>
      </c>
      <c r="AN152" s="14">
        <f>[8]Final!AQ$12</f>
        <v>0</v>
      </c>
      <c r="AO152" s="56">
        <f>[8]Final!AR$12</f>
        <v>0</v>
      </c>
      <c r="AP152" s="14">
        <f>[8]Final!AS$12</f>
        <v>0</v>
      </c>
      <c r="AQ152" s="56">
        <f>[8]Final!AT$12</f>
        <v>0</v>
      </c>
    </row>
    <row r="153" spans="1:43" s="90" customFormat="1" ht="123" customHeight="1" x14ac:dyDescent="0.25">
      <c r="A153" s="14" t="e">
        <f t="shared" si="8"/>
        <v>#REF!</v>
      </c>
      <c r="B153" s="14" t="s">
        <v>271</v>
      </c>
      <c r="C153" s="159" t="s">
        <v>164</v>
      </c>
      <c r="D153" s="14" t="s">
        <v>295</v>
      </c>
      <c r="E153" s="54" t="s">
        <v>45</v>
      </c>
      <c r="F153" s="54"/>
      <c r="G153" s="54"/>
      <c r="H153" s="54"/>
      <c r="I153" s="14" t="s">
        <v>272</v>
      </c>
      <c r="J153" s="14" t="s">
        <v>312</v>
      </c>
      <c r="K153" s="14">
        <v>1</v>
      </c>
      <c r="L153" s="14">
        <v>0.25</v>
      </c>
      <c r="M153" s="14" t="s">
        <v>313</v>
      </c>
      <c r="N153" s="14" t="s">
        <v>45</v>
      </c>
      <c r="O153" s="14" t="s">
        <v>53</v>
      </c>
      <c r="P153" s="14" t="s">
        <v>53</v>
      </c>
      <c r="Q153" s="14" t="s">
        <v>314</v>
      </c>
      <c r="R153" s="14">
        <v>0.3</v>
      </c>
      <c r="S153" s="97">
        <f t="shared" si="7"/>
        <v>0.3</v>
      </c>
      <c r="T153" s="14" t="str">
        <f>[11]Final!W$5</f>
        <v>30%</v>
      </c>
      <c r="U153" s="56" t="str">
        <f>[11]Final!X$5</f>
        <v>Se formuló el PAA 2019 el cual se aprobó en Comité Institucional de Coordinación de control interno de 31 de enero de 2019. Se publicó en la página web</v>
      </c>
      <c r="V153" s="14">
        <f>[11]Final!Y$5</f>
        <v>0</v>
      </c>
      <c r="W153" s="56">
        <f>[11]Final!Z$5</f>
        <v>0</v>
      </c>
      <c r="X153" s="14">
        <f>[11]Final!AA$5</f>
        <v>0</v>
      </c>
      <c r="Y153" s="56">
        <f>[11]Final!AB$5</f>
        <v>0</v>
      </c>
      <c r="Z153" s="14">
        <f>[11]Final!AC$5</f>
        <v>0</v>
      </c>
      <c r="AA153" s="56">
        <f>[11]Final!AD$5</f>
        <v>0</v>
      </c>
      <c r="AB153" s="14">
        <f>[11]Final!AE$5</f>
        <v>0</v>
      </c>
      <c r="AC153" s="56">
        <f>[11]Final!AF$5</f>
        <v>0</v>
      </c>
      <c r="AD153" s="14">
        <f>[11]Final!AG$5</f>
        <v>0</v>
      </c>
      <c r="AE153" s="56">
        <f>[11]Final!AH$5</f>
        <v>0</v>
      </c>
      <c r="AF153" s="14">
        <f>[11]Final!AI$5</f>
        <v>0</v>
      </c>
      <c r="AG153" s="56">
        <f>[11]Final!AJ$5</f>
        <v>0</v>
      </c>
      <c r="AH153" s="14">
        <f>[11]Final!AK$5</f>
        <v>0</v>
      </c>
      <c r="AI153" s="56">
        <f>[11]Final!AL$5</f>
        <v>0</v>
      </c>
      <c r="AJ153" s="14">
        <f>[11]Final!AM$5</f>
        <v>0</v>
      </c>
      <c r="AK153" s="56">
        <f>[11]Final!AN$5</f>
        <v>0</v>
      </c>
      <c r="AL153" s="14">
        <f>[11]Final!AO$5</f>
        <v>0</v>
      </c>
      <c r="AM153" s="56">
        <f>[11]Final!AP$5</f>
        <v>0</v>
      </c>
      <c r="AN153" s="14">
        <f>[11]Final!AQ$5</f>
        <v>0</v>
      </c>
      <c r="AO153" s="56">
        <f>[11]Final!AR$5</f>
        <v>0</v>
      </c>
      <c r="AP153" s="14">
        <f>[11]Final!AS$5</f>
        <v>0</v>
      </c>
      <c r="AQ153" s="56">
        <f>[11]Final!AT$5</f>
        <v>0</v>
      </c>
    </row>
    <row r="154" spans="1:43" s="90" customFormat="1" ht="123" customHeight="1" x14ac:dyDescent="0.25">
      <c r="A154" s="14" t="e">
        <f t="shared" si="8"/>
        <v>#REF!</v>
      </c>
      <c r="B154" s="14" t="s">
        <v>271</v>
      </c>
      <c r="C154" s="159" t="s">
        <v>164</v>
      </c>
      <c r="D154" s="14" t="s">
        <v>295</v>
      </c>
      <c r="E154" s="54" t="s">
        <v>45</v>
      </c>
      <c r="F154" s="54"/>
      <c r="G154" s="54"/>
      <c r="H154" s="54"/>
      <c r="I154" s="14" t="s">
        <v>272</v>
      </c>
      <c r="J154" s="14" t="s">
        <v>312</v>
      </c>
      <c r="K154" s="14">
        <v>1</v>
      </c>
      <c r="L154" s="14">
        <v>0.25</v>
      </c>
      <c r="M154" s="14" t="s">
        <v>313</v>
      </c>
      <c r="N154" s="14" t="s">
        <v>45</v>
      </c>
      <c r="O154" s="14" t="s">
        <v>53</v>
      </c>
      <c r="P154" s="14" t="s">
        <v>54</v>
      </c>
      <c r="Q154" s="14" t="s">
        <v>315</v>
      </c>
      <c r="R154" s="14">
        <v>0.7</v>
      </c>
      <c r="S154" s="97">
        <f t="shared" ref="S154" si="9">T154+V154+X154+Z154+AB154+AD154+AF154+AH154+AJ154+AL154+AN154+AP154</f>
        <v>0.66</v>
      </c>
      <c r="T154" s="14" t="str">
        <f>[11]Final!W$6</f>
        <v>13%</v>
      </c>
      <c r="U154" s="56" t="str">
        <f>[11]Final!X$6</f>
        <v>Se da cumplimiento a las actividades correspondientes al mes de enero, así: Se realizó la evaluación a la Gestión anual por Dependencias. Se realizó el reporte al SIRECI del Plan de Mejoramiento Institucional a diciembre 2018. Se elaboró y presentó informe de austeridad en el gasto correspondiente al cuarto trimestre de 2018. Se realizó seguimiento al Plan Anticorrupción y de Atención al ciudaano y al Mapa de Riesgos de corrupción. Se realizó seguimiento a la publicación en la página web de los planes institucionales. Se realizó el primer comité Institucional de coordinación de Control Interno.</v>
      </c>
      <c r="V154" s="14">
        <f>[11]Final!Y$6</f>
        <v>0.09</v>
      </c>
      <c r="W154" s="56" t="str">
        <f>[11]Final!Z$6</f>
        <v>Se da cumplimiento a las actividades previstas: Informe de Seguimiento a PQRS,  Informe Certificación Ekogui, Informe de Evaluación del Control Interno Contable, Verificacion Consolidación de la Cuenta Anual Consolidada reporte SIRECI, Inicio de las Evaluación del FURAG, Componente 7 Control Interno.</v>
      </c>
      <c r="X154" s="14">
        <f>[11]Final!AA$6</f>
        <v>0.14000000000000001</v>
      </c>
      <c r="Y154" s="56" t="str">
        <f>[11]Final!AB$6</f>
        <v xml:space="preserve">Se da cumplimiento a las actividades previstas: Inicio auditoría La tienda, Informe pormenorizado del estado del control interno, se realiza medición del FURAG, Componente Control Interno, Informe derechos de autor, verificación cumplimiento reporte SIRECI Cuenta Anual Consolidada, Respuesta Informe Cámara de Representantes para el Fenecimiento de la Cuenta, Arqueo de Caja Menor, </v>
      </c>
      <c r="Z154" s="14">
        <f>[11]Final!AC$6</f>
        <v>0.06</v>
      </c>
      <c r="AA154" s="56" t="str">
        <f>[11]Final!AD$6</f>
        <v>Se da cumplimiento a las actividades previstas en el plan: Se ejecuta la auditoría al proceso La tienda, se presenta Informe Preliminar a los auditados y se realiza reuniíon de cierre. Se presentan nuevas evidencias y se decide suspender la auditoría para el reporte de nueva información por los auditados. Se elabora informe de seguimiento al SIGEP. Se elabora informe de seguimeinto a las medidas de austeridad en el gasto. Se elaboró documento que será presentado a los funcionarios en temas de control interno, en cumplimiento del rol de enfoque hacia la prevención.</v>
      </c>
      <c r="AB154" s="14" t="str">
        <f>[11]Final!AE$6</f>
        <v>7%</v>
      </c>
      <c r="AC154" s="56" t="str">
        <f>[11]Final!AF$6</f>
        <v>Se da cumplimiento a las acciones previstas en el Plan Anual de Auditoría: Se da inicio a la auditoría al proceso de Gestión Contractual.Se realiza cierre a la auditoría al proceso de Mercadeo y Producción La tienda, se remite informe Final de Auditoría en mayo 8 de 2019, se asesora en la elaboración del Plan de Mejoramiento el cual se recibe mayo 29 de 2019. Se realiza seguimiento al Plan Anticorrupción y Mapa de Riesgos de Corrupción correspondiente al primer cuatrimestre. Se realiza seguimiento al Comité de Conciliaciones y se emite informe definitivo en mayo 31 de 2019 a los interesados y se publica en la web. En mayo 14 de 2019, la OCI realizó capacitación a los funcionarios del INCI en las herramientas de control interno y el modelo de las tres líneas de defensa.</v>
      </c>
      <c r="AD154" s="14">
        <f>[11]Final!AG$6</f>
        <v>7.0000000000000007E-2</v>
      </c>
      <c r="AE154" s="56" t="str">
        <f>[11]Final!AH$6</f>
        <v>Se da cumplimiento a las acciones previstas en el Plan Anual de Auditoría: Ejecución Auditoría Proceso Contractual, reunión de cierre el 28 de junio. Seguimiento al Proceso disciplinario. Arqueo de Caja Menor. Información inicio seguimiento Deudores Morosos (Acreencias), se solicita aplazamiento por vacaciones del contador, se decide aplazar hasta el 15 de julio. Se inicia Informe Pormenorizado del Estado de Control Interno. Se informa inicio del Seguimiento a PQRS y Austeridad en el Gasto segundo trimestre.</v>
      </c>
      <c r="AF154" s="14">
        <f>[11]Final!AI$6</f>
        <v>0.1</v>
      </c>
      <c r="AG154" s="56" t="str">
        <f>[11]Final!AJ$6</f>
        <v>Se da cumplimiento a las acciones previstas en el Plan Anual de Auditoría, así: Emision informe Final de Auditoría proceso de Gestión Contractual,  Informe Pormenorizado del Estado de Control, Informe de Seguimiento a las PQRS a junio 30 de 2019,  Informe de Seguimiento a las medidas de Austeridad en el Gasto, Informe de Seguimiento a los Deudores Morosos BDME, Seguimiento al Plan de Mejoramiento Institucional - CGR y Reporte Acciones Cumplidas.</v>
      </c>
      <c r="AH154" s="14">
        <f>[11]Final!AK$6</f>
        <v>0</v>
      </c>
      <c r="AI154" s="56">
        <f>[11]Final!AL$6</f>
        <v>0</v>
      </c>
      <c r="AJ154" s="14">
        <f>[11]Final!AM$6</f>
        <v>0</v>
      </c>
      <c r="AK154" s="56">
        <f>[11]Final!AN$6</f>
        <v>0</v>
      </c>
      <c r="AL154" s="14">
        <f>[11]Final!AO$6</f>
        <v>0</v>
      </c>
      <c r="AM154" s="56">
        <f>[11]Final!AP$6</f>
        <v>0</v>
      </c>
      <c r="AN154" s="14">
        <f>[11]Final!AQ$6</f>
        <v>0</v>
      </c>
      <c r="AO154" s="56">
        <f>[11]Final!AR$6</f>
        <v>0</v>
      </c>
      <c r="AP154" s="14">
        <f>[11]Final!AS$6</f>
        <v>0</v>
      </c>
      <c r="AQ154" s="56">
        <f>[11]Final!AT$6</f>
        <v>0</v>
      </c>
    </row>
    <row r="155" spans="1:43" s="1" customFormat="1" ht="123" customHeight="1" x14ac:dyDescent="0.25">
      <c r="R155" s="5"/>
      <c r="S155" s="90"/>
      <c r="T155" s="90"/>
      <c r="U155" s="98"/>
      <c r="V155" s="90"/>
      <c r="W155" s="98"/>
      <c r="X155" s="90"/>
      <c r="Y155" s="98"/>
      <c r="Z155" s="90"/>
      <c r="AA155" s="99"/>
      <c r="AB155" s="90"/>
      <c r="AC155" s="98"/>
      <c r="AD155" s="90"/>
      <c r="AE155" s="98"/>
      <c r="AF155" s="90"/>
      <c r="AG155" s="98"/>
      <c r="AH155" s="90"/>
      <c r="AI155" s="98"/>
      <c r="AJ155" s="90"/>
      <c r="AK155" s="98"/>
      <c r="AL155" s="90"/>
      <c r="AM155" s="98"/>
      <c r="AN155" s="90"/>
      <c r="AO155" s="98"/>
      <c r="AP155" s="90"/>
      <c r="AQ155" s="98"/>
    </row>
    <row r="156" spans="1:43" s="1" customFormat="1" ht="123" customHeight="1" x14ac:dyDescent="0.25">
      <c r="R156" s="5"/>
      <c r="S156" s="90"/>
      <c r="T156" s="90"/>
      <c r="U156" s="98"/>
      <c r="V156" s="90"/>
      <c r="W156" s="98"/>
      <c r="X156" s="90"/>
      <c r="Y156" s="98"/>
      <c r="Z156" s="90"/>
      <c r="AA156" s="55"/>
      <c r="AB156" s="90"/>
      <c r="AC156" s="98"/>
      <c r="AD156" s="90"/>
      <c r="AE156" s="98"/>
      <c r="AF156" s="90"/>
      <c r="AG156" s="98"/>
      <c r="AH156" s="90"/>
      <c r="AI156" s="98"/>
      <c r="AJ156" s="90"/>
      <c r="AK156" s="98"/>
      <c r="AL156" s="90"/>
      <c r="AM156" s="98"/>
      <c r="AN156" s="90"/>
      <c r="AO156" s="98"/>
      <c r="AP156" s="90"/>
      <c r="AQ156" s="98"/>
    </row>
    <row r="157" spans="1:43" s="1" customFormat="1" ht="123" customHeight="1" x14ac:dyDescent="0.25">
      <c r="R157" s="5"/>
      <c r="S157" s="90"/>
      <c r="T157" s="90"/>
      <c r="U157" s="98"/>
      <c r="V157" s="90"/>
      <c r="W157" s="98"/>
      <c r="X157" s="90"/>
      <c r="Y157" s="98"/>
      <c r="Z157" s="90"/>
      <c r="AA157" s="55"/>
      <c r="AB157" s="90"/>
      <c r="AC157" s="98"/>
      <c r="AD157" s="90"/>
      <c r="AE157" s="98"/>
      <c r="AF157" s="90"/>
      <c r="AG157" s="98"/>
      <c r="AH157" s="90"/>
      <c r="AI157" s="98"/>
      <c r="AJ157" s="90"/>
      <c r="AK157" s="98"/>
      <c r="AL157" s="90"/>
      <c r="AM157" s="98"/>
      <c r="AN157" s="90"/>
      <c r="AO157" s="98"/>
      <c r="AP157" s="90"/>
      <c r="AQ157" s="98"/>
    </row>
    <row r="158" spans="1:43" s="1" customFormat="1" ht="123" customHeight="1" x14ac:dyDescent="0.25">
      <c r="R158" s="5"/>
      <c r="S158" s="90"/>
      <c r="T158" s="90"/>
      <c r="U158" s="98"/>
      <c r="V158" s="90"/>
      <c r="W158" s="98"/>
      <c r="X158" s="90"/>
      <c r="Y158" s="98"/>
      <c r="Z158" s="90"/>
      <c r="AA158" s="98"/>
      <c r="AB158" s="90"/>
      <c r="AC158" s="98"/>
      <c r="AD158" s="90"/>
      <c r="AE158" s="98"/>
      <c r="AF158" s="90"/>
      <c r="AG158" s="98"/>
      <c r="AH158" s="90"/>
      <c r="AI158" s="98"/>
      <c r="AJ158" s="90"/>
      <c r="AK158" s="98"/>
      <c r="AL158" s="90"/>
      <c r="AM158" s="98"/>
      <c r="AN158" s="90"/>
      <c r="AO158" s="98"/>
      <c r="AP158" s="90"/>
      <c r="AQ158" s="98"/>
    </row>
    <row r="159" spans="1:43" s="1" customFormat="1" ht="123" customHeight="1" x14ac:dyDescent="0.25">
      <c r="R159" s="5"/>
      <c r="S159" s="90"/>
      <c r="T159" s="90"/>
      <c r="U159" s="98"/>
      <c r="V159" s="90"/>
      <c r="W159" s="98"/>
      <c r="X159" s="90"/>
      <c r="Y159" s="98"/>
      <c r="Z159" s="90"/>
      <c r="AA159" s="98"/>
      <c r="AB159" s="90"/>
      <c r="AC159" s="98"/>
      <c r="AD159" s="90"/>
      <c r="AE159" s="98"/>
      <c r="AF159" s="90"/>
      <c r="AG159" s="98"/>
      <c r="AH159" s="90"/>
      <c r="AI159" s="98"/>
      <c r="AJ159" s="90"/>
      <c r="AK159" s="98"/>
      <c r="AL159" s="90"/>
      <c r="AM159" s="98"/>
      <c r="AN159" s="90"/>
      <c r="AO159" s="98"/>
      <c r="AP159" s="90"/>
      <c r="AQ159" s="98"/>
    </row>
    <row r="160" spans="1:43" s="1" customFormat="1" ht="123" customHeight="1" x14ac:dyDescent="0.25">
      <c r="R160" s="5"/>
      <c r="S160" s="90"/>
      <c r="T160" s="90"/>
      <c r="U160" s="98"/>
      <c r="V160" s="90"/>
      <c r="W160" s="98"/>
      <c r="X160" s="90"/>
      <c r="Y160" s="98"/>
      <c r="Z160" s="90"/>
      <c r="AA160" s="98"/>
      <c r="AB160" s="90"/>
      <c r="AC160" s="98"/>
      <c r="AD160" s="90"/>
      <c r="AE160" s="98"/>
      <c r="AF160" s="90"/>
      <c r="AG160" s="98"/>
      <c r="AH160" s="90"/>
      <c r="AI160" s="98"/>
      <c r="AJ160" s="90"/>
      <c r="AK160" s="98"/>
      <c r="AL160" s="90"/>
      <c r="AM160" s="98"/>
      <c r="AN160" s="90"/>
      <c r="AO160" s="98"/>
      <c r="AP160" s="90"/>
      <c r="AQ160" s="98"/>
    </row>
    <row r="161" spans="18:43" s="1" customFormat="1" ht="123" customHeight="1" x14ac:dyDescent="0.25">
      <c r="R161" s="5"/>
      <c r="S161" s="90"/>
      <c r="T161" s="90"/>
      <c r="U161" s="98"/>
      <c r="V161" s="90"/>
      <c r="W161" s="98"/>
      <c r="X161" s="90"/>
      <c r="Y161" s="98"/>
      <c r="Z161" s="90"/>
      <c r="AA161" s="98"/>
      <c r="AB161" s="90"/>
      <c r="AC161" s="98"/>
      <c r="AD161" s="90"/>
      <c r="AE161" s="98"/>
      <c r="AF161" s="90"/>
      <c r="AG161" s="98"/>
      <c r="AH161" s="90"/>
      <c r="AI161" s="98"/>
      <c r="AJ161" s="90"/>
      <c r="AK161" s="98"/>
      <c r="AL161" s="90"/>
      <c r="AM161" s="98"/>
      <c r="AN161" s="90"/>
      <c r="AO161" s="98"/>
      <c r="AP161" s="90"/>
      <c r="AQ161" s="98"/>
    </row>
    <row r="162" spans="18:43" s="1" customFormat="1" ht="123" customHeight="1" x14ac:dyDescent="0.25">
      <c r="R162" s="5"/>
      <c r="S162" s="90"/>
      <c r="T162" s="90"/>
      <c r="U162" s="98"/>
      <c r="V162" s="90"/>
      <c r="W162" s="98"/>
      <c r="X162" s="90"/>
      <c r="Y162" s="98"/>
      <c r="Z162" s="90"/>
      <c r="AA162" s="98"/>
      <c r="AB162" s="90"/>
      <c r="AC162" s="98"/>
      <c r="AD162" s="90"/>
      <c r="AE162" s="98"/>
      <c r="AF162" s="90"/>
      <c r="AG162" s="98"/>
      <c r="AH162" s="90"/>
      <c r="AI162" s="98"/>
      <c r="AJ162" s="90"/>
      <c r="AK162" s="98"/>
      <c r="AL162" s="90"/>
      <c r="AM162" s="98"/>
      <c r="AN162" s="90"/>
      <c r="AO162" s="98"/>
      <c r="AP162" s="90"/>
      <c r="AQ162" s="98"/>
    </row>
    <row r="163" spans="18:43" s="1" customFormat="1" ht="123" customHeight="1" x14ac:dyDescent="0.25">
      <c r="R163" s="5"/>
      <c r="S163" s="90"/>
      <c r="T163" s="90"/>
      <c r="U163" s="98"/>
      <c r="V163" s="90"/>
      <c r="W163" s="98"/>
      <c r="X163" s="90"/>
      <c r="Y163" s="98"/>
      <c r="Z163" s="90"/>
      <c r="AA163" s="98"/>
      <c r="AB163" s="90"/>
      <c r="AC163" s="98"/>
      <c r="AD163" s="90"/>
      <c r="AE163" s="98"/>
      <c r="AF163" s="90"/>
      <c r="AG163" s="98"/>
      <c r="AH163" s="90"/>
      <c r="AI163" s="98"/>
      <c r="AJ163" s="90"/>
      <c r="AK163" s="98"/>
      <c r="AL163" s="90"/>
      <c r="AM163" s="98"/>
      <c r="AN163" s="90"/>
      <c r="AO163" s="98"/>
      <c r="AP163" s="90"/>
      <c r="AQ163" s="98"/>
    </row>
    <row r="164" spans="18:43" s="1" customFormat="1" ht="123" customHeight="1" x14ac:dyDescent="0.25">
      <c r="R164" s="5"/>
      <c r="S164" s="90"/>
      <c r="T164" s="90"/>
      <c r="U164" s="98"/>
      <c r="V164" s="90"/>
      <c r="W164" s="98"/>
      <c r="X164" s="90"/>
      <c r="Y164" s="98"/>
      <c r="Z164" s="90"/>
      <c r="AA164" s="98"/>
      <c r="AB164" s="90"/>
      <c r="AC164" s="98"/>
      <c r="AD164" s="90"/>
      <c r="AE164" s="98"/>
      <c r="AF164" s="90"/>
      <c r="AG164" s="98"/>
      <c r="AH164" s="90"/>
      <c r="AI164" s="98"/>
      <c r="AJ164" s="90"/>
      <c r="AK164" s="98"/>
      <c r="AL164" s="90"/>
      <c r="AM164" s="98"/>
      <c r="AN164" s="90"/>
      <c r="AO164" s="98"/>
      <c r="AP164" s="90"/>
      <c r="AQ164" s="98"/>
    </row>
    <row r="165" spans="18:43" s="1" customFormat="1" ht="123" customHeight="1" x14ac:dyDescent="0.25">
      <c r="R165" s="5"/>
      <c r="S165" s="90"/>
      <c r="T165" s="90"/>
      <c r="U165" s="98"/>
      <c r="V165" s="90"/>
      <c r="W165" s="98"/>
      <c r="X165" s="90"/>
      <c r="Y165" s="98"/>
      <c r="Z165" s="90"/>
      <c r="AA165" s="98"/>
      <c r="AB165" s="90"/>
      <c r="AC165" s="98"/>
      <c r="AD165" s="90"/>
      <c r="AE165" s="98"/>
      <c r="AF165" s="90"/>
      <c r="AG165" s="98"/>
      <c r="AH165" s="90"/>
      <c r="AI165" s="98"/>
      <c r="AJ165" s="90"/>
      <c r="AK165" s="98"/>
      <c r="AL165" s="90"/>
      <c r="AM165" s="98"/>
      <c r="AN165" s="90"/>
      <c r="AO165" s="98"/>
      <c r="AP165" s="90"/>
      <c r="AQ165" s="98"/>
    </row>
    <row r="166" spans="18:43" s="1" customFormat="1" ht="123" customHeight="1" x14ac:dyDescent="0.25">
      <c r="R166" s="5"/>
      <c r="S166" s="90"/>
      <c r="T166" s="90"/>
      <c r="U166" s="98"/>
      <c r="V166" s="90"/>
      <c r="W166" s="98"/>
      <c r="X166" s="90"/>
      <c r="Y166" s="98"/>
      <c r="Z166" s="90"/>
      <c r="AA166" s="98"/>
      <c r="AB166" s="90"/>
      <c r="AC166" s="98"/>
      <c r="AD166" s="90"/>
      <c r="AE166" s="98"/>
      <c r="AF166" s="90"/>
      <c r="AG166" s="98"/>
      <c r="AH166" s="90"/>
      <c r="AI166" s="98"/>
      <c r="AJ166" s="90"/>
      <c r="AK166" s="98"/>
      <c r="AL166" s="90"/>
      <c r="AM166" s="98"/>
      <c r="AN166" s="90"/>
      <c r="AO166" s="98"/>
      <c r="AP166" s="90"/>
      <c r="AQ166" s="98"/>
    </row>
    <row r="167" spans="18:43" s="1" customFormat="1" ht="123" customHeight="1" x14ac:dyDescent="0.25">
      <c r="R167" s="5"/>
      <c r="S167" s="90"/>
      <c r="T167" s="90"/>
      <c r="U167" s="98"/>
      <c r="V167" s="90"/>
      <c r="W167" s="98"/>
      <c r="X167" s="90"/>
      <c r="Y167" s="98"/>
      <c r="Z167" s="90"/>
      <c r="AA167" s="98"/>
      <c r="AB167" s="90"/>
      <c r="AC167" s="98"/>
      <c r="AD167" s="90"/>
      <c r="AE167" s="98"/>
      <c r="AF167" s="90"/>
      <c r="AG167" s="98"/>
      <c r="AH167" s="90"/>
      <c r="AI167" s="98"/>
      <c r="AJ167" s="90"/>
      <c r="AK167" s="98"/>
      <c r="AL167" s="90"/>
      <c r="AM167" s="98"/>
      <c r="AN167" s="90"/>
      <c r="AO167" s="98"/>
      <c r="AP167" s="90"/>
      <c r="AQ167" s="98"/>
    </row>
    <row r="168" spans="18:43" s="1" customFormat="1" ht="123" customHeight="1" x14ac:dyDescent="0.25">
      <c r="R168" s="5"/>
      <c r="S168" s="90"/>
      <c r="T168" s="90"/>
      <c r="U168" s="98"/>
      <c r="V168" s="90"/>
      <c r="W168" s="98"/>
      <c r="X168" s="90"/>
      <c r="Y168" s="98"/>
      <c r="Z168" s="90"/>
      <c r="AA168" s="98"/>
      <c r="AB168" s="90"/>
      <c r="AC168" s="98"/>
      <c r="AD168" s="90"/>
      <c r="AE168" s="98"/>
      <c r="AF168" s="90"/>
      <c r="AG168" s="98"/>
      <c r="AH168" s="90"/>
      <c r="AI168" s="98"/>
      <c r="AJ168" s="90"/>
      <c r="AK168" s="98"/>
      <c r="AL168" s="90"/>
      <c r="AM168" s="98"/>
      <c r="AN168" s="90"/>
      <c r="AO168" s="98"/>
      <c r="AP168" s="90"/>
      <c r="AQ168" s="98"/>
    </row>
    <row r="169" spans="18:43" s="1" customFormat="1" ht="123" customHeight="1" x14ac:dyDescent="0.25">
      <c r="R169" s="5"/>
      <c r="S169" s="90"/>
      <c r="T169" s="90"/>
      <c r="U169" s="98"/>
      <c r="V169" s="90"/>
      <c r="W169" s="98"/>
      <c r="X169" s="90"/>
      <c r="Y169" s="98"/>
      <c r="Z169" s="90"/>
      <c r="AA169" s="98"/>
      <c r="AB169" s="90"/>
      <c r="AC169" s="98"/>
      <c r="AD169" s="90"/>
      <c r="AE169" s="98"/>
      <c r="AF169" s="90"/>
      <c r="AG169" s="98"/>
      <c r="AH169" s="90"/>
      <c r="AI169" s="98"/>
      <c r="AJ169" s="90"/>
      <c r="AK169" s="98"/>
      <c r="AL169" s="90"/>
      <c r="AM169" s="98"/>
      <c r="AN169" s="90"/>
      <c r="AO169" s="98"/>
      <c r="AP169" s="90"/>
      <c r="AQ169" s="98"/>
    </row>
    <row r="170" spans="18:43" s="1" customFormat="1" ht="123" customHeight="1" x14ac:dyDescent="0.25">
      <c r="R170" s="5"/>
      <c r="S170" s="90"/>
      <c r="T170" s="90"/>
      <c r="U170" s="98"/>
      <c r="V170" s="90"/>
      <c r="W170" s="98"/>
      <c r="X170" s="90"/>
      <c r="Y170" s="98"/>
      <c r="Z170" s="90"/>
      <c r="AA170" s="98"/>
      <c r="AB170" s="90"/>
      <c r="AC170" s="98"/>
      <c r="AD170" s="90"/>
      <c r="AE170" s="98"/>
      <c r="AF170" s="90"/>
      <c r="AG170" s="98"/>
      <c r="AH170" s="90"/>
      <c r="AI170" s="98"/>
      <c r="AJ170" s="90"/>
      <c r="AK170" s="98"/>
      <c r="AL170" s="90"/>
      <c r="AM170" s="98"/>
      <c r="AN170" s="90"/>
      <c r="AO170" s="98"/>
      <c r="AP170" s="90"/>
      <c r="AQ170" s="98"/>
    </row>
    <row r="171" spans="18:43" s="1" customFormat="1" ht="123" customHeight="1" x14ac:dyDescent="0.25">
      <c r="R171" s="5"/>
      <c r="S171" s="90"/>
      <c r="T171" s="90"/>
      <c r="U171" s="98"/>
      <c r="V171" s="90"/>
      <c r="W171" s="98"/>
      <c r="X171" s="90"/>
      <c r="Y171" s="98"/>
      <c r="Z171" s="90"/>
      <c r="AA171" s="98"/>
      <c r="AB171" s="90"/>
      <c r="AC171" s="98"/>
      <c r="AD171" s="90"/>
      <c r="AE171" s="98"/>
      <c r="AF171" s="90"/>
      <c r="AG171" s="98"/>
      <c r="AH171" s="90"/>
      <c r="AI171" s="98"/>
      <c r="AJ171" s="90"/>
      <c r="AK171" s="98"/>
      <c r="AL171" s="90"/>
      <c r="AM171" s="98"/>
      <c r="AN171" s="90"/>
      <c r="AO171" s="98"/>
      <c r="AP171" s="90"/>
      <c r="AQ171" s="98"/>
    </row>
    <row r="172" spans="18:43" s="1" customFormat="1" ht="123" customHeight="1" x14ac:dyDescent="0.25">
      <c r="R172" s="5"/>
      <c r="S172" s="90"/>
      <c r="T172" s="90"/>
      <c r="U172" s="98"/>
      <c r="V172" s="90"/>
      <c r="W172" s="98"/>
      <c r="X172" s="90"/>
      <c r="Y172" s="98"/>
      <c r="Z172" s="90"/>
      <c r="AA172" s="98"/>
      <c r="AB172" s="90"/>
      <c r="AC172" s="98"/>
      <c r="AD172" s="90"/>
      <c r="AE172" s="98"/>
      <c r="AF172" s="90"/>
      <c r="AG172" s="98"/>
      <c r="AH172" s="90"/>
      <c r="AI172" s="98"/>
      <c r="AJ172" s="90"/>
      <c r="AK172" s="98"/>
      <c r="AL172" s="90"/>
      <c r="AM172" s="98"/>
      <c r="AN172" s="90"/>
      <c r="AO172" s="98"/>
      <c r="AP172" s="90"/>
      <c r="AQ172" s="98"/>
    </row>
    <row r="173" spans="18:43" s="1" customFormat="1" ht="123" customHeight="1" x14ac:dyDescent="0.25">
      <c r="R173" s="5"/>
      <c r="S173" s="90"/>
      <c r="T173" s="90"/>
      <c r="U173" s="98"/>
      <c r="V173" s="90"/>
      <c r="W173" s="98"/>
      <c r="X173" s="90"/>
      <c r="Y173" s="98"/>
      <c r="Z173" s="90"/>
      <c r="AA173" s="98"/>
      <c r="AB173" s="90"/>
      <c r="AC173" s="98"/>
      <c r="AD173" s="90"/>
      <c r="AE173" s="98"/>
      <c r="AF173" s="90"/>
      <c r="AG173" s="98"/>
      <c r="AH173" s="90"/>
      <c r="AI173" s="98"/>
      <c r="AJ173" s="90"/>
      <c r="AK173" s="98"/>
      <c r="AL173" s="90"/>
      <c r="AM173" s="98"/>
      <c r="AN173" s="90"/>
      <c r="AO173" s="98"/>
      <c r="AP173" s="90"/>
      <c r="AQ173" s="98"/>
    </row>
    <row r="174" spans="18:43" s="1" customFormat="1" ht="123" customHeight="1" x14ac:dyDescent="0.25">
      <c r="R174" s="5"/>
      <c r="S174" s="90"/>
      <c r="T174" s="90"/>
      <c r="U174" s="98"/>
      <c r="V174" s="90"/>
      <c r="W174" s="98"/>
      <c r="X174" s="90"/>
      <c r="Y174" s="98"/>
      <c r="Z174" s="90"/>
      <c r="AA174" s="98"/>
      <c r="AB174" s="90"/>
      <c r="AC174" s="98"/>
      <c r="AD174" s="90"/>
      <c r="AE174" s="98"/>
      <c r="AF174" s="90"/>
      <c r="AG174" s="98"/>
      <c r="AH174" s="90"/>
      <c r="AI174" s="98"/>
      <c r="AJ174" s="90"/>
      <c r="AK174" s="98"/>
      <c r="AL174" s="90"/>
      <c r="AM174" s="98"/>
      <c r="AN174" s="90"/>
      <c r="AO174" s="98"/>
      <c r="AP174" s="90"/>
      <c r="AQ174" s="98"/>
    </row>
    <row r="175" spans="18:43" s="1" customFormat="1" ht="123" customHeight="1" x14ac:dyDescent="0.25">
      <c r="R175" s="5"/>
      <c r="S175" s="90"/>
      <c r="T175" s="90"/>
      <c r="U175" s="98"/>
      <c r="V175" s="90"/>
      <c r="W175" s="98"/>
      <c r="X175" s="90"/>
      <c r="Y175" s="98"/>
      <c r="Z175" s="90"/>
      <c r="AA175" s="98"/>
      <c r="AB175" s="90"/>
      <c r="AC175" s="98"/>
      <c r="AD175" s="90"/>
      <c r="AE175" s="98"/>
      <c r="AF175" s="90"/>
      <c r="AG175" s="98"/>
      <c r="AH175" s="90"/>
      <c r="AI175" s="98"/>
      <c r="AJ175" s="90"/>
      <c r="AK175" s="98"/>
      <c r="AL175" s="90"/>
      <c r="AM175" s="98"/>
      <c r="AN175" s="90"/>
      <c r="AO175" s="98"/>
      <c r="AP175" s="90"/>
      <c r="AQ175" s="98"/>
    </row>
    <row r="176" spans="18:43" s="1" customFormat="1" ht="123" customHeight="1" x14ac:dyDescent="0.25">
      <c r="R176" s="5"/>
      <c r="S176" s="90"/>
      <c r="T176" s="90"/>
      <c r="U176" s="98"/>
      <c r="V176" s="90"/>
      <c r="W176" s="98"/>
      <c r="X176" s="90"/>
      <c r="Y176" s="98"/>
      <c r="Z176" s="90"/>
      <c r="AA176" s="98"/>
      <c r="AB176" s="90"/>
      <c r="AC176" s="98"/>
      <c r="AD176" s="90"/>
      <c r="AE176" s="98"/>
      <c r="AF176" s="90"/>
      <c r="AG176" s="98"/>
      <c r="AH176" s="90"/>
      <c r="AI176" s="98"/>
      <c r="AJ176" s="90"/>
      <c r="AK176" s="98"/>
      <c r="AL176" s="90"/>
      <c r="AM176" s="98"/>
      <c r="AN176" s="90"/>
      <c r="AO176" s="98"/>
      <c r="AP176" s="90"/>
      <c r="AQ176" s="98"/>
    </row>
    <row r="177" spans="18:43" s="1" customFormat="1" ht="123" customHeight="1" x14ac:dyDescent="0.25">
      <c r="R177" s="5"/>
      <c r="S177" s="90"/>
      <c r="T177" s="90"/>
      <c r="U177" s="98"/>
      <c r="V177" s="90"/>
      <c r="W177" s="98"/>
      <c r="X177" s="90"/>
      <c r="Y177" s="98"/>
      <c r="Z177" s="90"/>
      <c r="AA177" s="98"/>
      <c r="AB177" s="90"/>
      <c r="AC177" s="98"/>
      <c r="AD177" s="90"/>
      <c r="AE177" s="98"/>
      <c r="AF177" s="90"/>
      <c r="AG177" s="98"/>
      <c r="AH177" s="90"/>
      <c r="AI177" s="98"/>
      <c r="AJ177" s="90"/>
      <c r="AK177" s="98"/>
      <c r="AL177" s="90"/>
      <c r="AM177" s="98"/>
      <c r="AN177" s="90"/>
      <c r="AO177" s="98"/>
      <c r="AP177" s="90"/>
      <c r="AQ177" s="98"/>
    </row>
    <row r="178" spans="18:43" s="1" customFormat="1" ht="123" customHeight="1" x14ac:dyDescent="0.25">
      <c r="R178" s="5"/>
      <c r="S178" s="90"/>
      <c r="T178" s="90"/>
      <c r="U178" s="98"/>
      <c r="V178" s="90"/>
      <c r="W178" s="98"/>
      <c r="X178" s="90"/>
      <c r="Y178" s="98"/>
      <c r="Z178" s="90"/>
      <c r="AA178" s="98"/>
      <c r="AB178" s="90"/>
      <c r="AC178" s="98"/>
      <c r="AD178" s="90"/>
      <c r="AE178" s="98"/>
      <c r="AF178" s="90"/>
      <c r="AG178" s="98"/>
      <c r="AH178" s="90"/>
      <c r="AI178" s="98"/>
      <c r="AJ178" s="90"/>
      <c r="AK178" s="98"/>
      <c r="AL178" s="90"/>
      <c r="AM178" s="98"/>
      <c r="AN178" s="90"/>
      <c r="AO178" s="98"/>
      <c r="AP178" s="90"/>
      <c r="AQ178" s="98"/>
    </row>
    <row r="179" spans="18:43" s="1" customFormat="1" ht="123" customHeight="1" x14ac:dyDescent="0.25">
      <c r="R179" s="5"/>
      <c r="S179" s="90"/>
      <c r="T179" s="90"/>
      <c r="U179" s="98"/>
      <c r="V179" s="90"/>
      <c r="W179" s="98"/>
      <c r="X179" s="90"/>
      <c r="Y179" s="98"/>
      <c r="Z179" s="90"/>
      <c r="AA179" s="98"/>
      <c r="AB179" s="90"/>
      <c r="AC179" s="98"/>
      <c r="AD179" s="90"/>
      <c r="AE179" s="98"/>
      <c r="AF179" s="90"/>
      <c r="AG179" s="98"/>
      <c r="AH179" s="90"/>
      <c r="AI179" s="98"/>
      <c r="AJ179" s="90"/>
      <c r="AK179" s="98"/>
      <c r="AL179" s="90"/>
      <c r="AM179" s="98"/>
      <c r="AN179" s="90"/>
      <c r="AO179" s="98"/>
      <c r="AP179" s="90"/>
      <c r="AQ179" s="98"/>
    </row>
    <row r="180" spans="18:43" s="1" customFormat="1" ht="123" customHeight="1" x14ac:dyDescent="0.25">
      <c r="R180" s="5"/>
      <c r="S180" s="90"/>
      <c r="T180" s="90"/>
      <c r="U180" s="98"/>
      <c r="V180" s="90"/>
      <c r="W180" s="98"/>
      <c r="X180" s="90"/>
      <c r="Y180" s="98"/>
      <c r="Z180" s="90"/>
      <c r="AA180" s="98"/>
      <c r="AB180" s="90"/>
      <c r="AC180" s="98"/>
      <c r="AD180" s="90"/>
      <c r="AE180" s="98"/>
      <c r="AF180" s="90"/>
      <c r="AG180" s="98"/>
      <c r="AH180" s="90"/>
      <c r="AI180" s="98"/>
      <c r="AJ180" s="90"/>
      <c r="AK180" s="98"/>
      <c r="AL180" s="90"/>
      <c r="AM180" s="98"/>
      <c r="AN180" s="90"/>
      <c r="AO180" s="98"/>
      <c r="AP180" s="90"/>
      <c r="AQ180" s="98"/>
    </row>
    <row r="181" spans="18:43" s="1" customFormat="1" ht="123" customHeight="1" x14ac:dyDescent="0.25">
      <c r="R181" s="5"/>
      <c r="S181" s="90"/>
      <c r="T181" s="90"/>
      <c r="U181" s="98"/>
      <c r="V181" s="90"/>
      <c r="W181" s="98"/>
      <c r="X181" s="90"/>
      <c r="Y181" s="98"/>
      <c r="Z181" s="90"/>
      <c r="AA181" s="98"/>
      <c r="AB181" s="90"/>
      <c r="AC181" s="98"/>
      <c r="AD181" s="90"/>
      <c r="AE181" s="98"/>
      <c r="AF181" s="90"/>
      <c r="AG181" s="98"/>
      <c r="AH181" s="90"/>
      <c r="AI181" s="98"/>
      <c r="AJ181" s="90"/>
      <c r="AK181" s="98"/>
      <c r="AL181" s="90"/>
      <c r="AM181" s="98"/>
      <c r="AN181" s="90"/>
      <c r="AO181" s="98"/>
      <c r="AP181" s="90"/>
      <c r="AQ181" s="98"/>
    </row>
    <row r="182" spans="18:43" s="1" customFormat="1" ht="123" customHeight="1" x14ac:dyDescent="0.25">
      <c r="R182" s="5"/>
      <c r="S182" s="90"/>
      <c r="T182" s="90"/>
      <c r="U182" s="98"/>
      <c r="V182" s="90"/>
      <c r="W182" s="98"/>
      <c r="X182" s="90"/>
      <c r="Y182" s="98"/>
      <c r="Z182" s="90"/>
      <c r="AA182" s="98"/>
      <c r="AB182" s="90"/>
      <c r="AC182" s="98"/>
      <c r="AD182" s="90"/>
      <c r="AE182" s="98"/>
      <c r="AF182" s="90"/>
      <c r="AG182" s="98"/>
      <c r="AH182" s="90"/>
      <c r="AI182" s="98"/>
      <c r="AJ182" s="90"/>
      <c r="AK182" s="98"/>
      <c r="AL182" s="90"/>
      <c r="AM182" s="98"/>
      <c r="AN182" s="90"/>
      <c r="AO182" s="98"/>
      <c r="AP182" s="90"/>
      <c r="AQ182" s="98"/>
    </row>
    <row r="183" spans="18:43" s="1" customFormat="1" ht="123" customHeight="1" x14ac:dyDescent="0.25">
      <c r="R183" s="5"/>
      <c r="S183" s="90"/>
      <c r="T183" s="90"/>
      <c r="U183" s="98"/>
      <c r="V183" s="90"/>
      <c r="W183" s="98"/>
      <c r="X183" s="90"/>
      <c r="Y183" s="98"/>
      <c r="Z183" s="90"/>
      <c r="AA183" s="98"/>
      <c r="AB183" s="90"/>
      <c r="AC183" s="98"/>
      <c r="AD183" s="90"/>
      <c r="AE183" s="98"/>
      <c r="AF183" s="90"/>
      <c r="AG183" s="98"/>
      <c r="AH183" s="90"/>
      <c r="AI183" s="98"/>
      <c r="AJ183" s="90"/>
      <c r="AK183" s="98"/>
      <c r="AL183" s="90"/>
      <c r="AM183" s="98"/>
      <c r="AN183" s="90"/>
      <c r="AO183" s="98"/>
      <c r="AP183" s="90"/>
      <c r="AQ183" s="98"/>
    </row>
    <row r="184" spans="18:43" s="1" customFormat="1" ht="123" customHeight="1" x14ac:dyDescent="0.25">
      <c r="R184" s="5"/>
      <c r="S184" s="90"/>
      <c r="T184" s="90"/>
      <c r="U184" s="98"/>
      <c r="V184" s="90"/>
      <c r="W184" s="98"/>
      <c r="X184" s="90"/>
      <c r="Y184" s="98"/>
      <c r="Z184" s="90"/>
      <c r="AA184" s="98"/>
      <c r="AB184" s="90"/>
      <c r="AC184" s="98"/>
      <c r="AD184" s="90"/>
      <c r="AE184" s="98"/>
      <c r="AF184" s="90"/>
      <c r="AG184" s="98"/>
      <c r="AH184" s="90"/>
      <c r="AI184" s="98"/>
      <c r="AJ184" s="90"/>
      <c r="AK184" s="98"/>
      <c r="AL184" s="90"/>
      <c r="AM184" s="98"/>
      <c r="AN184" s="90"/>
      <c r="AO184" s="98"/>
      <c r="AP184" s="90"/>
      <c r="AQ184" s="98"/>
    </row>
    <row r="185" spans="18:43" s="1" customFormat="1" ht="123" customHeight="1" x14ac:dyDescent="0.25">
      <c r="R185" s="5"/>
      <c r="S185" s="90"/>
      <c r="T185" s="90"/>
      <c r="U185" s="98"/>
      <c r="V185" s="90"/>
      <c r="W185" s="98"/>
      <c r="X185" s="90"/>
      <c r="Y185" s="98"/>
      <c r="Z185" s="90"/>
      <c r="AA185" s="98"/>
      <c r="AB185" s="90"/>
      <c r="AC185" s="98"/>
      <c r="AD185" s="90"/>
      <c r="AE185" s="98"/>
      <c r="AF185" s="90"/>
      <c r="AG185" s="98"/>
      <c r="AH185" s="90"/>
      <c r="AI185" s="98"/>
      <c r="AJ185" s="90"/>
      <c r="AK185" s="98"/>
      <c r="AL185" s="90"/>
      <c r="AM185" s="98"/>
      <c r="AN185" s="90"/>
      <c r="AO185" s="98"/>
      <c r="AP185" s="90"/>
      <c r="AQ185" s="98"/>
    </row>
    <row r="186" spans="18:43" s="1" customFormat="1" ht="123" customHeight="1" x14ac:dyDescent="0.25">
      <c r="R186" s="5"/>
      <c r="S186" s="90"/>
      <c r="T186" s="90"/>
      <c r="U186" s="98"/>
      <c r="V186" s="90"/>
      <c r="W186" s="98"/>
      <c r="X186" s="90"/>
      <c r="Y186" s="98"/>
      <c r="Z186" s="90"/>
      <c r="AA186" s="98"/>
      <c r="AB186" s="90"/>
      <c r="AC186" s="98"/>
      <c r="AD186" s="90"/>
      <c r="AE186" s="98"/>
      <c r="AF186" s="90"/>
      <c r="AG186" s="98"/>
      <c r="AH186" s="90"/>
      <c r="AI186" s="98"/>
      <c r="AJ186" s="90"/>
      <c r="AK186" s="98"/>
      <c r="AL186" s="90"/>
      <c r="AM186" s="98"/>
      <c r="AN186" s="90"/>
      <c r="AO186" s="98"/>
      <c r="AP186" s="90"/>
      <c r="AQ186" s="98"/>
    </row>
    <row r="187" spans="18:43" s="1" customFormat="1" ht="123" customHeight="1" x14ac:dyDescent="0.25">
      <c r="R187" s="5"/>
      <c r="S187" s="90"/>
      <c r="T187" s="90"/>
      <c r="U187" s="98"/>
      <c r="V187" s="90"/>
      <c r="W187" s="98"/>
      <c r="X187" s="90"/>
      <c r="Y187" s="98"/>
      <c r="Z187" s="90"/>
      <c r="AA187" s="98"/>
      <c r="AB187" s="90"/>
      <c r="AC187" s="98"/>
      <c r="AD187" s="90"/>
      <c r="AE187" s="98"/>
      <c r="AF187" s="90"/>
      <c r="AG187" s="98"/>
      <c r="AH187" s="90"/>
      <c r="AI187" s="98"/>
      <c r="AJ187" s="90"/>
      <c r="AK187" s="98"/>
      <c r="AL187" s="90"/>
      <c r="AM187" s="98"/>
      <c r="AN187" s="90"/>
      <c r="AO187" s="98"/>
      <c r="AP187" s="90"/>
      <c r="AQ187" s="98"/>
    </row>
    <row r="188" spans="18:43" s="1" customFormat="1" ht="123" customHeight="1" x14ac:dyDescent="0.25">
      <c r="R188" s="5"/>
      <c r="S188" s="90"/>
      <c r="T188" s="90"/>
      <c r="U188" s="98"/>
      <c r="V188" s="90"/>
      <c r="W188" s="98"/>
      <c r="X188" s="90"/>
      <c r="Y188" s="98"/>
      <c r="Z188" s="90"/>
      <c r="AA188" s="98"/>
      <c r="AB188" s="90"/>
      <c r="AC188" s="98"/>
      <c r="AD188" s="90"/>
      <c r="AE188" s="98"/>
      <c r="AF188" s="90"/>
      <c r="AG188" s="98"/>
      <c r="AH188" s="90"/>
      <c r="AI188" s="98"/>
      <c r="AJ188" s="90"/>
      <c r="AK188" s="98"/>
      <c r="AL188" s="90"/>
      <c r="AM188" s="98"/>
      <c r="AN188" s="90"/>
      <c r="AO188" s="98"/>
      <c r="AP188" s="90"/>
      <c r="AQ188" s="98"/>
    </row>
    <row r="189" spans="18:43" s="1" customFormat="1" ht="123" customHeight="1" x14ac:dyDescent="0.25">
      <c r="R189" s="5"/>
      <c r="S189" s="90"/>
      <c r="T189" s="90"/>
      <c r="U189" s="98"/>
      <c r="V189" s="90"/>
      <c r="W189" s="98"/>
      <c r="X189" s="90"/>
      <c r="Y189" s="98"/>
      <c r="Z189" s="90"/>
      <c r="AA189" s="98"/>
      <c r="AB189" s="90"/>
      <c r="AC189" s="98"/>
      <c r="AD189" s="90"/>
      <c r="AE189" s="98"/>
      <c r="AF189" s="90"/>
      <c r="AG189" s="98"/>
      <c r="AH189" s="90"/>
      <c r="AI189" s="98"/>
      <c r="AJ189" s="90"/>
      <c r="AK189" s="98"/>
      <c r="AL189" s="90"/>
      <c r="AM189" s="98"/>
      <c r="AN189" s="90"/>
      <c r="AO189" s="98"/>
      <c r="AP189" s="90"/>
      <c r="AQ189" s="98"/>
    </row>
    <row r="190" spans="18:43" s="1" customFormat="1" ht="123" customHeight="1" x14ac:dyDescent="0.25">
      <c r="R190" s="5"/>
      <c r="S190" s="90"/>
      <c r="T190" s="90"/>
      <c r="U190" s="98"/>
      <c r="V190" s="90"/>
      <c r="W190" s="98"/>
      <c r="X190" s="90"/>
      <c r="Y190" s="98"/>
      <c r="Z190" s="90"/>
      <c r="AA190" s="98"/>
      <c r="AB190" s="90"/>
      <c r="AC190" s="98"/>
      <c r="AD190" s="90"/>
      <c r="AE190" s="98"/>
      <c r="AF190" s="90"/>
      <c r="AG190" s="98"/>
      <c r="AH190" s="90"/>
      <c r="AI190" s="98"/>
      <c r="AJ190" s="90"/>
      <c r="AK190" s="98"/>
      <c r="AL190" s="90"/>
      <c r="AM190" s="98"/>
      <c r="AN190" s="90"/>
      <c r="AO190" s="98"/>
      <c r="AP190" s="90"/>
      <c r="AQ190" s="98"/>
    </row>
    <row r="191" spans="18:43" s="1" customFormat="1" ht="123" customHeight="1" x14ac:dyDescent="0.25">
      <c r="R191" s="5"/>
      <c r="S191" s="90"/>
      <c r="T191" s="90"/>
      <c r="U191" s="98"/>
      <c r="V191" s="90"/>
      <c r="W191" s="98"/>
      <c r="X191" s="90"/>
      <c r="Y191" s="98"/>
      <c r="Z191" s="90"/>
      <c r="AA191" s="98"/>
      <c r="AB191" s="90"/>
      <c r="AC191" s="98"/>
      <c r="AD191" s="90"/>
      <c r="AE191" s="98"/>
      <c r="AF191" s="90"/>
      <c r="AG191" s="98"/>
      <c r="AH191" s="90"/>
      <c r="AI191" s="98"/>
      <c r="AJ191" s="90"/>
      <c r="AK191" s="98"/>
      <c r="AL191" s="90"/>
      <c r="AM191" s="98"/>
      <c r="AN191" s="90"/>
      <c r="AO191" s="98"/>
      <c r="AP191" s="90"/>
      <c r="AQ191" s="98"/>
    </row>
    <row r="192" spans="18:43" s="1" customFormat="1" ht="123" customHeight="1" x14ac:dyDescent="0.25">
      <c r="R192" s="5"/>
      <c r="S192" s="90"/>
      <c r="T192" s="90"/>
      <c r="U192" s="98"/>
      <c r="V192" s="90"/>
      <c r="W192" s="98"/>
      <c r="X192" s="90"/>
      <c r="Y192" s="98"/>
      <c r="Z192" s="90"/>
      <c r="AA192" s="98"/>
      <c r="AB192" s="90"/>
      <c r="AC192" s="98"/>
      <c r="AD192" s="90"/>
      <c r="AE192" s="98"/>
      <c r="AF192" s="90"/>
      <c r="AG192" s="98"/>
      <c r="AH192" s="90"/>
      <c r="AI192" s="98"/>
      <c r="AJ192" s="90"/>
      <c r="AK192" s="98"/>
      <c r="AL192" s="90"/>
      <c r="AM192" s="98"/>
      <c r="AN192" s="90"/>
      <c r="AO192" s="98"/>
      <c r="AP192" s="90"/>
      <c r="AQ192" s="98"/>
    </row>
    <row r="193" spans="18:43" s="1" customFormat="1" ht="123" customHeight="1" x14ac:dyDescent="0.25">
      <c r="R193" s="5"/>
      <c r="S193" s="90"/>
      <c r="T193" s="90"/>
      <c r="U193" s="98"/>
      <c r="V193" s="90"/>
      <c r="W193" s="98"/>
      <c r="X193" s="90"/>
      <c r="Y193" s="98"/>
      <c r="Z193" s="90"/>
      <c r="AA193" s="98"/>
      <c r="AB193" s="90"/>
      <c r="AC193" s="98"/>
      <c r="AD193" s="90"/>
      <c r="AE193" s="98"/>
      <c r="AF193" s="90"/>
      <c r="AG193" s="98"/>
      <c r="AH193" s="90"/>
      <c r="AI193" s="98"/>
      <c r="AJ193" s="90"/>
      <c r="AK193" s="98"/>
      <c r="AL193" s="90"/>
      <c r="AM193" s="98"/>
      <c r="AN193" s="90"/>
      <c r="AO193" s="98"/>
      <c r="AP193" s="90"/>
      <c r="AQ193" s="98"/>
    </row>
    <row r="194" spans="18:43" s="1" customFormat="1" ht="123" customHeight="1" x14ac:dyDescent="0.25">
      <c r="R194" s="5"/>
      <c r="S194" s="90"/>
      <c r="T194" s="90"/>
      <c r="U194" s="98"/>
      <c r="V194" s="90"/>
      <c r="W194" s="98"/>
      <c r="X194" s="90"/>
      <c r="Y194" s="98"/>
      <c r="Z194" s="90"/>
      <c r="AA194" s="98"/>
      <c r="AB194" s="90"/>
      <c r="AC194" s="98"/>
      <c r="AD194" s="90"/>
      <c r="AE194" s="98"/>
      <c r="AF194" s="90"/>
      <c r="AG194" s="98"/>
      <c r="AH194" s="90"/>
      <c r="AI194" s="98"/>
      <c r="AJ194" s="90"/>
      <c r="AK194" s="98"/>
      <c r="AL194" s="90"/>
      <c r="AM194" s="98"/>
      <c r="AN194" s="90"/>
      <c r="AO194" s="98"/>
      <c r="AP194" s="90"/>
      <c r="AQ194" s="98"/>
    </row>
    <row r="195" spans="18:43" s="1" customFormat="1" ht="123" customHeight="1" x14ac:dyDescent="0.25">
      <c r="R195" s="5"/>
      <c r="S195" s="90"/>
      <c r="T195" s="90"/>
      <c r="U195" s="98"/>
      <c r="V195" s="90"/>
      <c r="W195" s="98"/>
      <c r="X195" s="90"/>
      <c r="Y195" s="98"/>
      <c r="Z195" s="90"/>
      <c r="AA195" s="98"/>
      <c r="AB195" s="90"/>
      <c r="AC195" s="98"/>
      <c r="AD195" s="90"/>
      <c r="AE195" s="98"/>
      <c r="AF195" s="90"/>
      <c r="AG195" s="98"/>
      <c r="AH195" s="90"/>
      <c r="AI195" s="98"/>
      <c r="AJ195" s="90"/>
      <c r="AK195" s="98"/>
      <c r="AL195" s="90"/>
      <c r="AM195" s="98"/>
      <c r="AN195" s="90"/>
      <c r="AO195" s="98"/>
      <c r="AP195" s="90"/>
      <c r="AQ195" s="98"/>
    </row>
    <row r="196" spans="18:43" s="1" customFormat="1" ht="123" customHeight="1" x14ac:dyDescent="0.25">
      <c r="R196" s="5"/>
      <c r="S196" s="90"/>
      <c r="T196" s="90"/>
      <c r="U196" s="98"/>
      <c r="V196" s="90"/>
      <c r="W196" s="98"/>
      <c r="X196" s="90"/>
      <c r="Y196" s="98"/>
      <c r="Z196" s="90"/>
      <c r="AA196" s="98"/>
      <c r="AB196" s="90"/>
      <c r="AC196" s="98"/>
      <c r="AD196" s="90"/>
      <c r="AE196" s="98"/>
      <c r="AF196" s="90"/>
      <c r="AG196" s="98"/>
      <c r="AH196" s="90"/>
      <c r="AI196" s="98"/>
      <c r="AJ196" s="90"/>
      <c r="AK196" s="98"/>
      <c r="AL196" s="90"/>
      <c r="AM196" s="98"/>
      <c r="AN196" s="90"/>
      <c r="AO196" s="98"/>
      <c r="AP196" s="90"/>
      <c r="AQ196" s="98"/>
    </row>
    <row r="197" spans="18:43" s="1" customFormat="1" ht="123" customHeight="1" x14ac:dyDescent="0.25">
      <c r="R197" s="5"/>
      <c r="S197" s="90"/>
      <c r="T197" s="90"/>
      <c r="U197" s="98"/>
      <c r="V197" s="90"/>
      <c r="W197" s="98"/>
      <c r="X197" s="90"/>
      <c r="Y197" s="98"/>
      <c r="Z197" s="90"/>
      <c r="AA197" s="98"/>
      <c r="AB197" s="90"/>
      <c r="AC197" s="98"/>
      <c r="AD197" s="90"/>
      <c r="AE197" s="98"/>
      <c r="AF197" s="90"/>
      <c r="AG197" s="98"/>
      <c r="AH197" s="90"/>
      <c r="AI197" s="98"/>
      <c r="AJ197" s="90"/>
      <c r="AK197" s="98"/>
      <c r="AL197" s="90"/>
      <c r="AM197" s="98"/>
      <c r="AN197" s="90"/>
      <c r="AO197" s="98"/>
      <c r="AP197" s="90"/>
      <c r="AQ197" s="98"/>
    </row>
    <row r="198" spans="18:43" s="1" customFormat="1" ht="123" customHeight="1" x14ac:dyDescent="0.25">
      <c r="R198" s="5"/>
      <c r="S198" s="90"/>
      <c r="T198" s="90"/>
      <c r="U198" s="98"/>
      <c r="V198" s="90"/>
      <c r="W198" s="98"/>
      <c r="X198" s="90"/>
      <c r="Y198" s="98"/>
      <c r="Z198" s="90"/>
      <c r="AA198" s="98"/>
      <c r="AB198" s="90"/>
      <c r="AC198" s="98"/>
      <c r="AD198" s="90"/>
      <c r="AE198" s="98"/>
      <c r="AF198" s="90"/>
      <c r="AG198" s="98"/>
      <c r="AH198" s="90"/>
      <c r="AI198" s="98"/>
      <c r="AJ198" s="90"/>
      <c r="AK198" s="98"/>
      <c r="AL198" s="90"/>
      <c r="AM198" s="98"/>
      <c r="AN198" s="90"/>
      <c r="AO198" s="98"/>
      <c r="AP198" s="90"/>
      <c r="AQ198" s="98"/>
    </row>
    <row r="199" spans="18:43" s="1" customFormat="1" ht="123" customHeight="1" x14ac:dyDescent="0.25">
      <c r="R199" s="5"/>
      <c r="S199" s="90"/>
      <c r="T199" s="90"/>
      <c r="U199" s="98"/>
      <c r="V199" s="90"/>
      <c r="W199" s="98"/>
      <c r="X199" s="90"/>
      <c r="Y199" s="98"/>
      <c r="Z199" s="90"/>
      <c r="AA199" s="98"/>
      <c r="AB199" s="90"/>
      <c r="AC199" s="98"/>
      <c r="AD199" s="90"/>
      <c r="AE199" s="98"/>
      <c r="AF199" s="90"/>
      <c r="AG199" s="98"/>
      <c r="AH199" s="90"/>
      <c r="AI199" s="98"/>
      <c r="AJ199" s="90"/>
      <c r="AK199" s="98"/>
      <c r="AL199" s="90"/>
      <c r="AM199" s="98"/>
      <c r="AN199" s="90"/>
      <c r="AO199" s="98"/>
      <c r="AP199" s="90"/>
      <c r="AQ199" s="98"/>
    </row>
    <row r="200" spans="18:43" s="1" customFormat="1" ht="123" customHeight="1" x14ac:dyDescent="0.25">
      <c r="R200" s="5"/>
      <c r="S200" s="90"/>
      <c r="T200" s="90"/>
      <c r="U200" s="98"/>
      <c r="V200" s="90"/>
      <c r="W200" s="98"/>
      <c r="X200" s="90"/>
      <c r="Y200" s="98"/>
      <c r="Z200" s="90"/>
      <c r="AA200" s="98"/>
      <c r="AB200" s="90"/>
      <c r="AC200" s="98"/>
      <c r="AD200" s="90"/>
      <c r="AE200" s="98"/>
      <c r="AF200" s="90"/>
      <c r="AG200" s="98"/>
      <c r="AH200" s="90"/>
      <c r="AI200" s="98"/>
      <c r="AJ200" s="90"/>
      <c r="AK200" s="98"/>
      <c r="AL200" s="90"/>
      <c r="AM200" s="98"/>
      <c r="AN200" s="90"/>
      <c r="AO200" s="98"/>
      <c r="AP200" s="90"/>
      <c r="AQ200" s="98"/>
    </row>
    <row r="201" spans="18:43" s="1" customFormat="1" ht="123" customHeight="1" x14ac:dyDescent="0.25">
      <c r="R201" s="5"/>
      <c r="S201" s="90"/>
      <c r="T201" s="90"/>
      <c r="U201" s="98"/>
      <c r="V201" s="90"/>
      <c r="W201" s="98"/>
      <c r="X201" s="90"/>
      <c r="Y201" s="98"/>
      <c r="Z201" s="90"/>
      <c r="AA201" s="98"/>
      <c r="AB201" s="90"/>
      <c r="AC201" s="98"/>
      <c r="AD201" s="90"/>
      <c r="AE201" s="98"/>
      <c r="AF201" s="90"/>
      <c r="AG201" s="98"/>
      <c r="AH201" s="90"/>
      <c r="AI201" s="98"/>
      <c r="AJ201" s="90"/>
      <c r="AK201" s="98"/>
      <c r="AL201" s="90"/>
      <c r="AM201" s="98"/>
      <c r="AN201" s="90"/>
      <c r="AO201" s="98"/>
      <c r="AP201" s="90"/>
      <c r="AQ201" s="98"/>
    </row>
    <row r="202" spans="18:43" s="1" customFormat="1" ht="123" customHeight="1" x14ac:dyDescent="0.25">
      <c r="R202" s="5"/>
      <c r="S202" s="90"/>
      <c r="T202" s="90"/>
      <c r="U202" s="98"/>
      <c r="V202" s="90"/>
      <c r="W202" s="98"/>
      <c r="X202" s="90"/>
      <c r="Y202" s="98"/>
      <c r="Z202" s="90"/>
      <c r="AA202" s="98"/>
      <c r="AB202" s="90"/>
      <c r="AC202" s="98"/>
      <c r="AD202" s="90"/>
      <c r="AE202" s="98"/>
      <c r="AF202" s="90"/>
      <c r="AG202" s="98"/>
      <c r="AH202" s="90"/>
      <c r="AI202" s="98"/>
      <c r="AJ202" s="90"/>
      <c r="AK202" s="98"/>
      <c r="AL202" s="90"/>
      <c r="AM202" s="98"/>
      <c r="AN202" s="90"/>
      <c r="AO202" s="98"/>
      <c r="AP202" s="90"/>
      <c r="AQ202" s="98"/>
    </row>
    <row r="203" spans="18:43" s="1" customFormat="1" ht="123" customHeight="1" x14ac:dyDescent="0.25">
      <c r="R203" s="5"/>
      <c r="S203" s="90"/>
      <c r="T203" s="90"/>
      <c r="U203" s="98"/>
      <c r="V203" s="90"/>
      <c r="W203" s="98"/>
      <c r="X203" s="90"/>
      <c r="Y203" s="98"/>
      <c r="Z203" s="90"/>
      <c r="AA203" s="98"/>
      <c r="AB203" s="90"/>
      <c r="AC203" s="98"/>
      <c r="AD203" s="90"/>
      <c r="AE203" s="98"/>
      <c r="AF203" s="90"/>
      <c r="AG203" s="98"/>
      <c r="AH203" s="90"/>
      <c r="AI203" s="98"/>
      <c r="AJ203" s="90"/>
      <c r="AK203" s="98"/>
      <c r="AL203" s="90"/>
      <c r="AM203" s="98"/>
      <c r="AN203" s="90"/>
      <c r="AO203" s="98"/>
      <c r="AP203" s="90"/>
      <c r="AQ203" s="98"/>
    </row>
    <row r="204" spans="18:43" s="1" customFormat="1" ht="123" customHeight="1" x14ac:dyDescent="0.25">
      <c r="R204" s="5"/>
      <c r="S204" s="90"/>
      <c r="T204" s="90"/>
      <c r="U204" s="98"/>
      <c r="V204" s="90"/>
      <c r="W204" s="98"/>
      <c r="X204" s="90"/>
      <c r="Y204" s="98"/>
      <c r="Z204" s="90"/>
      <c r="AA204" s="98"/>
      <c r="AB204" s="90"/>
      <c r="AC204" s="98"/>
      <c r="AD204" s="90"/>
      <c r="AE204" s="98"/>
      <c r="AF204" s="90"/>
      <c r="AG204" s="98"/>
      <c r="AH204" s="90"/>
      <c r="AI204" s="98"/>
      <c r="AJ204" s="90"/>
      <c r="AK204" s="98"/>
      <c r="AL204" s="90"/>
      <c r="AM204" s="98"/>
      <c r="AN204" s="90"/>
      <c r="AO204" s="98"/>
      <c r="AP204" s="90"/>
      <c r="AQ204" s="98"/>
    </row>
    <row r="205" spans="18:43" s="1" customFormat="1" ht="123" customHeight="1" x14ac:dyDescent="0.25">
      <c r="R205" s="5"/>
      <c r="S205" s="90"/>
      <c r="T205" s="90"/>
      <c r="U205" s="98"/>
      <c r="V205" s="90"/>
      <c r="W205" s="98"/>
      <c r="X205" s="90"/>
      <c r="Y205" s="98"/>
      <c r="Z205" s="90"/>
      <c r="AA205" s="98"/>
      <c r="AB205" s="90"/>
      <c r="AC205" s="98"/>
      <c r="AD205" s="90"/>
      <c r="AE205" s="98"/>
      <c r="AF205" s="90"/>
      <c r="AG205" s="98"/>
      <c r="AH205" s="90"/>
      <c r="AI205" s="98"/>
      <c r="AJ205" s="90"/>
      <c r="AK205" s="98"/>
      <c r="AL205" s="90"/>
      <c r="AM205" s="98"/>
      <c r="AN205" s="90"/>
      <c r="AO205" s="98"/>
      <c r="AP205" s="90"/>
      <c r="AQ205" s="98"/>
    </row>
    <row r="206" spans="18:43" s="1" customFormat="1" ht="123" customHeight="1" x14ac:dyDescent="0.25">
      <c r="R206" s="5"/>
      <c r="S206" s="90"/>
      <c r="T206" s="90"/>
      <c r="U206" s="98"/>
      <c r="V206" s="90"/>
      <c r="W206" s="98"/>
      <c r="X206" s="90"/>
      <c r="Y206" s="98"/>
      <c r="Z206" s="90"/>
      <c r="AA206" s="98"/>
      <c r="AB206" s="90"/>
      <c r="AC206" s="98"/>
      <c r="AD206" s="90"/>
      <c r="AE206" s="98"/>
      <c r="AF206" s="90"/>
      <c r="AG206" s="98"/>
      <c r="AH206" s="90"/>
      <c r="AI206" s="98"/>
      <c r="AJ206" s="90"/>
      <c r="AK206" s="98"/>
      <c r="AL206" s="90"/>
      <c r="AM206" s="98"/>
      <c r="AN206" s="90"/>
      <c r="AO206" s="98"/>
      <c r="AP206" s="90"/>
      <c r="AQ206" s="98"/>
    </row>
    <row r="207" spans="18:43" s="1" customFormat="1" ht="123" customHeight="1" x14ac:dyDescent="0.25">
      <c r="R207" s="5"/>
      <c r="S207" s="90"/>
      <c r="T207" s="90"/>
      <c r="U207" s="98"/>
      <c r="V207" s="90"/>
      <c r="W207" s="98"/>
      <c r="X207" s="90"/>
      <c r="Y207" s="98"/>
      <c r="Z207" s="90"/>
      <c r="AA207" s="98"/>
      <c r="AB207" s="90"/>
      <c r="AC207" s="98"/>
      <c r="AD207" s="90"/>
      <c r="AE207" s="98"/>
      <c r="AF207" s="90"/>
      <c r="AG207" s="98"/>
      <c r="AH207" s="90"/>
      <c r="AI207" s="98"/>
      <c r="AJ207" s="90"/>
      <c r="AK207" s="98"/>
      <c r="AL207" s="90"/>
      <c r="AM207" s="98"/>
      <c r="AN207" s="90"/>
      <c r="AO207" s="98"/>
      <c r="AP207" s="90"/>
      <c r="AQ207" s="98"/>
    </row>
    <row r="208" spans="18:43" s="1" customFormat="1" ht="123" customHeight="1" x14ac:dyDescent="0.25">
      <c r="R208" s="5"/>
      <c r="S208" s="90"/>
      <c r="T208" s="90"/>
      <c r="U208" s="98"/>
      <c r="V208" s="90"/>
      <c r="W208" s="98"/>
      <c r="X208" s="90"/>
      <c r="Y208" s="98"/>
      <c r="Z208" s="90"/>
      <c r="AA208" s="98"/>
      <c r="AB208" s="90"/>
      <c r="AC208" s="98"/>
      <c r="AD208" s="90"/>
      <c r="AE208" s="98"/>
      <c r="AF208" s="90"/>
      <c r="AG208" s="98"/>
      <c r="AH208" s="90"/>
      <c r="AI208" s="98"/>
      <c r="AJ208" s="90"/>
      <c r="AK208" s="98"/>
      <c r="AL208" s="90"/>
      <c r="AM208" s="98"/>
      <c r="AN208" s="90"/>
      <c r="AO208" s="98"/>
      <c r="AP208" s="90"/>
      <c r="AQ208" s="98"/>
    </row>
    <row r="209" spans="18:43" s="1" customFormat="1" ht="123" customHeight="1" x14ac:dyDescent="0.25">
      <c r="R209" s="5"/>
      <c r="S209" s="90"/>
      <c r="T209" s="90"/>
      <c r="U209" s="98"/>
      <c r="V209" s="90"/>
      <c r="W209" s="98"/>
      <c r="X209" s="90"/>
      <c r="Y209" s="98"/>
      <c r="Z209" s="90"/>
      <c r="AA209" s="98"/>
      <c r="AB209" s="90"/>
      <c r="AC209" s="98"/>
      <c r="AD209" s="90"/>
      <c r="AE209" s="98"/>
      <c r="AF209" s="90"/>
      <c r="AG209" s="98"/>
      <c r="AH209" s="90"/>
      <c r="AI209" s="98"/>
      <c r="AJ209" s="90"/>
      <c r="AK209" s="98"/>
      <c r="AL209" s="90"/>
      <c r="AM209" s="98"/>
      <c r="AN209" s="90"/>
      <c r="AO209" s="98"/>
      <c r="AP209" s="90"/>
      <c r="AQ209" s="98"/>
    </row>
    <row r="210" spans="18:43" s="1" customFormat="1" ht="123" customHeight="1" x14ac:dyDescent="0.25">
      <c r="R210" s="5"/>
      <c r="S210" s="90"/>
      <c r="T210" s="90"/>
      <c r="U210" s="98"/>
      <c r="V210" s="90"/>
      <c r="W210" s="98"/>
      <c r="X210" s="90"/>
      <c r="Y210" s="98"/>
      <c r="Z210" s="90"/>
      <c r="AA210" s="98"/>
      <c r="AB210" s="90"/>
      <c r="AC210" s="98"/>
      <c r="AD210" s="90"/>
      <c r="AE210" s="98"/>
      <c r="AF210" s="90"/>
      <c r="AG210" s="98"/>
      <c r="AH210" s="90"/>
      <c r="AI210" s="98"/>
      <c r="AJ210" s="90"/>
      <c r="AK210" s="98"/>
      <c r="AL210" s="90"/>
      <c r="AM210" s="98"/>
      <c r="AN210" s="90"/>
      <c r="AO210" s="98"/>
      <c r="AP210" s="90"/>
      <c r="AQ210" s="98"/>
    </row>
    <row r="211" spans="18:43" s="1" customFormat="1" ht="123" customHeight="1" x14ac:dyDescent="0.25">
      <c r="R211" s="5"/>
      <c r="S211" s="90"/>
      <c r="T211" s="90"/>
      <c r="U211" s="98"/>
      <c r="V211" s="90"/>
      <c r="W211" s="98"/>
      <c r="X211" s="90"/>
      <c r="Y211" s="98"/>
      <c r="Z211" s="90"/>
      <c r="AA211" s="98"/>
      <c r="AB211" s="90"/>
      <c r="AC211" s="98"/>
      <c r="AD211" s="90"/>
      <c r="AE211" s="98"/>
      <c r="AF211" s="90"/>
      <c r="AG211" s="98"/>
      <c r="AH211" s="90"/>
      <c r="AI211" s="98"/>
      <c r="AJ211" s="90"/>
      <c r="AK211" s="98"/>
      <c r="AL211" s="90"/>
      <c r="AM211" s="98"/>
      <c r="AN211" s="90"/>
      <c r="AO211" s="98"/>
      <c r="AP211" s="90"/>
      <c r="AQ211" s="98"/>
    </row>
    <row r="212" spans="18:43" s="1" customFormat="1" ht="123" customHeight="1" x14ac:dyDescent="0.25">
      <c r="R212" s="5"/>
      <c r="S212" s="90"/>
      <c r="T212" s="90"/>
      <c r="U212" s="98"/>
      <c r="V212" s="90"/>
      <c r="W212" s="98"/>
      <c r="X212" s="90"/>
      <c r="Y212" s="98"/>
      <c r="Z212" s="90"/>
      <c r="AA212" s="98"/>
      <c r="AB212" s="90"/>
      <c r="AC212" s="98"/>
      <c r="AD212" s="90"/>
      <c r="AE212" s="98"/>
      <c r="AF212" s="90"/>
      <c r="AG212" s="98"/>
      <c r="AH212" s="90"/>
      <c r="AI212" s="98"/>
      <c r="AJ212" s="90"/>
      <c r="AK212" s="98"/>
      <c r="AL212" s="90"/>
      <c r="AM212" s="98"/>
      <c r="AN212" s="90"/>
      <c r="AO212" s="98"/>
      <c r="AP212" s="90"/>
      <c r="AQ212" s="98"/>
    </row>
    <row r="213" spans="18:43" s="1" customFormat="1" ht="123" customHeight="1" x14ac:dyDescent="0.25">
      <c r="R213" s="5"/>
      <c r="S213" s="90"/>
      <c r="T213" s="90"/>
      <c r="U213" s="98"/>
      <c r="V213" s="90"/>
      <c r="W213" s="98"/>
      <c r="X213" s="90"/>
      <c r="Y213" s="98"/>
      <c r="Z213" s="90"/>
      <c r="AA213" s="98"/>
      <c r="AB213" s="90"/>
      <c r="AC213" s="98"/>
      <c r="AD213" s="90"/>
      <c r="AE213" s="98"/>
      <c r="AF213" s="90"/>
      <c r="AG213" s="98"/>
      <c r="AH213" s="90"/>
      <c r="AI213" s="98"/>
      <c r="AJ213" s="90"/>
      <c r="AK213" s="98"/>
      <c r="AL213" s="90"/>
      <c r="AM213" s="98"/>
      <c r="AN213" s="90"/>
      <c r="AO213" s="98"/>
      <c r="AP213" s="90"/>
      <c r="AQ213" s="98"/>
    </row>
    <row r="214" spans="18:43" s="1" customFormat="1" ht="123" customHeight="1" x14ac:dyDescent="0.25">
      <c r="R214" s="5"/>
      <c r="S214" s="90"/>
      <c r="T214" s="90"/>
      <c r="U214" s="98"/>
      <c r="V214" s="90"/>
      <c r="W214" s="98"/>
      <c r="X214" s="90"/>
      <c r="Y214" s="98"/>
      <c r="Z214" s="90"/>
      <c r="AA214" s="98"/>
      <c r="AB214" s="90"/>
      <c r="AC214" s="98"/>
      <c r="AD214" s="90"/>
      <c r="AE214" s="98"/>
      <c r="AF214" s="90"/>
      <c r="AG214" s="98"/>
      <c r="AH214" s="90"/>
      <c r="AI214" s="98"/>
      <c r="AJ214" s="90"/>
      <c r="AK214" s="98"/>
      <c r="AL214" s="90"/>
      <c r="AM214" s="98"/>
      <c r="AN214" s="90"/>
      <c r="AO214" s="98"/>
      <c r="AP214" s="90"/>
      <c r="AQ214" s="98"/>
    </row>
    <row r="215" spans="18:43" s="1" customFormat="1" ht="123" customHeight="1" x14ac:dyDescent="0.25">
      <c r="R215" s="5"/>
      <c r="S215" s="90"/>
      <c r="T215" s="90"/>
      <c r="U215" s="98"/>
      <c r="V215" s="90"/>
      <c r="W215" s="98"/>
      <c r="X215" s="90"/>
      <c r="Y215" s="98"/>
      <c r="Z215" s="90"/>
      <c r="AA215" s="98"/>
      <c r="AB215" s="90"/>
      <c r="AC215" s="98"/>
      <c r="AD215" s="90"/>
      <c r="AE215" s="98"/>
      <c r="AF215" s="90"/>
      <c r="AG215" s="98"/>
      <c r="AH215" s="90"/>
      <c r="AI215" s="98"/>
      <c r="AJ215" s="90"/>
      <c r="AK215" s="98"/>
      <c r="AL215" s="90"/>
      <c r="AM215" s="98"/>
      <c r="AN215" s="90"/>
      <c r="AO215" s="98"/>
      <c r="AP215" s="90"/>
      <c r="AQ215" s="98"/>
    </row>
    <row r="216" spans="18:43" s="1" customFormat="1" ht="123" customHeight="1" x14ac:dyDescent="0.25">
      <c r="R216" s="5"/>
      <c r="S216" s="90"/>
      <c r="T216" s="90"/>
      <c r="U216" s="98"/>
      <c r="V216" s="90"/>
      <c r="W216" s="98"/>
      <c r="X216" s="90"/>
      <c r="Y216" s="98"/>
      <c r="Z216" s="90"/>
      <c r="AA216" s="98"/>
      <c r="AB216" s="90"/>
      <c r="AC216" s="98"/>
      <c r="AD216" s="90"/>
      <c r="AE216" s="98"/>
      <c r="AF216" s="90"/>
      <c r="AG216" s="98"/>
      <c r="AH216" s="90"/>
      <c r="AI216" s="98"/>
      <c r="AJ216" s="90"/>
      <c r="AK216" s="98"/>
      <c r="AL216" s="90"/>
      <c r="AM216" s="98"/>
      <c r="AN216" s="90"/>
      <c r="AO216" s="98"/>
      <c r="AP216" s="90"/>
      <c r="AQ216" s="98"/>
    </row>
    <row r="217" spans="18:43" s="1" customFormat="1" ht="123" customHeight="1" x14ac:dyDescent="0.25">
      <c r="R217" s="5"/>
      <c r="S217" s="90"/>
      <c r="T217" s="90"/>
      <c r="U217" s="98"/>
      <c r="V217" s="90"/>
      <c r="W217" s="98"/>
      <c r="X217" s="90"/>
      <c r="Y217" s="98"/>
      <c r="Z217" s="90"/>
      <c r="AA217" s="98"/>
      <c r="AB217" s="90"/>
      <c r="AC217" s="98"/>
      <c r="AD217" s="90"/>
      <c r="AE217" s="98"/>
      <c r="AF217" s="90"/>
      <c r="AG217" s="98"/>
      <c r="AH217" s="90"/>
      <c r="AI217" s="98"/>
      <c r="AJ217" s="90"/>
      <c r="AK217" s="98"/>
      <c r="AL217" s="90"/>
      <c r="AM217" s="98"/>
      <c r="AN217" s="90"/>
      <c r="AO217" s="98"/>
      <c r="AP217" s="90"/>
      <c r="AQ217" s="98"/>
    </row>
    <row r="218" spans="18:43" s="1" customFormat="1" ht="123" customHeight="1" x14ac:dyDescent="0.25">
      <c r="R218" s="5"/>
      <c r="S218" s="90"/>
      <c r="T218" s="90"/>
      <c r="U218" s="98"/>
      <c r="V218" s="90"/>
      <c r="W218" s="98"/>
      <c r="X218" s="90"/>
      <c r="Y218" s="98"/>
      <c r="Z218" s="90"/>
      <c r="AA218" s="98"/>
      <c r="AB218" s="90"/>
      <c r="AC218" s="98"/>
      <c r="AD218" s="90"/>
      <c r="AE218" s="98"/>
      <c r="AF218" s="90"/>
      <c r="AG218" s="98"/>
      <c r="AH218" s="90"/>
      <c r="AI218" s="98"/>
      <c r="AJ218" s="90"/>
      <c r="AK218" s="98"/>
      <c r="AL218" s="90"/>
      <c r="AM218" s="98"/>
      <c r="AN218" s="90"/>
      <c r="AO218" s="98"/>
      <c r="AP218" s="90"/>
      <c r="AQ218" s="98"/>
    </row>
    <row r="219" spans="18:43" s="1" customFormat="1" ht="123" customHeight="1" x14ac:dyDescent="0.25">
      <c r="R219" s="5"/>
      <c r="S219" s="90"/>
      <c r="T219" s="90"/>
      <c r="U219" s="98"/>
      <c r="V219" s="90"/>
      <c r="W219" s="98"/>
      <c r="X219" s="90"/>
      <c r="Y219" s="98"/>
      <c r="Z219" s="90"/>
      <c r="AA219" s="98"/>
      <c r="AB219" s="90"/>
      <c r="AC219" s="98"/>
      <c r="AD219" s="90"/>
      <c r="AE219" s="98"/>
      <c r="AF219" s="90"/>
      <c r="AG219" s="98"/>
      <c r="AH219" s="90"/>
      <c r="AI219" s="98"/>
      <c r="AJ219" s="90"/>
      <c r="AK219" s="98"/>
      <c r="AL219" s="90"/>
      <c r="AM219" s="98"/>
      <c r="AN219" s="90"/>
      <c r="AO219" s="98"/>
      <c r="AP219" s="90"/>
      <c r="AQ219" s="98"/>
    </row>
    <row r="220" spans="18:43" s="1" customFormat="1" ht="123" customHeight="1" x14ac:dyDescent="0.25">
      <c r="R220" s="5"/>
      <c r="S220" s="90"/>
      <c r="T220" s="90"/>
      <c r="U220" s="98"/>
      <c r="V220" s="90"/>
      <c r="W220" s="98"/>
      <c r="X220" s="90"/>
      <c r="Y220" s="98"/>
      <c r="Z220" s="90"/>
      <c r="AA220" s="98"/>
      <c r="AB220" s="90"/>
      <c r="AC220" s="98"/>
      <c r="AD220" s="90"/>
      <c r="AE220" s="98"/>
      <c r="AF220" s="90"/>
      <c r="AG220" s="98"/>
      <c r="AH220" s="90"/>
      <c r="AI220" s="98"/>
      <c r="AJ220" s="90"/>
      <c r="AK220" s="98"/>
      <c r="AL220" s="90"/>
      <c r="AM220" s="98"/>
      <c r="AN220" s="90"/>
      <c r="AO220" s="98"/>
      <c r="AP220" s="90"/>
      <c r="AQ220" s="98"/>
    </row>
    <row r="221" spans="18:43" s="1" customFormat="1" ht="123" customHeight="1" x14ac:dyDescent="0.25">
      <c r="R221" s="5"/>
      <c r="S221" s="90"/>
      <c r="T221" s="90"/>
      <c r="U221" s="98"/>
      <c r="V221" s="90"/>
      <c r="W221" s="98"/>
      <c r="X221" s="90"/>
      <c r="Y221" s="98"/>
      <c r="Z221" s="90"/>
      <c r="AA221" s="98"/>
      <c r="AB221" s="90"/>
      <c r="AC221" s="98"/>
      <c r="AD221" s="90"/>
      <c r="AE221" s="98"/>
      <c r="AF221" s="90"/>
      <c r="AG221" s="98"/>
      <c r="AH221" s="90"/>
      <c r="AI221" s="98"/>
      <c r="AJ221" s="90"/>
      <c r="AK221" s="98"/>
      <c r="AL221" s="90"/>
      <c r="AM221" s="98"/>
      <c r="AN221" s="90"/>
      <c r="AO221" s="98"/>
      <c r="AP221" s="90"/>
      <c r="AQ221" s="98"/>
    </row>
    <row r="222" spans="18:43" s="1" customFormat="1" ht="123" customHeight="1" x14ac:dyDescent="0.25">
      <c r="R222" s="5"/>
      <c r="S222" s="90"/>
      <c r="T222" s="90"/>
      <c r="U222" s="98"/>
      <c r="V222" s="90"/>
      <c r="W222" s="98"/>
      <c r="X222" s="90"/>
      <c r="Y222" s="98"/>
      <c r="Z222" s="90"/>
      <c r="AA222" s="98"/>
      <c r="AB222" s="90"/>
      <c r="AC222" s="98"/>
      <c r="AD222" s="90"/>
      <c r="AE222" s="98"/>
      <c r="AF222" s="90"/>
      <c r="AG222" s="98"/>
      <c r="AH222" s="90"/>
      <c r="AI222" s="98"/>
      <c r="AJ222" s="90"/>
      <c r="AK222" s="98"/>
      <c r="AL222" s="90"/>
      <c r="AM222" s="98"/>
      <c r="AN222" s="90"/>
      <c r="AO222" s="98"/>
      <c r="AP222" s="90"/>
      <c r="AQ222" s="98"/>
    </row>
    <row r="223" spans="18:43" s="1" customFormat="1" ht="123" customHeight="1" x14ac:dyDescent="0.25">
      <c r="R223" s="5"/>
      <c r="S223" s="90"/>
      <c r="T223" s="90"/>
      <c r="U223" s="98"/>
      <c r="V223" s="90"/>
      <c r="W223" s="98"/>
      <c r="X223" s="90"/>
      <c r="Y223" s="98"/>
      <c r="Z223" s="90"/>
      <c r="AA223" s="98"/>
      <c r="AB223" s="90"/>
      <c r="AC223" s="98"/>
      <c r="AD223" s="90"/>
      <c r="AE223" s="98"/>
      <c r="AF223" s="90"/>
      <c r="AG223" s="98"/>
      <c r="AH223" s="90"/>
      <c r="AI223" s="98"/>
      <c r="AJ223" s="90"/>
      <c r="AK223" s="98"/>
      <c r="AL223" s="90"/>
      <c r="AM223" s="98"/>
      <c r="AN223" s="90"/>
      <c r="AO223" s="98"/>
      <c r="AP223" s="90"/>
      <c r="AQ223" s="98"/>
    </row>
    <row r="224" spans="18:43" s="1" customFormat="1" ht="123" customHeight="1" x14ac:dyDescent="0.25">
      <c r="R224" s="5"/>
      <c r="S224" s="90"/>
      <c r="T224" s="90"/>
      <c r="U224" s="98"/>
      <c r="V224" s="90"/>
      <c r="W224" s="98"/>
      <c r="X224" s="90"/>
      <c r="Y224" s="98"/>
      <c r="Z224" s="90"/>
      <c r="AA224" s="98"/>
      <c r="AB224" s="90"/>
      <c r="AC224" s="98"/>
      <c r="AD224" s="90"/>
      <c r="AE224" s="98"/>
      <c r="AF224" s="90"/>
      <c r="AG224" s="98"/>
      <c r="AH224" s="90"/>
      <c r="AI224" s="98"/>
      <c r="AJ224" s="90"/>
      <c r="AK224" s="98"/>
      <c r="AL224" s="90"/>
      <c r="AM224" s="98"/>
      <c r="AN224" s="90"/>
      <c r="AO224" s="98"/>
      <c r="AP224" s="90"/>
      <c r="AQ224" s="98"/>
    </row>
    <row r="225" spans="18:43" s="1" customFormat="1" ht="123" customHeight="1" x14ac:dyDescent="0.25">
      <c r="R225" s="5"/>
      <c r="S225" s="90"/>
      <c r="T225" s="90"/>
      <c r="U225" s="98"/>
      <c r="V225" s="90"/>
      <c r="W225" s="98"/>
      <c r="X225" s="90"/>
      <c r="Y225" s="98"/>
      <c r="Z225" s="90"/>
      <c r="AA225" s="98"/>
      <c r="AB225" s="90"/>
      <c r="AC225" s="98"/>
      <c r="AD225" s="90"/>
      <c r="AE225" s="98"/>
      <c r="AF225" s="90"/>
      <c r="AG225" s="98"/>
      <c r="AH225" s="90"/>
      <c r="AI225" s="98"/>
      <c r="AJ225" s="90"/>
      <c r="AK225" s="98"/>
      <c r="AL225" s="90"/>
      <c r="AM225" s="98"/>
      <c r="AN225" s="90"/>
      <c r="AO225" s="98"/>
      <c r="AP225" s="90"/>
      <c r="AQ225" s="98"/>
    </row>
    <row r="226" spans="18:43" s="1" customFormat="1" ht="123" customHeight="1" x14ac:dyDescent="0.25">
      <c r="R226" s="5"/>
      <c r="S226" s="90"/>
      <c r="T226" s="90"/>
      <c r="U226" s="98"/>
      <c r="V226" s="90"/>
      <c r="W226" s="98"/>
      <c r="X226" s="90"/>
      <c r="Y226" s="98"/>
      <c r="Z226" s="90"/>
      <c r="AA226" s="98"/>
      <c r="AB226" s="90"/>
      <c r="AC226" s="98"/>
      <c r="AD226" s="90"/>
      <c r="AE226" s="98"/>
      <c r="AF226" s="90"/>
      <c r="AG226" s="98"/>
      <c r="AH226" s="90"/>
      <c r="AI226" s="98"/>
      <c r="AJ226" s="90"/>
      <c r="AK226" s="98"/>
      <c r="AL226" s="90"/>
      <c r="AM226" s="98"/>
      <c r="AN226" s="90"/>
      <c r="AO226" s="98"/>
      <c r="AP226" s="90"/>
      <c r="AQ226" s="98"/>
    </row>
    <row r="227" spans="18:43" s="1" customFormat="1" ht="123" customHeight="1" x14ac:dyDescent="0.25">
      <c r="R227" s="5"/>
      <c r="S227" s="90"/>
      <c r="T227" s="90"/>
      <c r="U227" s="98"/>
      <c r="V227" s="90"/>
      <c r="W227" s="98"/>
      <c r="X227" s="90"/>
      <c r="Y227" s="98"/>
      <c r="Z227" s="90"/>
      <c r="AA227" s="98"/>
      <c r="AB227" s="90"/>
      <c r="AC227" s="98"/>
      <c r="AD227" s="90"/>
      <c r="AE227" s="98"/>
      <c r="AF227" s="90"/>
      <c r="AG227" s="98"/>
      <c r="AH227" s="90"/>
      <c r="AI227" s="98"/>
      <c r="AJ227" s="90"/>
      <c r="AK227" s="98"/>
      <c r="AL227" s="90"/>
      <c r="AM227" s="98"/>
      <c r="AN227" s="90"/>
      <c r="AO227" s="98"/>
      <c r="AP227" s="90"/>
      <c r="AQ227" s="98"/>
    </row>
    <row r="228" spans="18:43" s="1" customFormat="1" ht="123" customHeight="1" x14ac:dyDescent="0.25">
      <c r="R228" s="5"/>
      <c r="S228" s="90"/>
      <c r="T228" s="90"/>
      <c r="U228" s="98"/>
      <c r="V228" s="90"/>
      <c r="W228" s="98"/>
      <c r="X228" s="90"/>
      <c r="Y228" s="98"/>
      <c r="Z228" s="90"/>
      <c r="AA228" s="98"/>
      <c r="AB228" s="90"/>
      <c r="AC228" s="98"/>
      <c r="AD228" s="90"/>
      <c r="AE228" s="98"/>
      <c r="AF228" s="90"/>
      <c r="AG228" s="98"/>
      <c r="AH228" s="90"/>
      <c r="AI228" s="98"/>
      <c r="AJ228" s="90"/>
      <c r="AK228" s="98"/>
      <c r="AL228" s="90"/>
      <c r="AM228" s="98"/>
      <c r="AN228" s="90"/>
      <c r="AO228" s="98"/>
      <c r="AP228" s="90"/>
      <c r="AQ228" s="98"/>
    </row>
    <row r="229" spans="18:43" s="1" customFormat="1" ht="123" customHeight="1" x14ac:dyDescent="0.25">
      <c r="R229" s="5"/>
      <c r="S229" s="90"/>
      <c r="T229" s="90"/>
      <c r="U229" s="98"/>
      <c r="V229" s="90"/>
      <c r="W229" s="98"/>
      <c r="X229" s="90"/>
      <c r="Y229" s="98"/>
      <c r="Z229" s="90"/>
      <c r="AA229" s="98"/>
      <c r="AB229" s="90"/>
      <c r="AC229" s="98"/>
      <c r="AD229" s="90"/>
      <c r="AE229" s="98"/>
      <c r="AF229" s="90"/>
      <c r="AG229" s="98"/>
      <c r="AH229" s="90"/>
      <c r="AI229" s="98"/>
      <c r="AJ229" s="90"/>
      <c r="AK229" s="98"/>
      <c r="AL229" s="90"/>
      <c r="AM229" s="98"/>
      <c r="AN229" s="90"/>
      <c r="AO229" s="98"/>
      <c r="AP229" s="90"/>
      <c r="AQ229" s="98"/>
    </row>
    <row r="230" spans="18:43" s="1" customFormat="1" ht="123" customHeight="1" x14ac:dyDescent="0.25">
      <c r="R230" s="5"/>
      <c r="S230" s="90"/>
      <c r="T230" s="90"/>
      <c r="U230" s="98"/>
      <c r="V230" s="90"/>
      <c r="W230" s="98"/>
      <c r="X230" s="90"/>
      <c r="Y230" s="98"/>
      <c r="Z230" s="90"/>
      <c r="AA230" s="98"/>
      <c r="AB230" s="90"/>
      <c r="AC230" s="98"/>
      <c r="AD230" s="90"/>
      <c r="AE230" s="98"/>
      <c r="AF230" s="90"/>
      <c r="AG230" s="98"/>
      <c r="AH230" s="90"/>
      <c r="AI230" s="98"/>
      <c r="AJ230" s="90"/>
      <c r="AK230" s="98"/>
      <c r="AL230" s="90"/>
      <c r="AM230" s="98"/>
      <c r="AN230" s="90"/>
      <c r="AO230" s="98"/>
      <c r="AP230" s="90"/>
      <c r="AQ230" s="98"/>
    </row>
    <row r="231" spans="18:43" s="1" customFormat="1" ht="123" customHeight="1" x14ac:dyDescent="0.25">
      <c r="R231" s="5"/>
      <c r="S231" s="90"/>
      <c r="T231" s="90"/>
      <c r="U231" s="98"/>
      <c r="V231" s="90"/>
      <c r="W231" s="98"/>
      <c r="X231" s="90"/>
      <c r="Y231" s="98"/>
      <c r="Z231" s="90"/>
      <c r="AA231" s="98"/>
      <c r="AB231" s="90"/>
      <c r="AC231" s="98"/>
      <c r="AD231" s="90"/>
      <c r="AE231" s="98"/>
      <c r="AF231" s="90"/>
      <c r="AG231" s="98"/>
      <c r="AH231" s="90"/>
      <c r="AI231" s="98"/>
      <c r="AJ231" s="90"/>
      <c r="AK231" s="98"/>
      <c r="AL231" s="90"/>
      <c r="AM231" s="98"/>
      <c r="AN231" s="90"/>
      <c r="AO231" s="98"/>
      <c r="AP231" s="90"/>
      <c r="AQ231" s="98"/>
    </row>
    <row r="232" spans="18:43" s="1" customFormat="1" ht="123" customHeight="1" x14ac:dyDescent="0.25">
      <c r="R232" s="5"/>
      <c r="S232" s="90"/>
      <c r="T232" s="90"/>
      <c r="U232" s="98"/>
      <c r="V232" s="90"/>
      <c r="W232" s="98"/>
      <c r="X232" s="90"/>
      <c r="Y232" s="98"/>
      <c r="Z232" s="90"/>
      <c r="AA232" s="98"/>
      <c r="AB232" s="90"/>
      <c r="AC232" s="98"/>
      <c r="AD232" s="90"/>
      <c r="AE232" s="98"/>
      <c r="AF232" s="90"/>
      <c r="AG232" s="98"/>
      <c r="AH232" s="90"/>
      <c r="AI232" s="98"/>
      <c r="AJ232" s="90"/>
      <c r="AK232" s="98"/>
      <c r="AL232" s="90"/>
      <c r="AM232" s="98"/>
      <c r="AN232" s="90"/>
      <c r="AO232" s="98"/>
      <c r="AP232" s="90"/>
      <c r="AQ232" s="98"/>
    </row>
    <row r="233" spans="18:43" s="1" customFormat="1" ht="123" customHeight="1" x14ac:dyDescent="0.25">
      <c r="R233" s="5"/>
      <c r="S233" s="90"/>
      <c r="T233" s="90"/>
      <c r="U233" s="98"/>
      <c r="V233" s="90"/>
      <c r="W233" s="98"/>
      <c r="X233" s="90"/>
      <c r="Y233" s="98"/>
      <c r="Z233" s="90"/>
      <c r="AA233" s="98"/>
      <c r="AB233" s="90"/>
      <c r="AC233" s="98"/>
      <c r="AD233" s="90"/>
      <c r="AE233" s="98"/>
      <c r="AF233" s="90"/>
      <c r="AG233" s="98"/>
      <c r="AH233" s="90"/>
      <c r="AI233" s="98"/>
      <c r="AJ233" s="90"/>
      <c r="AK233" s="98"/>
      <c r="AL233" s="90"/>
      <c r="AM233" s="98"/>
      <c r="AN233" s="90"/>
      <c r="AO233" s="98"/>
      <c r="AP233" s="90"/>
      <c r="AQ233" s="98"/>
    </row>
    <row r="234" spans="18:43" s="1" customFormat="1" ht="123" customHeight="1" x14ac:dyDescent="0.25">
      <c r="R234" s="5"/>
      <c r="S234" s="90"/>
      <c r="T234" s="90"/>
      <c r="U234" s="98"/>
      <c r="V234" s="90"/>
      <c r="W234" s="98"/>
      <c r="X234" s="90"/>
      <c r="Y234" s="98"/>
      <c r="Z234" s="90"/>
      <c r="AA234" s="98"/>
      <c r="AB234" s="90"/>
      <c r="AC234" s="98"/>
      <c r="AD234" s="90"/>
      <c r="AE234" s="98"/>
      <c r="AF234" s="90"/>
      <c r="AG234" s="98"/>
      <c r="AH234" s="90"/>
      <c r="AI234" s="98"/>
      <c r="AJ234" s="90"/>
      <c r="AK234" s="98"/>
      <c r="AL234" s="90"/>
      <c r="AM234" s="98"/>
      <c r="AN234" s="90"/>
      <c r="AO234" s="98"/>
      <c r="AP234" s="90"/>
      <c r="AQ234" s="98"/>
    </row>
    <row r="235" spans="18:43" s="1" customFormat="1" ht="123" customHeight="1" x14ac:dyDescent="0.25">
      <c r="R235" s="5"/>
      <c r="S235" s="90"/>
      <c r="T235" s="90"/>
      <c r="U235" s="98"/>
      <c r="V235" s="90"/>
      <c r="W235" s="98"/>
      <c r="X235" s="90"/>
      <c r="Y235" s="98"/>
      <c r="Z235" s="90"/>
      <c r="AA235" s="98"/>
      <c r="AB235" s="90"/>
      <c r="AC235" s="98"/>
      <c r="AD235" s="90"/>
      <c r="AE235" s="98"/>
      <c r="AF235" s="90"/>
      <c r="AG235" s="98"/>
      <c r="AH235" s="90"/>
      <c r="AI235" s="98"/>
      <c r="AJ235" s="90"/>
      <c r="AK235" s="98"/>
      <c r="AL235" s="90"/>
      <c r="AM235" s="98"/>
      <c r="AN235" s="90"/>
      <c r="AO235" s="98"/>
      <c r="AP235" s="90"/>
      <c r="AQ235" s="98"/>
    </row>
    <row r="236" spans="18:43" s="1" customFormat="1" ht="123" customHeight="1" x14ac:dyDescent="0.25">
      <c r="R236" s="5"/>
      <c r="S236" s="90"/>
      <c r="T236" s="90"/>
      <c r="U236" s="98"/>
      <c r="V236" s="90"/>
      <c r="W236" s="98"/>
      <c r="X236" s="90"/>
      <c r="Y236" s="98"/>
      <c r="Z236" s="90"/>
      <c r="AA236" s="98"/>
      <c r="AB236" s="90"/>
      <c r="AC236" s="98"/>
      <c r="AD236" s="90"/>
      <c r="AE236" s="98"/>
      <c r="AF236" s="90"/>
      <c r="AG236" s="98"/>
      <c r="AH236" s="90"/>
      <c r="AI236" s="98"/>
      <c r="AJ236" s="90"/>
      <c r="AK236" s="98"/>
      <c r="AL236" s="90"/>
      <c r="AM236" s="98"/>
      <c r="AN236" s="90"/>
      <c r="AO236" s="98"/>
      <c r="AP236" s="90"/>
      <c r="AQ236" s="98"/>
    </row>
    <row r="237" spans="18:43" s="1" customFormat="1" ht="123" customHeight="1" x14ac:dyDescent="0.25">
      <c r="R237" s="5"/>
      <c r="S237" s="90"/>
      <c r="T237" s="90"/>
      <c r="U237" s="98"/>
      <c r="V237" s="90"/>
      <c r="W237" s="98"/>
      <c r="X237" s="90"/>
      <c r="Y237" s="98"/>
      <c r="Z237" s="90"/>
      <c r="AA237" s="98"/>
      <c r="AB237" s="90"/>
      <c r="AC237" s="98"/>
      <c r="AD237" s="90"/>
      <c r="AE237" s="98"/>
      <c r="AF237" s="90"/>
      <c r="AG237" s="98"/>
      <c r="AH237" s="90"/>
      <c r="AI237" s="98"/>
      <c r="AJ237" s="90"/>
      <c r="AK237" s="98"/>
      <c r="AL237" s="90"/>
      <c r="AM237" s="98"/>
      <c r="AN237" s="90"/>
      <c r="AO237" s="98"/>
      <c r="AP237" s="90"/>
      <c r="AQ237" s="98"/>
    </row>
    <row r="238" spans="18:43" s="1" customFormat="1" ht="123" customHeight="1" x14ac:dyDescent="0.25">
      <c r="R238" s="5"/>
      <c r="S238" s="90"/>
      <c r="T238" s="90"/>
      <c r="U238" s="98"/>
      <c r="V238" s="90"/>
      <c r="W238" s="98"/>
      <c r="X238" s="90"/>
      <c r="Y238" s="98"/>
      <c r="Z238" s="90"/>
      <c r="AA238" s="98"/>
      <c r="AB238" s="90"/>
      <c r="AC238" s="98"/>
      <c r="AD238" s="90"/>
      <c r="AE238" s="98"/>
      <c r="AF238" s="90"/>
      <c r="AG238" s="98"/>
      <c r="AH238" s="90"/>
      <c r="AI238" s="98"/>
      <c r="AJ238" s="90"/>
      <c r="AK238" s="98"/>
      <c r="AL238" s="90"/>
      <c r="AM238" s="98"/>
      <c r="AN238" s="90"/>
      <c r="AO238" s="98"/>
      <c r="AP238" s="90"/>
      <c r="AQ238" s="98"/>
    </row>
    <row r="239" spans="18:43" s="1" customFormat="1" ht="123" customHeight="1" x14ac:dyDescent="0.25">
      <c r="R239" s="5"/>
      <c r="S239" s="90"/>
      <c r="T239" s="90"/>
      <c r="U239" s="98"/>
      <c r="V239" s="90"/>
      <c r="W239" s="98"/>
      <c r="X239" s="90"/>
      <c r="Y239" s="98"/>
      <c r="Z239" s="90"/>
      <c r="AA239" s="98"/>
      <c r="AB239" s="90"/>
      <c r="AC239" s="98"/>
      <c r="AD239" s="90"/>
      <c r="AE239" s="98"/>
      <c r="AF239" s="90"/>
      <c r="AG239" s="98"/>
      <c r="AH239" s="90"/>
      <c r="AI239" s="98"/>
      <c r="AJ239" s="90"/>
      <c r="AK239" s="98"/>
      <c r="AL239" s="90"/>
      <c r="AM239" s="98"/>
      <c r="AN239" s="90"/>
      <c r="AO239" s="98"/>
      <c r="AP239" s="90"/>
      <c r="AQ239" s="98"/>
    </row>
    <row r="240" spans="18:43" s="1" customFormat="1" ht="123" customHeight="1" x14ac:dyDescent="0.25">
      <c r="R240" s="5"/>
      <c r="S240" s="90"/>
      <c r="T240" s="90"/>
      <c r="U240" s="98"/>
      <c r="V240" s="90"/>
      <c r="W240" s="98"/>
      <c r="X240" s="90"/>
      <c r="Y240" s="98"/>
      <c r="Z240" s="90"/>
      <c r="AA240" s="98"/>
      <c r="AB240" s="90"/>
      <c r="AC240" s="98"/>
      <c r="AD240" s="90"/>
      <c r="AE240" s="98"/>
      <c r="AF240" s="90"/>
      <c r="AG240" s="98"/>
      <c r="AH240" s="90"/>
      <c r="AI240" s="98"/>
      <c r="AJ240" s="90"/>
      <c r="AK240" s="98"/>
      <c r="AL240" s="90"/>
      <c r="AM240" s="98"/>
      <c r="AN240" s="90"/>
      <c r="AO240" s="98"/>
      <c r="AP240" s="90"/>
      <c r="AQ240" s="98"/>
    </row>
    <row r="241" spans="18:43" s="1" customFormat="1" ht="123" customHeight="1" x14ac:dyDescent="0.25">
      <c r="R241" s="5"/>
      <c r="S241" s="90"/>
      <c r="T241" s="90"/>
      <c r="U241" s="98"/>
      <c r="V241" s="90"/>
      <c r="W241" s="98"/>
      <c r="X241" s="90"/>
      <c r="Y241" s="98"/>
      <c r="Z241" s="90"/>
      <c r="AA241" s="98"/>
      <c r="AB241" s="90"/>
      <c r="AC241" s="98"/>
      <c r="AD241" s="90"/>
      <c r="AE241" s="98"/>
      <c r="AF241" s="90"/>
      <c r="AG241" s="98"/>
      <c r="AH241" s="90"/>
      <c r="AI241" s="98"/>
      <c r="AJ241" s="90"/>
      <c r="AK241" s="98"/>
      <c r="AL241" s="90"/>
      <c r="AM241" s="98"/>
      <c r="AN241" s="90"/>
      <c r="AO241" s="98"/>
      <c r="AP241" s="90"/>
      <c r="AQ241" s="98"/>
    </row>
    <row r="242" spans="18:43" s="1" customFormat="1" ht="123" customHeight="1" x14ac:dyDescent="0.25">
      <c r="R242" s="5"/>
      <c r="S242" s="90"/>
      <c r="T242" s="90"/>
      <c r="U242" s="98"/>
      <c r="V242" s="90"/>
      <c r="W242" s="98"/>
      <c r="X242" s="90"/>
      <c r="Y242" s="98"/>
      <c r="Z242" s="90"/>
      <c r="AA242" s="98"/>
      <c r="AB242" s="90"/>
      <c r="AC242" s="98"/>
      <c r="AD242" s="90"/>
      <c r="AE242" s="98"/>
      <c r="AF242" s="90"/>
      <c r="AG242" s="98"/>
      <c r="AH242" s="90"/>
      <c r="AI242" s="98"/>
      <c r="AJ242" s="90"/>
      <c r="AK242" s="98"/>
      <c r="AL242" s="90"/>
      <c r="AM242" s="98"/>
      <c r="AN242" s="90"/>
      <c r="AO242" s="98"/>
      <c r="AP242" s="90"/>
      <c r="AQ242" s="98"/>
    </row>
    <row r="243" spans="18:43" s="1" customFormat="1" ht="123" customHeight="1" x14ac:dyDescent="0.25">
      <c r="R243" s="5"/>
      <c r="S243" s="90"/>
      <c r="T243" s="90"/>
      <c r="U243" s="98"/>
      <c r="V243" s="90"/>
      <c r="W243" s="98"/>
      <c r="X243" s="90"/>
      <c r="Y243" s="98"/>
      <c r="Z243" s="90"/>
      <c r="AA243" s="98"/>
      <c r="AB243" s="90"/>
      <c r="AC243" s="98"/>
      <c r="AD243" s="90"/>
      <c r="AE243" s="98"/>
      <c r="AF243" s="90"/>
      <c r="AG243" s="98"/>
      <c r="AH243" s="90"/>
      <c r="AI243" s="98"/>
      <c r="AJ243" s="90"/>
      <c r="AK243" s="98"/>
      <c r="AL243" s="90"/>
      <c r="AM243" s="98"/>
      <c r="AN243" s="90"/>
      <c r="AO243" s="98"/>
      <c r="AP243" s="90"/>
      <c r="AQ243" s="98"/>
    </row>
    <row r="244" spans="18:43" s="1" customFormat="1" ht="123" customHeight="1" x14ac:dyDescent="0.25">
      <c r="R244" s="5"/>
      <c r="S244" s="90"/>
      <c r="T244" s="90"/>
      <c r="U244" s="98"/>
      <c r="V244" s="90"/>
      <c r="W244" s="98"/>
      <c r="X244" s="90"/>
      <c r="Y244" s="98"/>
      <c r="Z244" s="90"/>
      <c r="AA244" s="98"/>
      <c r="AB244" s="90"/>
      <c r="AC244" s="98"/>
      <c r="AD244" s="90"/>
      <c r="AE244" s="98"/>
      <c r="AF244" s="90"/>
      <c r="AG244" s="98"/>
      <c r="AH244" s="90"/>
      <c r="AI244" s="98"/>
      <c r="AJ244" s="90"/>
      <c r="AK244" s="98"/>
      <c r="AL244" s="90"/>
      <c r="AM244" s="98"/>
      <c r="AN244" s="90"/>
      <c r="AO244" s="98"/>
      <c r="AP244" s="90"/>
      <c r="AQ244" s="98"/>
    </row>
    <row r="245" spans="18:43" s="1" customFormat="1" ht="123" customHeight="1" x14ac:dyDescent="0.25">
      <c r="R245" s="5"/>
      <c r="S245" s="90"/>
      <c r="T245" s="90"/>
      <c r="U245" s="98"/>
      <c r="V245" s="90"/>
      <c r="W245" s="98"/>
      <c r="X245" s="90"/>
      <c r="Y245" s="98"/>
      <c r="Z245" s="90"/>
      <c r="AA245" s="98"/>
      <c r="AB245" s="90"/>
      <c r="AC245" s="98"/>
      <c r="AD245" s="90"/>
      <c r="AE245" s="98"/>
      <c r="AF245" s="90"/>
      <c r="AG245" s="98"/>
      <c r="AH245" s="90"/>
      <c r="AI245" s="98"/>
      <c r="AJ245" s="90"/>
      <c r="AK245" s="98"/>
      <c r="AL245" s="90"/>
      <c r="AM245" s="98"/>
      <c r="AN245" s="90"/>
      <c r="AO245" s="98"/>
      <c r="AP245" s="90"/>
      <c r="AQ245" s="98"/>
    </row>
    <row r="246" spans="18:43" s="1" customFormat="1" ht="123" customHeight="1" x14ac:dyDescent="0.25">
      <c r="R246" s="5"/>
      <c r="S246" s="90"/>
      <c r="T246" s="90"/>
      <c r="U246" s="98"/>
      <c r="V246" s="90"/>
      <c r="W246" s="98"/>
      <c r="X246" s="90"/>
      <c r="Y246" s="98"/>
      <c r="Z246" s="90"/>
      <c r="AA246" s="98"/>
      <c r="AB246" s="90"/>
      <c r="AC246" s="98"/>
      <c r="AD246" s="90"/>
      <c r="AE246" s="98"/>
      <c r="AF246" s="90"/>
      <c r="AG246" s="98"/>
      <c r="AH246" s="90"/>
      <c r="AI246" s="98"/>
      <c r="AJ246" s="90"/>
      <c r="AK246" s="98"/>
      <c r="AL246" s="90"/>
      <c r="AM246" s="98"/>
      <c r="AN246" s="90"/>
      <c r="AO246" s="98"/>
      <c r="AP246" s="90"/>
      <c r="AQ246" s="98"/>
    </row>
    <row r="247" spans="18:43" s="1" customFormat="1" ht="123" customHeight="1" x14ac:dyDescent="0.25">
      <c r="R247" s="5"/>
      <c r="S247" s="90"/>
      <c r="T247" s="90"/>
      <c r="U247" s="98"/>
      <c r="V247" s="90"/>
      <c r="W247" s="98"/>
      <c r="X247" s="90"/>
      <c r="Y247" s="98"/>
      <c r="Z247" s="90"/>
      <c r="AA247" s="98"/>
      <c r="AB247" s="90"/>
      <c r="AC247" s="98"/>
      <c r="AD247" s="90"/>
      <c r="AE247" s="98"/>
      <c r="AF247" s="90"/>
      <c r="AG247" s="98"/>
      <c r="AH247" s="90"/>
      <c r="AI247" s="98"/>
      <c r="AJ247" s="90"/>
      <c r="AK247" s="98"/>
      <c r="AL247" s="90"/>
      <c r="AM247" s="98"/>
      <c r="AN247" s="90"/>
      <c r="AO247" s="98"/>
      <c r="AP247" s="90"/>
      <c r="AQ247" s="98"/>
    </row>
    <row r="248" spans="18:43" s="1" customFormat="1" ht="123" customHeight="1" x14ac:dyDescent="0.25">
      <c r="R248" s="5"/>
      <c r="S248" s="90"/>
      <c r="T248" s="90"/>
      <c r="U248" s="98"/>
      <c r="V248" s="90"/>
      <c r="W248" s="98"/>
      <c r="X248" s="90"/>
      <c r="Y248" s="98"/>
      <c r="Z248" s="90"/>
      <c r="AA248" s="98"/>
      <c r="AB248" s="90"/>
      <c r="AC248" s="98"/>
      <c r="AD248" s="90"/>
      <c r="AE248" s="98"/>
      <c r="AF248" s="90"/>
      <c r="AG248" s="98"/>
      <c r="AH248" s="90"/>
      <c r="AI248" s="98"/>
      <c r="AJ248" s="90"/>
      <c r="AK248" s="98"/>
      <c r="AL248" s="90"/>
      <c r="AM248" s="98"/>
      <c r="AN248" s="90"/>
      <c r="AO248" s="98"/>
      <c r="AP248" s="90"/>
      <c r="AQ248" s="98"/>
    </row>
    <row r="249" spans="18:43" s="1" customFormat="1" ht="123" customHeight="1" x14ac:dyDescent="0.25">
      <c r="R249" s="5"/>
      <c r="S249" s="90"/>
      <c r="T249" s="90"/>
      <c r="U249" s="98"/>
      <c r="V249" s="90"/>
      <c r="W249" s="98"/>
      <c r="X249" s="90"/>
      <c r="Y249" s="98"/>
      <c r="Z249" s="90"/>
      <c r="AA249" s="98"/>
      <c r="AB249" s="90"/>
      <c r="AC249" s="98"/>
      <c r="AD249" s="90"/>
      <c r="AE249" s="98"/>
      <c r="AF249" s="90"/>
      <c r="AG249" s="98"/>
      <c r="AH249" s="90"/>
      <c r="AI249" s="98"/>
      <c r="AJ249" s="90"/>
      <c r="AK249" s="98"/>
      <c r="AL249" s="90"/>
      <c r="AM249" s="98"/>
      <c r="AN249" s="90"/>
      <c r="AO249" s="98"/>
      <c r="AP249" s="90"/>
      <c r="AQ249" s="98"/>
    </row>
    <row r="250" spans="18:43" s="1" customFormat="1" ht="123" customHeight="1" x14ac:dyDescent="0.25">
      <c r="R250" s="5"/>
      <c r="S250" s="90"/>
      <c r="T250" s="90"/>
      <c r="U250" s="98"/>
      <c r="V250" s="90"/>
      <c r="W250" s="98"/>
      <c r="X250" s="90"/>
      <c r="Y250" s="98"/>
      <c r="Z250" s="90"/>
      <c r="AA250" s="98"/>
      <c r="AB250" s="90"/>
      <c r="AC250" s="98"/>
      <c r="AD250" s="90"/>
      <c r="AE250" s="98"/>
      <c r="AF250" s="90"/>
      <c r="AG250" s="98"/>
      <c r="AH250" s="90"/>
      <c r="AI250" s="98"/>
      <c r="AJ250" s="90"/>
      <c r="AK250" s="98"/>
      <c r="AL250" s="90"/>
      <c r="AM250" s="98"/>
      <c r="AN250" s="90"/>
      <c r="AO250" s="98"/>
      <c r="AP250" s="90"/>
      <c r="AQ250" s="98"/>
    </row>
    <row r="251" spans="18:43" s="1" customFormat="1" ht="123" customHeight="1" x14ac:dyDescent="0.25">
      <c r="R251" s="5"/>
      <c r="S251" s="90"/>
      <c r="T251" s="90"/>
      <c r="U251" s="98"/>
      <c r="V251" s="90"/>
      <c r="W251" s="98"/>
      <c r="X251" s="90"/>
      <c r="Y251" s="98"/>
      <c r="Z251" s="90"/>
      <c r="AA251" s="98"/>
      <c r="AB251" s="90"/>
      <c r="AC251" s="98"/>
      <c r="AD251" s="90"/>
      <c r="AE251" s="98"/>
      <c r="AF251" s="90"/>
      <c r="AG251" s="98"/>
      <c r="AH251" s="90"/>
      <c r="AI251" s="98"/>
      <c r="AJ251" s="90"/>
      <c r="AK251" s="98"/>
      <c r="AL251" s="90"/>
      <c r="AM251" s="98"/>
      <c r="AN251" s="90"/>
      <c r="AO251" s="98"/>
      <c r="AP251" s="90"/>
      <c r="AQ251" s="98"/>
    </row>
    <row r="252" spans="18:43" s="1" customFormat="1" ht="123" customHeight="1" x14ac:dyDescent="0.25">
      <c r="R252" s="5"/>
      <c r="S252" s="90"/>
      <c r="T252" s="90"/>
      <c r="U252" s="98"/>
      <c r="V252" s="90"/>
      <c r="W252" s="98"/>
      <c r="X252" s="90"/>
      <c r="Y252" s="98"/>
      <c r="Z252" s="90"/>
      <c r="AA252" s="98"/>
      <c r="AB252" s="90"/>
      <c r="AC252" s="98"/>
      <c r="AD252" s="90"/>
      <c r="AE252" s="98"/>
      <c r="AF252" s="90"/>
      <c r="AG252" s="98"/>
      <c r="AH252" s="90"/>
      <c r="AI252" s="98"/>
      <c r="AJ252" s="90"/>
      <c r="AK252" s="98"/>
      <c r="AL252" s="90"/>
      <c r="AM252" s="98"/>
      <c r="AN252" s="90"/>
      <c r="AO252" s="98"/>
      <c r="AP252" s="90"/>
      <c r="AQ252" s="98"/>
    </row>
    <row r="253" spans="18:43" s="1" customFormat="1" ht="123" customHeight="1" x14ac:dyDescent="0.25">
      <c r="R253" s="5"/>
      <c r="S253" s="90"/>
      <c r="T253" s="90"/>
      <c r="U253" s="98"/>
      <c r="V253" s="90"/>
      <c r="W253" s="98"/>
      <c r="X253" s="90"/>
      <c r="Y253" s="98"/>
      <c r="Z253" s="90"/>
      <c r="AA253" s="98"/>
      <c r="AB253" s="90"/>
      <c r="AC253" s="98"/>
      <c r="AD253" s="90"/>
      <c r="AE253" s="98"/>
      <c r="AF253" s="90"/>
      <c r="AG253" s="98"/>
      <c r="AH253" s="90"/>
      <c r="AI253" s="98"/>
      <c r="AJ253" s="90"/>
      <c r="AK253" s="98"/>
      <c r="AL253" s="90"/>
      <c r="AM253" s="98"/>
      <c r="AN253" s="90"/>
      <c r="AO253" s="98"/>
      <c r="AP253" s="90"/>
      <c r="AQ253" s="98"/>
    </row>
    <row r="254" spans="18:43" s="1" customFormat="1" ht="123" customHeight="1" x14ac:dyDescent="0.25">
      <c r="R254" s="5"/>
      <c r="S254" s="90"/>
      <c r="T254" s="90"/>
      <c r="U254" s="98"/>
      <c r="V254" s="90"/>
      <c r="W254" s="98"/>
      <c r="X254" s="90"/>
      <c r="Y254" s="98"/>
      <c r="Z254" s="90"/>
      <c r="AA254" s="98"/>
      <c r="AB254" s="90"/>
      <c r="AC254" s="98"/>
      <c r="AD254" s="90"/>
      <c r="AE254" s="98"/>
      <c r="AF254" s="90"/>
      <c r="AG254" s="98"/>
      <c r="AH254" s="90"/>
      <c r="AI254" s="98"/>
      <c r="AJ254" s="90"/>
      <c r="AK254" s="98"/>
      <c r="AL254" s="90"/>
      <c r="AM254" s="98"/>
      <c r="AN254" s="90"/>
      <c r="AO254" s="98"/>
      <c r="AP254" s="90"/>
      <c r="AQ254" s="98"/>
    </row>
    <row r="255" spans="18:43" s="1" customFormat="1" ht="123" customHeight="1" x14ac:dyDescent="0.25">
      <c r="R255" s="5"/>
      <c r="S255" s="90"/>
      <c r="T255" s="90"/>
      <c r="U255" s="98"/>
      <c r="V255" s="90"/>
      <c r="W255" s="98"/>
      <c r="X255" s="90"/>
      <c r="Y255" s="98"/>
      <c r="Z255" s="90"/>
      <c r="AA255" s="98"/>
      <c r="AB255" s="90"/>
      <c r="AC255" s="98"/>
      <c r="AD255" s="90"/>
      <c r="AE255" s="98"/>
      <c r="AF255" s="90"/>
      <c r="AG255" s="98"/>
      <c r="AH255" s="90"/>
      <c r="AI255" s="98"/>
      <c r="AJ255" s="90"/>
      <c r="AK255" s="98"/>
      <c r="AL255" s="90"/>
      <c r="AM255" s="98"/>
      <c r="AN255" s="90"/>
      <c r="AO255" s="98"/>
      <c r="AP255" s="90"/>
      <c r="AQ255" s="98"/>
    </row>
    <row r="256" spans="18:43" s="1" customFormat="1" ht="123" customHeight="1" x14ac:dyDescent="0.25">
      <c r="R256" s="5"/>
      <c r="S256" s="90"/>
      <c r="T256" s="90"/>
      <c r="U256" s="98"/>
      <c r="V256" s="90"/>
      <c r="W256" s="98"/>
      <c r="X256" s="90"/>
      <c r="Y256" s="98"/>
      <c r="Z256" s="90"/>
      <c r="AA256" s="98"/>
      <c r="AB256" s="90"/>
      <c r="AC256" s="98"/>
      <c r="AD256" s="90"/>
      <c r="AE256" s="98"/>
      <c r="AF256" s="90"/>
      <c r="AG256" s="98"/>
      <c r="AH256" s="90"/>
      <c r="AI256" s="98"/>
      <c r="AJ256" s="90"/>
      <c r="AK256" s="98"/>
      <c r="AL256" s="90"/>
      <c r="AM256" s="98"/>
      <c r="AN256" s="90"/>
      <c r="AO256" s="98"/>
      <c r="AP256" s="90"/>
      <c r="AQ256" s="98"/>
    </row>
    <row r="257" spans="18:43" s="1" customFormat="1" ht="123" customHeight="1" x14ac:dyDescent="0.25">
      <c r="R257" s="5"/>
      <c r="S257" s="90"/>
      <c r="T257" s="90"/>
      <c r="U257" s="98"/>
      <c r="V257" s="90"/>
      <c r="W257" s="98"/>
      <c r="X257" s="90"/>
      <c r="Y257" s="98"/>
      <c r="Z257" s="90"/>
      <c r="AA257" s="98"/>
      <c r="AB257" s="90"/>
      <c r="AC257" s="98"/>
      <c r="AD257" s="90"/>
      <c r="AE257" s="98"/>
      <c r="AF257" s="90"/>
      <c r="AG257" s="98"/>
      <c r="AH257" s="90"/>
      <c r="AI257" s="98"/>
      <c r="AJ257" s="90"/>
      <c r="AK257" s="98"/>
      <c r="AL257" s="90"/>
      <c r="AM257" s="98"/>
      <c r="AN257" s="90"/>
      <c r="AO257" s="98"/>
      <c r="AP257" s="90"/>
      <c r="AQ257" s="98"/>
    </row>
    <row r="258" spans="18:43" s="1" customFormat="1" ht="123" customHeight="1" x14ac:dyDescent="0.25">
      <c r="R258" s="5"/>
      <c r="S258" s="90"/>
      <c r="T258" s="90"/>
      <c r="U258" s="98"/>
      <c r="V258" s="90"/>
      <c r="W258" s="98"/>
      <c r="X258" s="90"/>
      <c r="Y258" s="98"/>
      <c r="Z258" s="90"/>
      <c r="AA258" s="98"/>
      <c r="AB258" s="90"/>
      <c r="AC258" s="98"/>
      <c r="AD258" s="90"/>
      <c r="AE258" s="98"/>
      <c r="AF258" s="90"/>
      <c r="AG258" s="98"/>
      <c r="AH258" s="90"/>
      <c r="AI258" s="98"/>
      <c r="AJ258" s="90"/>
      <c r="AK258" s="98"/>
      <c r="AL258" s="90"/>
      <c r="AM258" s="98"/>
      <c r="AN258" s="90"/>
      <c r="AO258" s="98"/>
      <c r="AP258" s="90"/>
      <c r="AQ258" s="98"/>
    </row>
    <row r="259" spans="18:43" s="1" customFormat="1" ht="123" customHeight="1" x14ac:dyDescent="0.25">
      <c r="R259" s="5"/>
      <c r="S259" s="90"/>
      <c r="T259" s="90"/>
      <c r="U259" s="98"/>
      <c r="V259" s="90"/>
      <c r="W259" s="98"/>
      <c r="X259" s="90"/>
      <c r="Y259" s="98"/>
      <c r="Z259" s="90"/>
      <c r="AA259" s="98"/>
      <c r="AB259" s="90"/>
      <c r="AC259" s="98"/>
      <c r="AD259" s="90"/>
      <c r="AE259" s="98"/>
      <c r="AF259" s="90"/>
      <c r="AG259" s="98"/>
      <c r="AH259" s="90"/>
      <c r="AI259" s="98"/>
      <c r="AJ259" s="90"/>
      <c r="AK259" s="98"/>
      <c r="AL259" s="90"/>
      <c r="AM259" s="98"/>
      <c r="AN259" s="90"/>
      <c r="AO259" s="98"/>
      <c r="AP259" s="90"/>
      <c r="AQ259" s="98"/>
    </row>
    <row r="260" spans="18:43" s="1" customFormat="1" ht="123" customHeight="1" x14ac:dyDescent="0.25">
      <c r="R260" s="5"/>
      <c r="S260" s="90"/>
      <c r="T260" s="90"/>
      <c r="U260" s="98"/>
      <c r="V260" s="90"/>
      <c r="W260" s="98"/>
      <c r="X260" s="90"/>
      <c r="Y260" s="98"/>
      <c r="Z260" s="90"/>
      <c r="AA260" s="98"/>
      <c r="AB260" s="90"/>
      <c r="AC260" s="98"/>
      <c r="AD260" s="90"/>
      <c r="AE260" s="98"/>
      <c r="AF260" s="90"/>
      <c r="AG260" s="98"/>
      <c r="AH260" s="90"/>
      <c r="AI260" s="98"/>
      <c r="AJ260" s="90"/>
      <c r="AK260" s="98"/>
      <c r="AL260" s="90"/>
      <c r="AM260" s="98"/>
      <c r="AN260" s="90"/>
      <c r="AO260" s="98"/>
      <c r="AP260" s="90"/>
      <c r="AQ260" s="98"/>
    </row>
    <row r="261" spans="18:43" s="1" customFormat="1" ht="123" customHeight="1" x14ac:dyDescent="0.25">
      <c r="R261" s="5"/>
      <c r="S261" s="90"/>
      <c r="T261" s="90"/>
      <c r="U261" s="98"/>
      <c r="V261" s="90"/>
      <c r="W261" s="98"/>
      <c r="X261" s="90"/>
      <c r="Y261" s="98"/>
      <c r="Z261" s="90"/>
      <c r="AA261" s="98"/>
      <c r="AB261" s="90"/>
      <c r="AC261" s="98"/>
      <c r="AD261" s="90"/>
      <c r="AE261" s="98"/>
      <c r="AF261" s="90"/>
      <c r="AG261" s="98"/>
      <c r="AH261" s="90"/>
      <c r="AI261" s="98"/>
      <c r="AJ261" s="90"/>
      <c r="AK261" s="98"/>
      <c r="AL261" s="90"/>
      <c r="AM261" s="98"/>
      <c r="AN261" s="90"/>
      <c r="AO261" s="98"/>
      <c r="AP261" s="90"/>
      <c r="AQ261" s="98"/>
    </row>
    <row r="262" spans="18:43" s="1" customFormat="1" ht="123" customHeight="1" x14ac:dyDescent="0.25">
      <c r="R262" s="5"/>
      <c r="S262" s="90"/>
      <c r="T262" s="90"/>
      <c r="U262" s="98"/>
      <c r="V262" s="90"/>
      <c r="W262" s="98"/>
      <c r="X262" s="90"/>
      <c r="Y262" s="98"/>
      <c r="Z262" s="90"/>
      <c r="AA262" s="98"/>
      <c r="AB262" s="90"/>
      <c r="AC262" s="98"/>
      <c r="AD262" s="90"/>
      <c r="AE262" s="98"/>
      <c r="AF262" s="90"/>
      <c r="AG262" s="98"/>
      <c r="AH262" s="90"/>
      <c r="AI262" s="98"/>
      <c r="AJ262" s="90"/>
      <c r="AK262" s="98"/>
      <c r="AL262" s="90"/>
      <c r="AM262" s="98"/>
      <c r="AN262" s="90"/>
      <c r="AO262" s="98"/>
      <c r="AP262" s="90"/>
      <c r="AQ262" s="98"/>
    </row>
    <row r="263" spans="18:43" s="1" customFormat="1" ht="123" customHeight="1" x14ac:dyDescent="0.25">
      <c r="R263" s="5"/>
      <c r="S263" s="90"/>
      <c r="T263" s="90"/>
      <c r="U263" s="98"/>
      <c r="V263" s="90"/>
      <c r="W263" s="98"/>
      <c r="X263" s="90"/>
      <c r="Y263" s="98"/>
      <c r="Z263" s="90"/>
      <c r="AA263" s="98"/>
      <c r="AB263" s="90"/>
      <c r="AC263" s="98"/>
      <c r="AD263" s="90"/>
      <c r="AE263" s="98"/>
      <c r="AF263" s="90"/>
      <c r="AG263" s="98"/>
      <c r="AH263" s="90"/>
      <c r="AI263" s="98"/>
      <c r="AJ263" s="90"/>
      <c r="AK263" s="98"/>
      <c r="AL263" s="90"/>
      <c r="AM263" s="98"/>
      <c r="AN263" s="90"/>
      <c r="AO263" s="98"/>
      <c r="AP263" s="90"/>
      <c r="AQ263" s="98"/>
    </row>
    <row r="264" spans="18:43" s="1" customFormat="1" ht="123" customHeight="1" x14ac:dyDescent="0.25">
      <c r="R264" s="5"/>
      <c r="S264" s="90"/>
      <c r="T264" s="90"/>
      <c r="U264" s="98"/>
      <c r="V264" s="90"/>
      <c r="W264" s="98"/>
      <c r="X264" s="90"/>
      <c r="Y264" s="98"/>
      <c r="Z264" s="90"/>
      <c r="AA264" s="98"/>
      <c r="AB264" s="90"/>
      <c r="AC264" s="98"/>
      <c r="AD264" s="90"/>
      <c r="AE264" s="98"/>
      <c r="AF264" s="90"/>
      <c r="AG264" s="98"/>
      <c r="AH264" s="90"/>
      <c r="AI264" s="98"/>
      <c r="AJ264" s="90"/>
      <c r="AK264" s="98"/>
      <c r="AL264" s="90"/>
      <c r="AM264" s="98"/>
      <c r="AN264" s="90"/>
      <c r="AO264" s="98"/>
      <c r="AP264" s="90"/>
      <c r="AQ264" s="98"/>
    </row>
    <row r="265" spans="18:43" s="1" customFormat="1" ht="123" customHeight="1" x14ac:dyDescent="0.25">
      <c r="R265" s="5"/>
      <c r="S265" s="90"/>
      <c r="T265" s="90"/>
      <c r="U265" s="98"/>
      <c r="V265" s="90"/>
      <c r="W265" s="98"/>
      <c r="X265" s="90"/>
      <c r="Y265" s="98"/>
      <c r="Z265" s="90"/>
      <c r="AA265" s="98"/>
      <c r="AB265" s="90"/>
      <c r="AC265" s="98"/>
      <c r="AD265" s="90"/>
      <c r="AE265" s="98"/>
      <c r="AF265" s="90"/>
      <c r="AG265" s="98"/>
      <c r="AH265" s="90"/>
      <c r="AI265" s="98"/>
      <c r="AJ265" s="90"/>
      <c r="AK265" s="98"/>
      <c r="AL265" s="90"/>
      <c r="AM265" s="98"/>
      <c r="AN265" s="90"/>
      <c r="AO265" s="98"/>
      <c r="AP265" s="90"/>
      <c r="AQ265" s="98"/>
    </row>
    <row r="266" spans="18:43" s="1" customFormat="1" ht="123" customHeight="1" x14ac:dyDescent="0.25">
      <c r="R266" s="5"/>
      <c r="S266" s="90"/>
      <c r="T266" s="90"/>
      <c r="U266" s="98"/>
      <c r="V266" s="90"/>
      <c r="W266" s="98"/>
      <c r="X266" s="90"/>
      <c r="Y266" s="98"/>
      <c r="Z266" s="90"/>
      <c r="AA266" s="98"/>
      <c r="AB266" s="90"/>
      <c r="AC266" s="98"/>
      <c r="AD266" s="90"/>
      <c r="AE266" s="98"/>
      <c r="AF266" s="90"/>
      <c r="AG266" s="98"/>
      <c r="AH266" s="90"/>
      <c r="AI266" s="98"/>
      <c r="AJ266" s="90"/>
      <c r="AK266" s="98"/>
      <c r="AL266" s="90"/>
      <c r="AM266" s="98"/>
      <c r="AN266" s="90"/>
      <c r="AO266" s="98"/>
      <c r="AP266" s="90"/>
      <c r="AQ266" s="98"/>
    </row>
    <row r="267" spans="18:43" s="1" customFormat="1" ht="123" customHeight="1" x14ac:dyDescent="0.25">
      <c r="R267" s="5"/>
      <c r="S267" s="90"/>
      <c r="T267" s="90"/>
      <c r="U267" s="98"/>
      <c r="V267" s="90"/>
      <c r="W267" s="98"/>
      <c r="X267" s="90"/>
      <c r="Y267" s="98"/>
      <c r="Z267" s="90"/>
      <c r="AA267" s="98"/>
      <c r="AB267" s="90"/>
      <c r="AC267" s="98"/>
      <c r="AD267" s="90"/>
      <c r="AE267" s="98"/>
      <c r="AF267" s="90"/>
      <c r="AG267" s="98"/>
      <c r="AH267" s="90"/>
      <c r="AI267" s="98"/>
      <c r="AJ267" s="90"/>
      <c r="AK267" s="98"/>
      <c r="AL267" s="90"/>
      <c r="AM267" s="98"/>
      <c r="AN267" s="90"/>
      <c r="AO267" s="98"/>
      <c r="AP267" s="90"/>
      <c r="AQ267" s="98"/>
    </row>
    <row r="268" spans="18:43" s="1" customFormat="1" ht="123" customHeight="1" x14ac:dyDescent="0.25">
      <c r="R268" s="5"/>
      <c r="S268" s="90"/>
      <c r="T268" s="90"/>
      <c r="U268" s="98"/>
      <c r="V268" s="90"/>
      <c r="W268" s="98"/>
      <c r="X268" s="90"/>
      <c r="Y268" s="98"/>
      <c r="Z268" s="90"/>
      <c r="AA268" s="98"/>
      <c r="AB268" s="90"/>
      <c r="AC268" s="98"/>
      <c r="AD268" s="90"/>
      <c r="AE268" s="98"/>
      <c r="AF268" s="90"/>
      <c r="AG268" s="98"/>
      <c r="AH268" s="90"/>
      <c r="AI268" s="98"/>
      <c r="AJ268" s="90"/>
      <c r="AK268" s="98"/>
      <c r="AL268" s="90"/>
      <c r="AM268" s="98"/>
      <c r="AN268" s="90"/>
      <c r="AO268" s="98"/>
      <c r="AP268" s="90"/>
      <c r="AQ268" s="98"/>
    </row>
    <row r="269" spans="18:43" s="1" customFormat="1" ht="123" customHeight="1" x14ac:dyDescent="0.25">
      <c r="R269" s="5"/>
      <c r="S269" s="90"/>
      <c r="T269" s="90"/>
      <c r="U269" s="98"/>
      <c r="V269" s="90"/>
      <c r="W269" s="98"/>
      <c r="X269" s="90"/>
      <c r="Y269" s="98"/>
      <c r="Z269" s="90"/>
      <c r="AA269" s="98"/>
      <c r="AB269" s="90"/>
      <c r="AC269" s="98"/>
      <c r="AD269" s="90"/>
      <c r="AE269" s="98"/>
      <c r="AF269" s="90"/>
      <c r="AG269" s="98"/>
      <c r="AH269" s="90"/>
      <c r="AI269" s="98"/>
      <c r="AJ269" s="90"/>
      <c r="AK269" s="98"/>
      <c r="AL269" s="90"/>
      <c r="AM269" s="98"/>
      <c r="AN269" s="90"/>
      <c r="AO269" s="98"/>
      <c r="AP269" s="90"/>
      <c r="AQ269" s="98"/>
    </row>
    <row r="270" spans="18:43" s="1" customFormat="1" ht="123" customHeight="1" x14ac:dyDescent="0.25">
      <c r="R270" s="5"/>
      <c r="S270" s="90"/>
      <c r="T270" s="90"/>
      <c r="U270" s="98"/>
      <c r="V270" s="90"/>
      <c r="W270" s="98"/>
      <c r="X270" s="90"/>
      <c r="Y270" s="98"/>
      <c r="Z270" s="90"/>
      <c r="AA270" s="98"/>
      <c r="AB270" s="90"/>
      <c r="AC270" s="98"/>
      <c r="AD270" s="90"/>
      <c r="AE270" s="98"/>
      <c r="AF270" s="90"/>
      <c r="AG270" s="98"/>
      <c r="AH270" s="90"/>
      <c r="AI270" s="98"/>
      <c r="AJ270" s="90"/>
      <c r="AK270" s="98"/>
      <c r="AL270" s="90"/>
      <c r="AM270" s="98"/>
      <c r="AN270" s="90"/>
      <c r="AO270" s="98"/>
      <c r="AP270" s="90"/>
      <c r="AQ270" s="98"/>
    </row>
    <row r="271" spans="18:43" s="1" customFormat="1" ht="123" customHeight="1" x14ac:dyDescent="0.25">
      <c r="R271" s="5"/>
      <c r="S271" s="90"/>
      <c r="T271" s="90"/>
      <c r="U271" s="98"/>
      <c r="V271" s="90"/>
      <c r="W271" s="98"/>
      <c r="X271" s="90"/>
      <c r="Y271" s="98"/>
      <c r="Z271" s="90"/>
      <c r="AA271" s="98"/>
      <c r="AB271" s="90"/>
      <c r="AC271" s="98"/>
      <c r="AD271" s="90"/>
      <c r="AE271" s="98"/>
      <c r="AF271" s="90"/>
      <c r="AG271" s="98"/>
      <c r="AH271" s="90"/>
      <c r="AI271" s="98"/>
      <c r="AJ271" s="90"/>
      <c r="AK271" s="98"/>
      <c r="AL271" s="90"/>
      <c r="AM271" s="98"/>
      <c r="AN271" s="90"/>
      <c r="AO271" s="98"/>
      <c r="AP271" s="90"/>
      <c r="AQ271" s="98"/>
    </row>
    <row r="272" spans="18:43" s="1" customFormat="1" ht="123" customHeight="1" x14ac:dyDescent="0.25">
      <c r="R272" s="5"/>
      <c r="S272" s="90"/>
      <c r="T272" s="90"/>
      <c r="U272" s="98"/>
      <c r="V272" s="90"/>
      <c r="W272" s="98"/>
      <c r="X272" s="90"/>
      <c r="Y272" s="98"/>
      <c r="Z272" s="90"/>
      <c r="AA272" s="98"/>
      <c r="AB272" s="90"/>
      <c r="AC272" s="98"/>
      <c r="AD272" s="90"/>
      <c r="AE272" s="98"/>
      <c r="AF272" s="90"/>
      <c r="AG272" s="98"/>
      <c r="AH272" s="90"/>
      <c r="AI272" s="98"/>
      <c r="AJ272" s="90"/>
      <c r="AK272" s="98"/>
      <c r="AL272" s="90"/>
      <c r="AM272" s="98"/>
      <c r="AN272" s="90"/>
      <c r="AO272" s="98"/>
      <c r="AP272" s="90"/>
      <c r="AQ272" s="98"/>
    </row>
    <row r="273" spans="18:43" s="1" customFormat="1" ht="123" customHeight="1" x14ac:dyDescent="0.25">
      <c r="R273" s="5"/>
      <c r="S273" s="90"/>
      <c r="T273" s="90"/>
      <c r="U273" s="98"/>
      <c r="V273" s="90"/>
      <c r="W273" s="98"/>
      <c r="X273" s="90"/>
      <c r="Y273" s="98"/>
      <c r="Z273" s="90"/>
      <c r="AA273" s="98"/>
      <c r="AB273" s="90"/>
      <c r="AC273" s="98"/>
      <c r="AD273" s="90"/>
      <c r="AE273" s="98"/>
      <c r="AF273" s="90"/>
      <c r="AG273" s="98"/>
      <c r="AH273" s="90"/>
      <c r="AI273" s="98"/>
      <c r="AJ273" s="90"/>
      <c r="AK273" s="98"/>
      <c r="AL273" s="90"/>
      <c r="AM273" s="98"/>
      <c r="AN273" s="90"/>
      <c r="AO273" s="98"/>
      <c r="AP273" s="90"/>
      <c r="AQ273" s="98"/>
    </row>
    <row r="274" spans="18:43" s="1" customFormat="1" ht="123" customHeight="1" x14ac:dyDescent="0.25">
      <c r="R274" s="5"/>
      <c r="S274" s="90"/>
      <c r="T274" s="90"/>
      <c r="U274" s="98"/>
      <c r="V274" s="90"/>
      <c r="W274" s="98"/>
      <c r="X274" s="90"/>
      <c r="Y274" s="98"/>
      <c r="Z274" s="90"/>
      <c r="AA274" s="98"/>
      <c r="AB274" s="90"/>
      <c r="AC274" s="98"/>
      <c r="AD274" s="90"/>
      <c r="AE274" s="98"/>
      <c r="AF274" s="90"/>
      <c r="AG274" s="98"/>
      <c r="AH274" s="90"/>
      <c r="AI274" s="98"/>
      <c r="AJ274" s="90"/>
      <c r="AK274" s="98"/>
      <c r="AL274" s="90"/>
      <c r="AM274" s="98"/>
      <c r="AN274" s="90"/>
      <c r="AO274" s="98"/>
      <c r="AP274" s="90"/>
      <c r="AQ274" s="98"/>
    </row>
    <row r="275" spans="18:43" s="1" customFormat="1" ht="123" customHeight="1" x14ac:dyDescent="0.25">
      <c r="R275" s="5"/>
      <c r="S275" s="90"/>
      <c r="T275" s="90"/>
      <c r="U275" s="98"/>
      <c r="V275" s="90"/>
      <c r="W275" s="98"/>
      <c r="X275" s="90"/>
      <c r="Y275" s="98"/>
      <c r="Z275" s="90"/>
      <c r="AA275" s="98"/>
      <c r="AB275" s="90"/>
      <c r="AC275" s="98"/>
      <c r="AD275" s="90"/>
      <c r="AE275" s="98"/>
      <c r="AF275" s="90"/>
      <c r="AG275" s="98"/>
      <c r="AH275" s="90"/>
      <c r="AI275" s="98"/>
      <c r="AJ275" s="90"/>
      <c r="AK275" s="98"/>
      <c r="AL275" s="90"/>
      <c r="AM275" s="98"/>
      <c r="AN275" s="90"/>
      <c r="AO275" s="98"/>
      <c r="AP275" s="90"/>
      <c r="AQ275" s="98"/>
    </row>
    <row r="276" spans="18:43" s="1" customFormat="1" ht="123" customHeight="1" x14ac:dyDescent="0.25">
      <c r="R276" s="5"/>
      <c r="S276" s="90"/>
      <c r="T276" s="90"/>
      <c r="U276" s="98"/>
      <c r="V276" s="90"/>
      <c r="W276" s="98"/>
      <c r="X276" s="90"/>
      <c r="Y276" s="98"/>
      <c r="Z276" s="90"/>
      <c r="AA276" s="98"/>
      <c r="AB276" s="90"/>
      <c r="AC276" s="98"/>
      <c r="AD276" s="90"/>
      <c r="AE276" s="98"/>
      <c r="AF276" s="90"/>
      <c r="AG276" s="98"/>
      <c r="AH276" s="90"/>
      <c r="AI276" s="98"/>
      <c r="AJ276" s="90"/>
      <c r="AK276" s="98"/>
      <c r="AL276" s="90"/>
      <c r="AM276" s="98"/>
      <c r="AN276" s="90"/>
      <c r="AO276" s="98"/>
      <c r="AP276" s="90"/>
      <c r="AQ276" s="98"/>
    </row>
    <row r="277" spans="18:43" s="1" customFormat="1" ht="123" customHeight="1" x14ac:dyDescent="0.25">
      <c r="R277" s="5"/>
      <c r="S277" s="90"/>
      <c r="T277" s="90"/>
      <c r="U277" s="98"/>
      <c r="V277" s="90"/>
      <c r="W277" s="98"/>
      <c r="X277" s="90"/>
      <c r="Y277" s="98"/>
      <c r="Z277" s="90"/>
      <c r="AA277" s="98"/>
      <c r="AB277" s="90"/>
      <c r="AC277" s="98"/>
      <c r="AD277" s="90"/>
      <c r="AE277" s="98"/>
      <c r="AF277" s="90"/>
      <c r="AG277" s="98"/>
      <c r="AH277" s="90"/>
      <c r="AI277" s="98"/>
      <c r="AJ277" s="90"/>
      <c r="AK277" s="98"/>
      <c r="AL277" s="90"/>
      <c r="AM277" s="98"/>
      <c r="AN277" s="90"/>
      <c r="AO277" s="98"/>
      <c r="AP277" s="90"/>
      <c r="AQ277" s="98"/>
    </row>
    <row r="278" spans="18:43" s="1" customFormat="1" ht="123" customHeight="1" x14ac:dyDescent="0.25">
      <c r="R278" s="5"/>
      <c r="S278" s="90"/>
      <c r="T278" s="90"/>
      <c r="U278" s="98"/>
      <c r="V278" s="90"/>
      <c r="W278" s="98"/>
      <c r="X278" s="90"/>
      <c r="Y278" s="98"/>
      <c r="Z278" s="90"/>
      <c r="AA278" s="98"/>
      <c r="AB278" s="90"/>
      <c r="AC278" s="98"/>
      <c r="AD278" s="90"/>
      <c r="AE278" s="98"/>
      <c r="AF278" s="90"/>
      <c r="AG278" s="98"/>
      <c r="AH278" s="90"/>
      <c r="AI278" s="98"/>
      <c r="AJ278" s="90"/>
      <c r="AK278" s="98"/>
      <c r="AL278" s="90"/>
      <c r="AM278" s="98"/>
      <c r="AN278" s="90"/>
      <c r="AO278" s="98"/>
      <c r="AP278" s="90"/>
      <c r="AQ278" s="98"/>
    </row>
    <row r="279" spans="18:43" s="1" customFormat="1" ht="123" customHeight="1" x14ac:dyDescent="0.25">
      <c r="R279" s="5"/>
      <c r="S279" s="90"/>
      <c r="T279" s="90"/>
      <c r="U279" s="98"/>
      <c r="V279" s="90"/>
      <c r="W279" s="98"/>
      <c r="X279" s="90"/>
      <c r="Y279" s="98"/>
      <c r="Z279" s="90"/>
      <c r="AA279" s="98"/>
      <c r="AB279" s="90"/>
      <c r="AC279" s="98"/>
      <c r="AD279" s="90"/>
      <c r="AE279" s="98"/>
      <c r="AF279" s="90"/>
      <c r="AG279" s="98"/>
      <c r="AH279" s="90"/>
      <c r="AI279" s="98"/>
      <c r="AJ279" s="90"/>
      <c r="AK279" s="98"/>
      <c r="AL279" s="90"/>
      <c r="AM279" s="98"/>
      <c r="AN279" s="90"/>
      <c r="AO279" s="98"/>
      <c r="AP279" s="90"/>
      <c r="AQ279" s="98"/>
    </row>
    <row r="280" spans="18:43" s="1" customFormat="1" ht="123" customHeight="1" x14ac:dyDescent="0.25">
      <c r="R280" s="5"/>
      <c r="S280" s="90"/>
      <c r="T280" s="90"/>
      <c r="U280" s="98"/>
      <c r="V280" s="90"/>
      <c r="W280" s="98"/>
      <c r="X280" s="90"/>
      <c r="Y280" s="98"/>
      <c r="Z280" s="90"/>
      <c r="AA280" s="98"/>
      <c r="AB280" s="90"/>
      <c r="AC280" s="98"/>
      <c r="AD280" s="90"/>
      <c r="AE280" s="98"/>
      <c r="AF280" s="90"/>
      <c r="AG280" s="98"/>
      <c r="AH280" s="90"/>
      <c r="AI280" s="98"/>
      <c r="AJ280" s="90"/>
      <c r="AK280" s="98"/>
      <c r="AL280" s="90"/>
      <c r="AM280" s="98"/>
      <c r="AN280" s="90"/>
      <c r="AO280" s="98"/>
      <c r="AP280" s="90"/>
      <c r="AQ280" s="98"/>
    </row>
    <row r="281" spans="18:43" s="1" customFormat="1" ht="123" customHeight="1" x14ac:dyDescent="0.25">
      <c r="R281" s="5"/>
      <c r="S281" s="90"/>
      <c r="T281" s="90"/>
      <c r="U281" s="98"/>
      <c r="V281" s="90"/>
      <c r="W281" s="98"/>
      <c r="X281" s="90"/>
      <c r="Y281" s="98"/>
      <c r="Z281" s="90"/>
      <c r="AA281" s="98"/>
      <c r="AB281" s="90"/>
      <c r="AC281" s="98"/>
      <c r="AD281" s="90"/>
      <c r="AE281" s="98"/>
      <c r="AF281" s="90"/>
      <c r="AG281" s="98"/>
      <c r="AH281" s="90"/>
      <c r="AI281" s="98"/>
      <c r="AJ281" s="90"/>
      <c r="AK281" s="98"/>
      <c r="AL281" s="90"/>
      <c r="AM281" s="98"/>
      <c r="AN281" s="90"/>
      <c r="AO281" s="98"/>
      <c r="AP281" s="90"/>
      <c r="AQ281" s="98"/>
    </row>
    <row r="282" spans="18:43" s="1" customFormat="1" ht="123" customHeight="1" x14ac:dyDescent="0.25">
      <c r="R282" s="5"/>
      <c r="S282" s="90"/>
      <c r="T282" s="90"/>
      <c r="U282" s="98"/>
      <c r="V282" s="90"/>
      <c r="W282" s="98"/>
      <c r="X282" s="90"/>
      <c r="Y282" s="98"/>
      <c r="Z282" s="90"/>
      <c r="AA282" s="98"/>
      <c r="AB282" s="90"/>
      <c r="AC282" s="98"/>
      <c r="AD282" s="90"/>
      <c r="AE282" s="98"/>
      <c r="AF282" s="90"/>
      <c r="AG282" s="98"/>
      <c r="AH282" s="90"/>
      <c r="AI282" s="98"/>
      <c r="AJ282" s="90"/>
      <c r="AK282" s="98"/>
      <c r="AL282" s="90"/>
      <c r="AM282" s="98"/>
      <c r="AN282" s="90"/>
      <c r="AO282" s="98"/>
      <c r="AP282" s="90"/>
      <c r="AQ282" s="98"/>
    </row>
    <row r="283" spans="18:43" s="1" customFormat="1" ht="123" customHeight="1" x14ac:dyDescent="0.25">
      <c r="R283" s="5"/>
      <c r="S283" s="90"/>
      <c r="T283" s="90"/>
      <c r="U283" s="98"/>
      <c r="V283" s="90"/>
      <c r="W283" s="98"/>
      <c r="X283" s="90"/>
      <c r="Y283" s="98"/>
      <c r="Z283" s="90"/>
      <c r="AA283" s="98"/>
      <c r="AB283" s="90"/>
      <c r="AC283" s="98"/>
      <c r="AD283" s="90"/>
      <c r="AE283" s="98"/>
      <c r="AF283" s="90"/>
      <c r="AG283" s="98"/>
      <c r="AH283" s="90"/>
      <c r="AI283" s="98"/>
      <c r="AJ283" s="90"/>
      <c r="AK283" s="98"/>
      <c r="AL283" s="90"/>
      <c r="AM283" s="98"/>
      <c r="AN283" s="90"/>
      <c r="AO283" s="98"/>
      <c r="AP283" s="90"/>
      <c r="AQ283" s="98"/>
    </row>
    <row r="284" spans="18:43" s="1" customFormat="1" ht="123" customHeight="1" x14ac:dyDescent="0.25">
      <c r="R284" s="5"/>
      <c r="S284" s="90"/>
      <c r="T284" s="90"/>
      <c r="U284" s="98"/>
      <c r="V284" s="90"/>
      <c r="W284" s="98"/>
      <c r="X284" s="90"/>
      <c r="Y284" s="98"/>
      <c r="Z284" s="90"/>
      <c r="AA284" s="98"/>
      <c r="AB284" s="90"/>
      <c r="AC284" s="98"/>
      <c r="AD284" s="90"/>
      <c r="AE284" s="98"/>
      <c r="AF284" s="90"/>
      <c r="AG284" s="98"/>
      <c r="AH284" s="90"/>
      <c r="AI284" s="98"/>
      <c r="AJ284" s="90"/>
      <c r="AK284" s="98"/>
      <c r="AL284" s="90"/>
      <c r="AM284" s="98"/>
      <c r="AN284" s="90"/>
      <c r="AO284" s="98"/>
      <c r="AP284" s="90"/>
      <c r="AQ284" s="98"/>
    </row>
    <row r="285" spans="18:43" s="1" customFormat="1" ht="123" customHeight="1" x14ac:dyDescent="0.25">
      <c r="R285" s="5"/>
      <c r="S285" s="90"/>
      <c r="T285" s="90"/>
      <c r="U285" s="98"/>
      <c r="V285" s="90"/>
      <c r="W285" s="98"/>
      <c r="X285" s="90"/>
      <c r="Y285" s="98"/>
      <c r="Z285" s="90"/>
      <c r="AA285" s="98"/>
      <c r="AB285" s="90"/>
      <c r="AC285" s="98"/>
      <c r="AD285" s="90"/>
      <c r="AE285" s="98"/>
      <c r="AF285" s="90"/>
      <c r="AG285" s="98"/>
      <c r="AH285" s="90"/>
      <c r="AI285" s="98"/>
      <c r="AJ285" s="90"/>
      <c r="AK285" s="98"/>
      <c r="AL285" s="90"/>
      <c r="AM285" s="98"/>
      <c r="AN285" s="90"/>
      <c r="AO285" s="98"/>
      <c r="AP285" s="90"/>
      <c r="AQ285" s="98"/>
    </row>
    <row r="286" spans="18:43" s="1" customFormat="1" ht="123" customHeight="1" x14ac:dyDescent="0.25">
      <c r="R286" s="5"/>
      <c r="S286" s="90"/>
      <c r="T286" s="90"/>
      <c r="U286" s="98"/>
      <c r="V286" s="90"/>
      <c r="W286" s="98"/>
      <c r="X286" s="90"/>
      <c r="Y286" s="98"/>
      <c r="Z286" s="90"/>
      <c r="AA286" s="98"/>
      <c r="AB286" s="90"/>
      <c r="AC286" s="98"/>
      <c r="AD286" s="90"/>
      <c r="AE286" s="98"/>
      <c r="AF286" s="90"/>
      <c r="AG286" s="98"/>
      <c r="AH286" s="90"/>
      <c r="AI286" s="98"/>
      <c r="AJ286" s="90"/>
      <c r="AK286" s="98"/>
      <c r="AL286" s="90"/>
      <c r="AM286" s="98"/>
      <c r="AN286" s="90"/>
      <c r="AO286" s="98"/>
      <c r="AP286" s="90"/>
      <c r="AQ286" s="98"/>
    </row>
    <row r="287" spans="18:43" s="1" customFormat="1" ht="123" customHeight="1" x14ac:dyDescent="0.25">
      <c r="R287" s="5"/>
      <c r="S287" s="90"/>
      <c r="T287" s="90"/>
      <c r="U287" s="98"/>
      <c r="V287" s="90"/>
      <c r="W287" s="98"/>
      <c r="X287" s="90"/>
      <c r="Y287" s="98"/>
      <c r="Z287" s="90"/>
      <c r="AA287" s="98"/>
      <c r="AB287" s="90"/>
      <c r="AC287" s="98"/>
      <c r="AD287" s="90"/>
      <c r="AE287" s="98"/>
      <c r="AF287" s="90"/>
      <c r="AG287" s="98"/>
      <c r="AH287" s="90"/>
      <c r="AI287" s="98"/>
      <c r="AJ287" s="90"/>
      <c r="AK287" s="98"/>
      <c r="AL287" s="90"/>
      <c r="AM287" s="98"/>
      <c r="AN287" s="90"/>
      <c r="AO287" s="98"/>
      <c r="AP287" s="90"/>
      <c r="AQ287" s="98"/>
    </row>
    <row r="288" spans="18:43" s="1" customFormat="1" ht="123" customHeight="1" x14ac:dyDescent="0.25">
      <c r="R288" s="5"/>
      <c r="S288" s="90"/>
      <c r="T288" s="90"/>
      <c r="U288" s="98"/>
      <c r="V288" s="90"/>
      <c r="W288" s="98"/>
      <c r="X288" s="90"/>
      <c r="Y288" s="98"/>
      <c r="Z288" s="90"/>
      <c r="AA288" s="98"/>
      <c r="AB288" s="90"/>
      <c r="AC288" s="98"/>
      <c r="AD288" s="90"/>
      <c r="AE288" s="98"/>
      <c r="AF288" s="90"/>
      <c r="AG288" s="98"/>
      <c r="AH288" s="90"/>
      <c r="AI288" s="98"/>
      <c r="AJ288" s="90"/>
      <c r="AK288" s="98"/>
      <c r="AL288" s="90"/>
      <c r="AM288" s="98"/>
      <c r="AN288" s="90"/>
      <c r="AO288" s="98"/>
      <c r="AP288" s="90"/>
      <c r="AQ288" s="98"/>
    </row>
    <row r="289" spans="18:43" s="1" customFormat="1" ht="123" customHeight="1" x14ac:dyDescent="0.25">
      <c r="R289" s="5"/>
      <c r="S289" s="90"/>
      <c r="T289" s="90"/>
      <c r="U289" s="98"/>
      <c r="V289" s="90"/>
      <c r="W289" s="98"/>
      <c r="X289" s="90"/>
      <c r="Y289" s="98"/>
      <c r="Z289" s="90"/>
      <c r="AA289" s="98"/>
      <c r="AB289" s="90"/>
      <c r="AC289" s="98"/>
      <c r="AD289" s="90"/>
      <c r="AE289" s="98"/>
      <c r="AF289" s="90"/>
      <c r="AG289" s="98"/>
      <c r="AH289" s="90"/>
      <c r="AI289" s="98"/>
      <c r="AJ289" s="90"/>
      <c r="AK289" s="98"/>
      <c r="AL289" s="90"/>
      <c r="AM289" s="98"/>
      <c r="AN289" s="90"/>
      <c r="AO289" s="98"/>
      <c r="AP289" s="90"/>
      <c r="AQ289" s="98"/>
    </row>
    <row r="290" spans="18:43" s="1" customFormat="1" ht="123" customHeight="1" x14ac:dyDescent="0.25">
      <c r="R290" s="5"/>
      <c r="S290" s="90"/>
      <c r="T290" s="90"/>
      <c r="U290" s="98"/>
      <c r="V290" s="90"/>
      <c r="W290" s="98"/>
      <c r="X290" s="90"/>
      <c r="Y290" s="98"/>
      <c r="Z290" s="90"/>
      <c r="AA290" s="98"/>
      <c r="AB290" s="90"/>
      <c r="AC290" s="98"/>
      <c r="AD290" s="90"/>
      <c r="AE290" s="98"/>
      <c r="AF290" s="90"/>
      <c r="AG290" s="98"/>
      <c r="AH290" s="90"/>
      <c r="AI290" s="98"/>
      <c r="AJ290" s="90"/>
      <c r="AK290" s="98"/>
      <c r="AL290" s="90"/>
      <c r="AM290" s="98"/>
      <c r="AN290" s="90"/>
      <c r="AO290" s="98"/>
      <c r="AP290" s="90"/>
      <c r="AQ290" s="98"/>
    </row>
    <row r="291" spans="18:43" s="1" customFormat="1" ht="123" customHeight="1" x14ac:dyDescent="0.25">
      <c r="R291" s="5"/>
      <c r="S291" s="90"/>
      <c r="T291" s="90"/>
      <c r="U291" s="98"/>
      <c r="V291" s="90"/>
      <c r="W291" s="98"/>
      <c r="X291" s="90"/>
      <c r="Y291" s="98"/>
      <c r="Z291" s="90"/>
      <c r="AA291" s="98"/>
      <c r="AB291" s="90"/>
      <c r="AC291" s="98"/>
      <c r="AD291" s="90"/>
      <c r="AE291" s="98"/>
      <c r="AF291" s="90"/>
      <c r="AG291" s="98"/>
      <c r="AH291" s="90"/>
      <c r="AI291" s="98"/>
      <c r="AJ291" s="90"/>
      <c r="AK291" s="98"/>
      <c r="AL291" s="90"/>
      <c r="AM291" s="98"/>
      <c r="AN291" s="90"/>
      <c r="AO291" s="98"/>
      <c r="AP291" s="90"/>
      <c r="AQ291" s="98"/>
    </row>
    <row r="292" spans="18:43" s="1" customFormat="1" ht="123" customHeight="1" x14ac:dyDescent="0.25">
      <c r="R292" s="5"/>
      <c r="S292" s="90"/>
      <c r="T292" s="90"/>
      <c r="U292" s="98"/>
      <c r="V292" s="90"/>
      <c r="W292" s="98"/>
      <c r="X292" s="90"/>
      <c r="Y292" s="98"/>
      <c r="Z292" s="90"/>
      <c r="AA292" s="98"/>
      <c r="AB292" s="90"/>
      <c r="AC292" s="98"/>
      <c r="AD292" s="90"/>
      <c r="AE292" s="98"/>
      <c r="AF292" s="90"/>
      <c r="AG292" s="98"/>
      <c r="AH292" s="90"/>
      <c r="AI292" s="98"/>
      <c r="AJ292" s="90"/>
      <c r="AK292" s="98"/>
      <c r="AL292" s="90"/>
      <c r="AM292" s="98"/>
      <c r="AN292" s="90"/>
      <c r="AO292" s="98"/>
      <c r="AP292" s="90"/>
      <c r="AQ292" s="98"/>
    </row>
    <row r="293" spans="18:43" s="1" customFormat="1" ht="123" customHeight="1" x14ac:dyDescent="0.25">
      <c r="R293" s="5"/>
      <c r="S293" s="90"/>
      <c r="T293" s="90"/>
      <c r="U293" s="98"/>
      <c r="V293" s="90"/>
      <c r="W293" s="98"/>
      <c r="X293" s="90"/>
      <c r="Y293" s="98"/>
      <c r="Z293" s="90"/>
      <c r="AA293" s="98"/>
      <c r="AB293" s="90"/>
      <c r="AC293" s="98"/>
      <c r="AD293" s="90"/>
      <c r="AE293" s="98"/>
      <c r="AF293" s="90"/>
      <c r="AG293" s="98"/>
      <c r="AH293" s="90"/>
      <c r="AI293" s="98"/>
      <c r="AJ293" s="90"/>
      <c r="AK293" s="98"/>
      <c r="AL293" s="90"/>
      <c r="AM293" s="98"/>
      <c r="AN293" s="90"/>
      <c r="AO293" s="98"/>
      <c r="AP293" s="90"/>
      <c r="AQ293" s="98"/>
    </row>
    <row r="294" spans="18:43" s="1" customFormat="1" ht="123" customHeight="1" x14ac:dyDescent="0.25">
      <c r="R294" s="5"/>
      <c r="S294" s="90"/>
      <c r="T294" s="90"/>
      <c r="U294" s="98"/>
      <c r="V294" s="90"/>
      <c r="W294" s="98"/>
      <c r="X294" s="90"/>
      <c r="Y294" s="98"/>
      <c r="Z294" s="90"/>
      <c r="AA294" s="98"/>
      <c r="AB294" s="90"/>
      <c r="AC294" s="98"/>
      <c r="AD294" s="90"/>
      <c r="AE294" s="98"/>
      <c r="AF294" s="90"/>
      <c r="AG294" s="98"/>
      <c r="AH294" s="90"/>
      <c r="AI294" s="98"/>
      <c r="AJ294" s="90"/>
      <c r="AK294" s="98"/>
      <c r="AL294" s="90"/>
      <c r="AM294" s="98"/>
      <c r="AN294" s="90"/>
      <c r="AO294" s="98"/>
      <c r="AP294" s="90"/>
      <c r="AQ294" s="98"/>
    </row>
    <row r="295" spans="18:43" s="1" customFormat="1" ht="123" customHeight="1" x14ac:dyDescent="0.25">
      <c r="R295" s="5"/>
      <c r="S295" s="90"/>
      <c r="T295" s="90"/>
      <c r="U295" s="98"/>
      <c r="V295" s="90"/>
      <c r="W295" s="98"/>
      <c r="X295" s="90"/>
      <c r="Y295" s="98"/>
      <c r="Z295" s="90"/>
      <c r="AA295" s="98"/>
      <c r="AB295" s="90"/>
      <c r="AC295" s="98"/>
      <c r="AD295" s="90"/>
      <c r="AE295" s="98"/>
      <c r="AF295" s="90"/>
      <c r="AG295" s="98"/>
      <c r="AH295" s="90"/>
      <c r="AI295" s="98"/>
      <c r="AJ295" s="90"/>
      <c r="AK295" s="98"/>
      <c r="AL295" s="90"/>
      <c r="AM295" s="98"/>
      <c r="AN295" s="90"/>
      <c r="AO295" s="98"/>
      <c r="AP295" s="90"/>
      <c r="AQ295" s="98"/>
    </row>
    <row r="296" spans="18:43" s="1" customFormat="1" ht="123" customHeight="1" x14ac:dyDescent="0.25">
      <c r="R296" s="5"/>
      <c r="S296" s="90"/>
      <c r="T296" s="90"/>
      <c r="U296" s="98"/>
      <c r="V296" s="90"/>
      <c r="W296" s="98"/>
      <c r="X296" s="90"/>
      <c r="Y296" s="98"/>
      <c r="Z296" s="90"/>
      <c r="AA296" s="98"/>
      <c r="AB296" s="90"/>
      <c r="AC296" s="98"/>
      <c r="AD296" s="90"/>
      <c r="AE296" s="98"/>
      <c r="AF296" s="90"/>
      <c r="AG296" s="98"/>
      <c r="AH296" s="90"/>
      <c r="AI296" s="98"/>
      <c r="AJ296" s="90"/>
      <c r="AK296" s="98"/>
      <c r="AL296" s="90"/>
      <c r="AM296" s="98"/>
      <c r="AN296" s="90"/>
      <c r="AO296" s="98"/>
      <c r="AP296" s="90"/>
      <c r="AQ296" s="98"/>
    </row>
    <row r="297" spans="18:43" s="1" customFormat="1" ht="123" customHeight="1" x14ac:dyDescent="0.25">
      <c r="R297" s="5"/>
      <c r="S297" s="90"/>
      <c r="T297" s="90"/>
      <c r="U297" s="98"/>
      <c r="V297" s="90"/>
      <c r="W297" s="98"/>
      <c r="X297" s="90"/>
      <c r="Y297" s="98"/>
      <c r="Z297" s="90"/>
      <c r="AA297" s="98"/>
      <c r="AB297" s="90"/>
      <c r="AC297" s="98"/>
      <c r="AD297" s="90"/>
      <c r="AE297" s="98"/>
      <c r="AF297" s="90"/>
      <c r="AG297" s="98"/>
      <c r="AH297" s="90"/>
      <c r="AI297" s="98"/>
      <c r="AJ297" s="90"/>
      <c r="AK297" s="98"/>
      <c r="AL297" s="90"/>
      <c r="AM297" s="98"/>
      <c r="AN297" s="90"/>
      <c r="AO297" s="98"/>
      <c r="AP297" s="90"/>
      <c r="AQ297" s="98"/>
    </row>
    <row r="298" spans="18:43" s="1" customFormat="1" ht="123" customHeight="1" x14ac:dyDescent="0.25">
      <c r="R298" s="5"/>
      <c r="S298" s="90"/>
      <c r="T298" s="90"/>
      <c r="U298" s="98"/>
      <c r="V298" s="90"/>
      <c r="W298" s="98"/>
      <c r="X298" s="90"/>
      <c r="Y298" s="98"/>
      <c r="Z298" s="90"/>
      <c r="AA298" s="98"/>
      <c r="AB298" s="90"/>
      <c r="AC298" s="98"/>
      <c r="AD298" s="90"/>
      <c r="AE298" s="98"/>
      <c r="AF298" s="90"/>
      <c r="AG298" s="98"/>
      <c r="AH298" s="90"/>
      <c r="AI298" s="98"/>
      <c r="AJ298" s="90"/>
      <c r="AK298" s="98"/>
      <c r="AL298" s="90"/>
      <c r="AM298" s="98"/>
      <c r="AN298" s="90"/>
      <c r="AO298" s="98"/>
      <c r="AP298" s="90"/>
      <c r="AQ298" s="98"/>
    </row>
    <row r="299" spans="18:43" s="1" customFormat="1" ht="123" customHeight="1" x14ac:dyDescent="0.25">
      <c r="R299" s="5"/>
      <c r="S299" s="90"/>
      <c r="T299" s="90"/>
      <c r="U299" s="98"/>
      <c r="V299" s="90"/>
      <c r="W299" s="98"/>
      <c r="X299" s="90"/>
      <c r="Y299" s="98"/>
      <c r="Z299" s="90"/>
      <c r="AA299" s="98"/>
      <c r="AB299" s="90"/>
      <c r="AC299" s="98"/>
      <c r="AD299" s="90"/>
      <c r="AE299" s="98"/>
      <c r="AF299" s="90"/>
      <c r="AG299" s="98"/>
      <c r="AH299" s="90"/>
      <c r="AI299" s="98"/>
      <c r="AJ299" s="90"/>
      <c r="AK299" s="98"/>
      <c r="AL299" s="90"/>
      <c r="AM299" s="98"/>
      <c r="AN299" s="90"/>
      <c r="AO299" s="98"/>
      <c r="AP299" s="90"/>
      <c r="AQ299" s="98"/>
    </row>
    <row r="300" spans="18:43" s="1" customFormat="1" ht="123" customHeight="1" x14ac:dyDescent="0.25">
      <c r="R300" s="5"/>
      <c r="S300" s="90"/>
      <c r="T300" s="90"/>
      <c r="U300" s="98"/>
      <c r="V300" s="90"/>
      <c r="W300" s="98"/>
      <c r="X300" s="90"/>
      <c r="Y300" s="98"/>
      <c r="Z300" s="90"/>
      <c r="AA300" s="98"/>
      <c r="AB300" s="90"/>
      <c r="AC300" s="98"/>
      <c r="AD300" s="90"/>
      <c r="AE300" s="98"/>
      <c r="AF300" s="90"/>
      <c r="AG300" s="98"/>
      <c r="AH300" s="90"/>
      <c r="AI300" s="98"/>
      <c r="AJ300" s="90"/>
      <c r="AK300" s="98"/>
      <c r="AL300" s="90"/>
      <c r="AM300" s="98"/>
      <c r="AN300" s="90"/>
      <c r="AO300" s="98"/>
      <c r="AP300" s="90"/>
      <c r="AQ300" s="98"/>
    </row>
    <row r="301" spans="18:43" s="1" customFormat="1" ht="123" customHeight="1" x14ac:dyDescent="0.25">
      <c r="R301" s="5"/>
      <c r="S301" s="90"/>
      <c r="T301" s="90"/>
      <c r="U301" s="98"/>
      <c r="V301" s="90"/>
      <c r="W301" s="98"/>
      <c r="X301" s="90"/>
      <c r="Y301" s="98"/>
      <c r="Z301" s="90"/>
      <c r="AA301" s="98"/>
      <c r="AB301" s="90"/>
      <c r="AC301" s="98"/>
      <c r="AD301" s="90"/>
      <c r="AE301" s="98"/>
      <c r="AF301" s="90"/>
      <c r="AG301" s="98"/>
      <c r="AH301" s="90"/>
      <c r="AI301" s="98"/>
      <c r="AJ301" s="90"/>
      <c r="AK301" s="98"/>
      <c r="AL301" s="90"/>
      <c r="AM301" s="98"/>
      <c r="AN301" s="90"/>
      <c r="AO301" s="98"/>
      <c r="AP301" s="90"/>
      <c r="AQ301" s="98"/>
    </row>
    <row r="302" spans="18:43" s="1" customFormat="1" ht="123" customHeight="1" x14ac:dyDescent="0.25">
      <c r="R302" s="5"/>
      <c r="S302" s="90"/>
      <c r="T302" s="90"/>
      <c r="U302" s="98"/>
      <c r="V302" s="90"/>
      <c r="W302" s="98"/>
      <c r="X302" s="90"/>
      <c r="Y302" s="98"/>
      <c r="Z302" s="90"/>
      <c r="AA302" s="98"/>
      <c r="AB302" s="90"/>
      <c r="AC302" s="98"/>
      <c r="AD302" s="90"/>
      <c r="AE302" s="98"/>
      <c r="AF302" s="90"/>
      <c r="AG302" s="98"/>
      <c r="AH302" s="90"/>
      <c r="AI302" s="98"/>
      <c r="AJ302" s="90"/>
      <c r="AK302" s="98"/>
      <c r="AL302" s="90"/>
      <c r="AM302" s="98"/>
      <c r="AN302" s="90"/>
      <c r="AO302" s="98"/>
      <c r="AP302" s="90"/>
      <c r="AQ302" s="98"/>
    </row>
    <row r="303" spans="18:43" s="1" customFormat="1" ht="123" customHeight="1" x14ac:dyDescent="0.25">
      <c r="R303" s="5"/>
      <c r="S303" s="90"/>
      <c r="T303" s="90"/>
      <c r="U303" s="98"/>
      <c r="V303" s="90"/>
      <c r="W303" s="98"/>
      <c r="X303" s="90"/>
      <c r="Y303" s="98"/>
      <c r="Z303" s="90"/>
      <c r="AA303" s="98"/>
      <c r="AB303" s="90"/>
      <c r="AC303" s="98"/>
      <c r="AD303" s="90"/>
      <c r="AE303" s="98"/>
      <c r="AF303" s="90"/>
      <c r="AG303" s="98"/>
      <c r="AH303" s="90"/>
      <c r="AI303" s="98"/>
      <c r="AJ303" s="90"/>
      <c r="AK303" s="98"/>
      <c r="AL303" s="90"/>
      <c r="AM303" s="98"/>
      <c r="AN303" s="90"/>
      <c r="AO303" s="98"/>
      <c r="AP303" s="90"/>
      <c r="AQ303" s="98"/>
    </row>
    <row r="304" spans="18:43" s="1" customFormat="1" ht="123" customHeight="1" x14ac:dyDescent="0.25">
      <c r="R304" s="5"/>
      <c r="S304" s="90"/>
      <c r="T304" s="90"/>
      <c r="U304" s="98"/>
      <c r="V304" s="90"/>
      <c r="W304" s="98"/>
      <c r="X304" s="90"/>
      <c r="Y304" s="98"/>
      <c r="Z304" s="90"/>
      <c r="AA304" s="98"/>
      <c r="AB304" s="90"/>
      <c r="AC304" s="98"/>
      <c r="AD304" s="90"/>
      <c r="AE304" s="98"/>
      <c r="AF304" s="90"/>
      <c r="AG304" s="98"/>
      <c r="AH304" s="90"/>
      <c r="AI304" s="98"/>
      <c r="AJ304" s="90"/>
      <c r="AK304" s="98"/>
      <c r="AL304" s="90"/>
      <c r="AM304" s="98"/>
      <c r="AN304" s="90"/>
      <c r="AO304" s="98"/>
      <c r="AP304" s="90"/>
      <c r="AQ304" s="98"/>
    </row>
    <row r="305" spans="18:43" s="1" customFormat="1" ht="123" customHeight="1" x14ac:dyDescent="0.25">
      <c r="R305" s="5"/>
      <c r="S305" s="90"/>
      <c r="T305" s="90"/>
      <c r="U305" s="98"/>
      <c r="V305" s="90"/>
      <c r="W305" s="98"/>
      <c r="X305" s="90"/>
      <c r="Y305" s="98"/>
      <c r="Z305" s="90"/>
      <c r="AA305" s="98"/>
      <c r="AB305" s="90"/>
      <c r="AC305" s="98"/>
      <c r="AD305" s="90"/>
      <c r="AE305" s="98"/>
      <c r="AF305" s="90"/>
      <c r="AG305" s="98"/>
      <c r="AH305" s="90"/>
      <c r="AI305" s="98"/>
      <c r="AJ305" s="90"/>
      <c r="AK305" s="98"/>
      <c r="AL305" s="90"/>
      <c r="AM305" s="98"/>
      <c r="AN305" s="90"/>
      <c r="AO305" s="98"/>
      <c r="AP305" s="90"/>
      <c r="AQ305" s="98"/>
    </row>
    <row r="306" spans="18:43" s="1" customFormat="1" ht="123" customHeight="1" x14ac:dyDescent="0.25">
      <c r="R306" s="5"/>
      <c r="S306" s="90"/>
      <c r="T306" s="90"/>
      <c r="U306" s="98"/>
      <c r="V306" s="90"/>
      <c r="W306" s="98"/>
      <c r="X306" s="90"/>
      <c r="Y306" s="98"/>
      <c r="Z306" s="90"/>
      <c r="AA306" s="98"/>
      <c r="AB306" s="90"/>
      <c r="AC306" s="98"/>
      <c r="AD306" s="90"/>
      <c r="AE306" s="98"/>
      <c r="AF306" s="90"/>
      <c r="AG306" s="98"/>
      <c r="AH306" s="90"/>
      <c r="AI306" s="98"/>
      <c r="AJ306" s="90"/>
      <c r="AK306" s="98"/>
      <c r="AL306" s="90"/>
      <c r="AM306" s="98"/>
      <c r="AN306" s="90"/>
      <c r="AO306" s="98"/>
      <c r="AP306" s="90"/>
      <c r="AQ306" s="98"/>
    </row>
    <row r="307" spans="18:43" s="1" customFormat="1" ht="123" customHeight="1" x14ac:dyDescent="0.25">
      <c r="R307" s="5"/>
      <c r="S307" s="90"/>
      <c r="T307" s="90"/>
      <c r="U307" s="98"/>
      <c r="V307" s="90"/>
      <c r="W307" s="98"/>
      <c r="X307" s="90"/>
      <c r="Y307" s="98"/>
      <c r="Z307" s="90"/>
      <c r="AA307" s="98"/>
      <c r="AB307" s="90"/>
      <c r="AC307" s="98"/>
      <c r="AD307" s="90"/>
      <c r="AE307" s="98"/>
      <c r="AF307" s="90"/>
      <c r="AG307" s="98"/>
      <c r="AH307" s="90"/>
      <c r="AI307" s="98"/>
      <c r="AJ307" s="90"/>
      <c r="AK307" s="98"/>
      <c r="AL307" s="90"/>
      <c r="AM307" s="98"/>
      <c r="AN307" s="90"/>
      <c r="AO307" s="98"/>
      <c r="AP307" s="90"/>
      <c r="AQ307" s="98"/>
    </row>
    <row r="308" spans="18:43" s="1" customFormat="1" ht="123" customHeight="1" x14ac:dyDescent="0.25">
      <c r="R308" s="5"/>
      <c r="S308" s="90"/>
      <c r="T308" s="90"/>
      <c r="U308" s="98"/>
      <c r="V308" s="90"/>
      <c r="W308" s="98"/>
      <c r="X308" s="90"/>
      <c r="Y308" s="98"/>
      <c r="Z308" s="90"/>
      <c r="AA308" s="98"/>
      <c r="AB308" s="90"/>
      <c r="AC308" s="98"/>
      <c r="AD308" s="90"/>
      <c r="AE308" s="98"/>
      <c r="AF308" s="90"/>
      <c r="AG308" s="98"/>
      <c r="AH308" s="90"/>
      <c r="AI308" s="98"/>
      <c r="AJ308" s="90"/>
      <c r="AK308" s="98"/>
      <c r="AL308" s="90"/>
      <c r="AM308" s="98"/>
      <c r="AN308" s="90"/>
      <c r="AO308" s="98"/>
      <c r="AP308" s="90"/>
      <c r="AQ308" s="98"/>
    </row>
    <row r="309" spans="18:43" s="1" customFormat="1" ht="123" customHeight="1" x14ac:dyDescent="0.25">
      <c r="R309" s="5"/>
      <c r="S309" s="90"/>
      <c r="T309" s="90"/>
      <c r="U309" s="98"/>
      <c r="V309" s="90"/>
      <c r="W309" s="98"/>
      <c r="X309" s="90"/>
      <c r="Y309" s="98"/>
      <c r="Z309" s="90"/>
      <c r="AA309" s="98"/>
      <c r="AB309" s="90"/>
      <c r="AC309" s="98"/>
      <c r="AD309" s="90"/>
      <c r="AE309" s="98"/>
      <c r="AF309" s="90"/>
      <c r="AG309" s="98"/>
      <c r="AH309" s="90"/>
      <c r="AI309" s="98"/>
      <c r="AJ309" s="90"/>
      <c r="AK309" s="98"/>
      <c r="AL309" s="90"/>
      <c r="AM309" s="98"/>
      <c r="AN309" s="90"/>
      <c r="AO309" s="98"/>
      <c r="AP309" s="90"/>
      <c r="AQ309" s="98"/>
    </row>
    <row r="310" spans="18:43" s="1" customFormat="1" ht="123" customHeight="1" x14ac:dyDescent="0.25">
      <c r="R310" s="5"/>
      <c r="S310" s="90"/>
      <c r="T310" s="90"/>
      <c r="U310" s="98"/>
      <c r="V310" s="90"/>
      <c r="W310" s="98"/>
      <c r="X310" s="90"/>
      <c r="Y310" s="98"/>
      <c r="Z310" s="90"/>
      <c r="AA310" s="98"/>
      <c r="AB310" s="90"/>
      <c r="AC310" s="98"/>
      <c r="AD310" s="90"/>
      <c r="AE310" s="98"/>
      <c r="AF310" s="90"/>
      <c r="AG310" s="98"/>
      <c r="AH310" s="90"/>
      <c r="AI310" s="98"/>
      <c r="AJ310" s="90"/>
      <c r="AK310" s="98"/>
      <c r="AL310" s="90"/>
      <c r="AM310" s="98"/>
      <c r="AN310" s="90"/>
      <c r="AO310" s="98"/>
      <c r="AP310" s="90"/>
      <c r="AQ310" s="98"/>
    </row>
    <row r="311" spans="18:43" s="1" customFormat="1" ht="123" customHeight="1" x14ac:dyDescent="0.25">
      <c r="R311" s="5"/>
      <c r="S311" s="90"/>
      <c r="T311" s="90"/>
      <c r="U311" s="98"/>
      <c r="V311" s="90"/>
      <c r="W311" s="98"/>
      <c r="X311" s="90"/>
      <c r="Y311" s="98"/>
      <c r="Z311" s="90"/>
      <c r="AA311" s="98"/>
      <c r="AB311" s="90"/>
      <c r="AC311" s="98"/>
      <c r="AD311" s="90"/>
      <c r="AE311" s="98"/>
      <c r="AF311" s="90"/>
      <c r="AG311" s="98"/>
      <c r="AH311" s="90"/>
      <c r="AI311" s="98"/>
      <c r="AJ311" s="90"/>
      <c r="AK311" s="98"/>
      <c r="AL311" s="90"/>
      <c r="AM311" s="98"/>
      <c r="AN311" s="90"/>
      <c r="AO311" s="98"/>
      <c r="AP311" s="90"/>
      <c r="AQ311" s="98"/>
    </row>
    <row r="312" spans="18:43" s="1" customFormat="1" ht="123" customHeight="1" x14ac:dyDescent="0.25">
      <c r="R312" s="5"/>
      <c r="S312" s="90"/>
      <c r="T312" s="90"/>
      <c r="U312" s="98"/>
      <c r="V312" s="90"/>
      <c r="W312" s="98"/>
      <c r="X312" s="90"/>
      <c r="Y312" s="98"/>
      <c r="Z312" s="90"/>
      <c r="AA312" s="98"/>
      <c r="AB312" s="90"/>
      <c r="AC312" s="98"/>
      <c r="AD312" s="90"/>
      <c r="AE312" s="98"/>
      <c r="AF312" s="90"/>
      <c r="AG312" s="98"/>
      <c r="AH312" s="90"/>
      <c r="AI312" s="98"/>
      <c r="AJ312" s="90"/>
      <c r="AK312" s="98"/>
      <c r="AL312" s="90"/>
      <c r="AM312" s="98"/>
      <c r="AN312" s="90"/>
      <c r="AO312" s="98"/>
      <c r="AP312" s="90"/>
      <c r="AQ312" s="98"/>
    </row>
    <row r="313" spans="18:43" s="1" customFormat="1" ht="123" customHeight="1" x14ac:dyDescent="0.25">
      <c r="R313" s="5"/>
      <c r="S313" s="90"/>
      <c r="T313" s="90"/>
      <c r="U313" s="98"/>
      <c r="V313" s="90"/>
      <c r="W313" s="98"/>
      <c r="X313" s="90"/>
      <c r="Y313" s="98"/>
      <c r="Z313" s="90"/>
      <c r="AA313" s="98"/>
      <c r="AB313" s="90"/>
      <c r="AC313" s="98"/>
      <c r="AD313" s="90"/>
      <c r="AE313" s="98"/>
      <c r="AF313" s="90"/>
      <c r="AG313" s="98"/>
      <c r="AH313" s="90"/>
      <c r="AI313" s="98"/>
      <c r="AJ313" s="90"/>
      <c r="AK313" s="98"/>
      <c r="AL313" s="90"/>
      <c r="AM313" s="98"/>
      <c r="AN313" s="90"/>
      <c r="AO313" s="98"/>
      <c r="AP313" s="90"/>
      <c r="AQ313" s="98"/>
    </row>
    <row r="314" spans="18:43" s="1" customFormat="1" ht="123" customHeight="1" x14ac:dyDescent="0.25">
      <c r="R314" s="5"/>
      <c r="S314" s="90"/>
      <c r="T314" s="90"/>
      <c r="U314" s="98"/>
      <c r="V314" s="90"/>
      <c r="W314" s="98"/>
      <c r="X314" s="90"/>
      <c r="Y314" s="98"/>
      <c r="Z314" s="90"/>
      <c r="AA314" s="98"/>
      <c r="AB314" s="90"/>
      <c r="AC314" s="98"/>
      <c r="AD314" s="90"/>
      <c r="AE314" s="98"/>
      <c r="AF314" s="90"/>
      <c r="AG314" s="98"/>
      <c r="AH314" s="90"/>
      <c r="AI314" s="98"/>
      <c r="AJ314" s="90"/>
      <c r="AK314" s="98"/>
      <c r="AL314" s="90"/>
      <c r="AM314" s="98"/>
      <c r="AN314" s="90"/>
      <c r="AO314" s="98"/>
      <c r="AP314" s="90"/>
      <c r="AQ314" s="98"/>
    </row>
    <row r="315" spans="18:43" s="1" customFormat="1" ht="123" customHeight="1" x14ac:dyDescent="0.25">
      <c r="R315" s="5"/>
      <c r="S315" s="90"/>
      <c r="T315" s="90"/>
      <c r="U315" s="98"/>
      <c r="V315" s="90"/>
      <c r="W315" s="98"/>
      <c r="X315" s="90"/>
      <c r="Y315" s="98"/>
      <c r="Z315" s="90"/>
      <c r="AA315" s="98"/>
      <c r="AB315" s="90"/>
      <c r="AC315" s="98"/>
      <c r="AD315" s="90"/>
      <c r="AE315" s="98"/>
      <c r="AF315" s="90"/>
      <c r="AG315" s="98"/>
      <c r="AH315" s="90"/>
      <c r="AI315" s="98"/>
      <c r="AJ315" s="90"/>
      <c r="AK315" s="98"/>
      <c r="AL315" s="90"/>
      <c r="AM315" s="98"/>
      <c r="AN315" s="90"/>
      <c r="AO315" s="98"/>
      <c r="AP315" s="90"/>
      <c r="AQ315" s="98"/>
    </row>
    <row r="316" spans="18:43" s="1" customFormat="1" ht="123" customHeight="1" x14ac:dyDescent="0.25">
      <c r="R316" s="5"/>
      <c r="S316" s="90"/>
      <c r="T316" s="90"/>
      <c r="U316" s="98"/>
      <c r="V316" s="90"/>
      <c r="W316" s="98"/>
      <c r="X316" s="90"/>
      <c r="Y316" s="98"/>
      <c r="Z316" s="90"/>
      <c r="AA316" s="98"/>
      <c r="AB316" s="90"/>
      <c r="AC316" s="98"/>
      <c r="AD316" s="90"/>
      <c r="AE316" s="98"/>
      <c r="AF316" s="90"/>
      <c r="AG316" s="98"/>
      <c r="AH316" s="90"/>
      <c r="AI316" s="98"/>
      <c r="AJ316" s="90"/>
      <c r="AK316" s="98"/>
      <c r="AL316" s="90"/>
      <c r="AM316" s="98"/>
      <c r="AN316" s="90"/>
      <c r="AO316" s="98"/>
      <c r="AP316" s="90"/>
      <c r="AQ316" s="98"/>
    </row>
    <row r="317" spans="18:43" s="1" customFormat="1" ht="123" customHeight="1" x14ac:dyDescent="0.25">
      <c r="R317" s="5"/>
      <c r="S317" s="90"/>
      <c r="T317" s="90"/>
      <c r="U317" s="98"/>
      <c r="V317" s="90"/>
      <c r="W317" s="98"/>
      <c r="X317" s="90"/>
      <c r="Y317" s="98"/>
      <c r="Z317" s="90"/>
      <c r="AA317" s="98"/>
      <c r="AB317" s="90"/>
      <c r="AC317" s="98"/>
      <c r="AD317" s="90"/>
      <c r="AE317" s="98"/>
      <c r="AF317" s="90"/>
      <c r="AG317" s="98"/>
      <c r="AH317" s="90"/>
      <c r="AI317" s="98"/>
      <c r="AJ317" s="90"/>
      <c r="AK317" s="98"/>
      <c r="AL317" s="90"/>
      <c r="AM317" s="98"/>
      <c r="AN317" s="90"/>
      <c r="AO317" s="98"/>
      <c r="AP317" s="90"/>
      <c r="AQ317" s="98"/>
    </row>
    <row r="318" spans="18:43" s="1" customFormat="1" ht="123" customHeight="1" x14ac:dyDescent="0.25">
      <c r="R318" s="5"/>
      <c r="S318" s="90"/>
      <c r="T318" s="90"/>
      <c r="U318" s="98"/>
      <c r="V318" s="90"/>
      <c r="W318" s="98"/>
      <c r="X318" s="90"/>
      <c r="Y318" s="98"/>
      <c r="Z318" s="90"/>
      <c r="AA318" s="98"/>
      <c r="AB318" s="90"/>
      <c r="AC318" s="98"/>
      <c r="AD318" s="90"/>
      <c r="AE318" s="98"/>
      <c r="AF318" s="90"/>
      <c r="AG318" s="98"/>
      <c r="AH318" s="90"/>
      <c r="AI318" s="98"/>
      <c r="AJ318" s="90"/>
      <c r="AK318" s="98"/>
      <c r="AL318" s="90"/>
      <c r="AM318" s="98"/>
      <c r="AN318" s="90"/>
      <c r="AO318" s="98"/>
      <c r="AP318" s="90"/>
      <c r="AQ318" s="98"/>
    </row>
    <row r="319" spans="18:43" s="1" customFormat="1" ht="123" customHeight="1" x14ac:dyDescent="0.25">
      <c r="R319" s="5"/>
      <c r="S319" s="90"/>
      <c r="T319" s="90"/>
      <c r="U319" s="98"/>
      <c r="V319" s="90"/>
      <c r="W319" s="98"/>
      <c r="X319" s="90"/>
      <c r="Y319" s="98"/>
      <c r="Z319" s="90"/>
      <c r="AA319" s="98"/>
      <c r="AB319" s="90"/>
      <c r="AC319" s="98"/>
      <c r="AD319" s="90"/>
      <c r="AE319" s="98"/>
      <c r="AF319" s="90"/>
      <c r="AG319" s="98"/>
      <c r="AH319" s="90"/>
      <c r="AI319" s="98"/>
      <c r="AJ319" s="90"/>
      <c r="AK319" s="98"/>
      <c r="AL319" s="90"/>
      <c r="AM319" s="98"/>
      <c r="AN319" s="90"/>
      <c r="AO319" s="98"/>
      <c r="AP319" s="90"/>
      <c r="AQ319" s="98"/>
    </row>
    <row r="320" spans="18:43" s="1" customFormat="1" ht="123" customHeight="1" x14ac:dyDescent="0.25">
      <c r="R320" s="5"/>
      <c r="S320" s="90"/>
      <c r="T320" s="90"/>
      <c r="U320" s="98"/>
      <c r="V320" s="90"/>
      <c r="W320" s="98"/>
      <c r="X320" s="90"/>
      <c r="Y320" s="98"/>
      <c r="Z320" s="90"/>
      <c r="AA320" s="98"/>
      <c r="AB320" s="90"/>
      <c r="AC320" s="98"/>
      <c r="AD320" s="90"/>
      <c r="AE320" s="98"/>
      <c r="AF320" s="90"/>
      <c r="AG320" s="98"/>
      <c r="AH320" s="90"/>
      <c r="AI320" s="98"/>
      <c r="AJ320" s="90"/>
      <c r="AK320" s="98"/>
      <c r="AL320" s="90"/>
      <c r="AM320" s="98"/>
      <c r="AN320" s="90"/>
      <c r="AO320" s="98"/>
      <c r="AP320" s="90"/>
      <c r="AQ320" s="98"/>
    </row>
    <row r="321" spans="18:43" s="1" customFormat="1" ht="123" customHeight="1" x14ac:dyDescent="0.25">
      <c r="R321" s="5"/>
      <c r="S321" s="90"/>
      <c r="T321" s="90"/>
      <c r="U321" s="98"/>
      <c r="V321" s="90"/>
      <c r="W321" s="98"/>
      <c r="X321" s="90"/>
      <c r="Y321" s="98"/>
      <c r="Z321" s="90"/>
      <c r="AA321" s="98"/>
      <c r="AB321" s="90"/>
      <c r="AC321" s="98"/>
      <c r="AD321" s="90"/>
      <c r="AE321" s="98"/>
      <c r="AF321" s="90"/>
      <c r="AG321" s="98"/>
      <c r="AH321" s="90"/>
      <c r="AI321" s="98"/>
      <c r="AJ321" s="90"/>
      <c r="AK321" s="98"/>
      <c r="AL321" s="90"/>
      <c r="AM321" s="98"/>
      <c r="AN321" s="90"/>
      <c r="AO321" s="98"/>
      <c r="AP321" s="90"/>
      <c r="AQ321" s="98"/>
    </row>
    <row r="322" spans="18:43" s="1" customFormat="1" ht="123" customHeight="1" x14ac:dyDescent="0.25">
      <c r="R322" s="5"/>
      <c r="S322" s="90"/>
      <c r="T322" s="90"/>
      <c r="U322" s="98"/>
      <c r="V322" s="90"/>
      <c r="W322" s="98"/>
      <c r="X322" s="90"/>
      <c r="Y322" s="98"/>
      <c r="Z322" s="90"/>
      <c r="AA322" s="98"/>
      <c r="AB322" s="90"/>
      <c r="AC322" s="98"/>
      <c r="AD322" s="90"/>
      <c r="AE322" s="98"/>
      <c r="AF322" s="90"/>
      <c r="AG322" s="98"/>
      <c r="AH322" s="90"/>
      <c r="AI322" s="98"/>
      <c r="AJ322" s="90"/>
      <c r="AK322" s="98"/>
      <c r="AL322" s="90"/>
      <c r="AM322" s="98"/>
      <c r="AN322" s="90"/>
      <c r="AO322" s="98"/>
      <c r="AP322" s="90"/>
      <c r="AQ322" s="98"/>
    </row>
    <row r="323" spans="18:43" s="1" customFormat="1" ht="123" customHeight="1" x14ac:dyDescent="0.25">
      <c r="R323" s="5"/>
      <c r="S323" s="90"/>
      <c r="T323" s="90"/>
      <c r="U323" s="98"/>
      <c r="V323" s="90"/>
      <c r="W323" s="98"/>
      <c r="X323" s="90"/>
      <c r="Y323" s="98"/>
      <c r="Z323" s="90"/>
      <c r="AA323" s="98"/>
      <c r="AB323" s="90"/>
      <c r="AC323" s="98"/>
      <c r="AD323" s="90"/>
      <c r="AE323" s="98"/>
      <c r="AF323" s="90"/>
      <c r="AG323" s="98"/>
      <c r="AH323" s="90"/>
      <c r="AI323" s="98"/>
      <c r="AJ323" s="90"/>
      <c r="AK323" s="98"/>
      <c r="AL323" s="90"/>
      <c r="AM323" s="98"/>
      <c r="AN323" s="90"/>
      <c r="AO323" s="98"/>
      <c r="AP323" s="90"/>
      <c r="AQ323" s="98"/>
    </row>
    <row r="324" spans="18:43" s="1" customFormat="1" ht="123" customHeight="1" x14ac:dyDescent="0.25">
      <c r="R324" s="5"/>
      <c r="S324" s="90"/>
      <c r="T324" s="90"/>
      <c r="U324" s="98"/>
      <c r="V324" s="90"/>
      <c r="W324" s="98"/>
      <c r="X324" s="90"/>
      <c r="Y324" s="98"/>
      <c r="Z324" s="90"/>
      <c r="AA324" s="98"/>
      <c r="AB324" s="90"/>
      <c r="AC324" s="98"/>
      <c r="AD324" s="90"/>
      <c r="AE324" s="98"/>
      <c r="AF324" s="90"/>
      <c r="AG324" s="98"/>
      <c r="AH324" s="90"/>
      <c r="AI324" s="98"/>
      <c r="AJ324" s="90"/>
      <c r="AK324" s="98"/>
      <c r="AL324" s="90"/>
      <c r="AM324" s="98"/>
      <c r="AN324" s="90"/>
      <c r="AO324" s="98"/>
      <c r="AP324" s="90"/>
      <c r="AQ324" s="98"/>
    </row>
    <row r="325" spans="18:43" s="1" customFormat="1" ht="123" customHeight="1" x14ac:dyDescent="0.25">
      <c r="R325" s="5"/>
      <c r="S325" s="90"/>
      <c r="T325" s="90"/>
      <c r="U325" s="98"/>
      <c r="V325" s="90"/>
      <c r="W325" s="98"/>
      <c r="X325" s="90"/>
      <c r="Y325" s="98"/>
      <c r="Z325" s="90"/>
      <c r="AA325" s="98"/>
      <c r="AB325" s="90"/>
      <c r="AC325" s="98"/>
      <c r="AD325" s="90"/>
      <c r="AE325" s="98"/>
      <c r="AF325" s="90"/>
      <c r="AG325" s="98"/>
      <c r="AH325" s="90"/>
      <c r="AI325" s="98"/>
      <c r="AJ325" s="90"/>
      <c r="AK325" s="98"/>
      <c r="AL325" s="90"/>
      <c r="AM325" s="98"/>
      <c r="AN325" s="90"/>
      <c r="AO325" s="98"/>
      <c r="AP325" s="90"/>
      <c r="AQ325" s="98"/>
    </row>
    <row r="326" spans="18:43" s="1" customFormat="1" ht="123" customHeight="1" x14ac:dyDescent="0.25">
      <c r="R326" s="5"/>
      <c r="S326" s="90"/>
      <c r="T326" s="90"/>
      <c r="U326" s="98"/>
      <c r="V326" s="90"/>
      <c r="W326" s="98"/>
      <c r="X326" s="90"/>
      <c r="Y326" s="98"/>
      <c r="Z326" s="90"/>
      <c r="AA326" s="98"/>
      <c r="AB326" s="90"/>
      <c r="AC326" s="98"/>
      <c r="AD326" s="90"/>
      <c r="AE326" s="98"/>
      <c r="AF326" s="90"/>
      <c r="AG326" s="98"/>
      <c r="AH326" s="90"/>
      <c r="AI326" s="98"/>
      <c r="AJ326" s="90"/>
      <c r="AK326" s="98"/>
      <c r="AL326" s="90"/>
      <c r="AM326" s="98"/>
      <c r="AN326" s="90"/>
      <c r="AO326" s="98"/>
      <c r="AP326" s="90"/>
      <c r="AQ326" s="98"/>
    </row>
    <row r="327" spans="18:43" s="1" customFormat="1" ht="123" customHeight="1" x14ac:dyDescent="0.25">
      <c r="R327" s="5"/>
      <c r="S327" s="90"/>
      <c r="T327" s="90"/>
      <c r="U327" s="98"/>
      <c r="V327" s="90"/>
      <c r="W327" s="98"/>
      <c r="X327" s="90"/>
      <c r="Y327" s="98"/>
      <c r="Z327" s="90"/>
      <c r="AA327" s="98"/>
      <c r="AB327" s="90"/>
      <c r="AC327" s="98"/>
      <c r="AD327" s="90"/>
      <c r="AE327" s="98"/>
      <c r="AF327" s="90"/>
      <c r="AG327" s="98"/>
      <c r="AH327" s="90"/>
      <c r="AI327" s="98"/>
      <c r="AJ327" s="90"/>
      <c r="AK327" s="98"/>
      <c r="AL327" s="90"/>
      <c r="AM327" s="98"/>
      <c r="AN327" s="90"/>
      <c r="AO327" s="98"/>
      <c r="AP327" s="90"/>
      <c r="AQ327" s="98"/>
    </row>
    <row r="328" spans="18:43" s="1" customFormat="1" ht="123" customHeight="1" x14ac:dyDescent="0.25">
      <c r="R328" s="5"/>
      <c r="S328" s="90"/>
      <c r="T328" s="90"/>
      <c r="U328" s="98"/>
      <c r="V328" s="90"/>
      <c r="W328" s="98"/>
      <c r="X328" s="90"/>
      <c r="Y328" s="98"/>
      <c r="Z328" s="90"/>
      <c r="AA328" s="98"/>
      <c r="AB328" s="90"/>
      <c r="AC328" s="98"/>
      <c r="AD328" s="90"/>
      <c r="AE328" s="98"/>
      <c r="AF328" s="90"/>
      <c r="AG328" s="98"/>
      <c r="AH328" s="90"/>
      <c r="AI328" s="98"/>
      <c r="AJ328" s="90"/>
      <c r="AK328" s="98"/>
      <c r="AL328" s="90"/>
      <c r="AM328" s="98"/>
      <c r="AN328" s="90"/>
      <c r="AO328" s="98"/>
      <c r="AP328" s="90"/>
      <c r="AQ328" s="98"/>
    </row>
    <row r="329" spans="18:43" s="1" customFormat="1" ht="123" customHeight="1" x14ac:dyDescent="0.25">
      <c r="R329" s="5"/>
      <c r="S329" s="90"/>
      <c r="T329" s="90"/>
      <c r="U329" s="98"/>
      <c r="V329" s="90"/>
      <c r="W329" s="98"/>
      <c r="X329" s="90"/>
      <c r="Y329" s="98"/>
      <c r="Z329" s="90"/>
      <c r="AA329" s="98"/>
      <c r="AB329" s="90"/>
      <c r="AC329" s="98"/>
      <c r="AD329" s="90"/>
      <c r="AE329" s="98"/>
      <c r="AF329" s="90"/>
      <c r="AG329" s="98"/>
      <c r="AH329" s="90"/>
      <c r="AI329" s="98"/>
      <c r="AJ329" s="90"/>
      <c r="AK329" s="98"/>
      <c r="AL329" s="90"/>
      <c r="AM329" s="98"/>
      <c r="AN329" s="90"/>
      <c r="AO329" s="98"/>
      <c r="AP329" s="90"/>
      <c r="AQ329" s="98"/>
    </row>
    <row r="330" spans="18:43" s="1" customFormat="1" ht="123" customHeight="1" x14ac:dyDescent="0.25">
      <c r="R330" s="5"/>
      <c r="S330" s="90"/>
      <c r="T330" s="90"/>
      <c r="U330" s="98"/>
      <c r="V330" s="90"/>
      <c r="W330" s="98"/>
      <c r="X330" s="90"/>
      <c r="Y330" s="98"/>
      <c r="Z330" s="90"/>
      <c r="AA330" s="98"/>
      <c r="AB330" s="90"/>
      <c r="AC330" s="98"/>
      <c r="AD330" s="90"/>
      <c r="AE330" s="98"/>
      <c r="AF330" s="90"/>
      <c r="AG330" s="98"/>
      <c r="AH330" s="90"/>
      <c r="AI330" s="98"/>
      <c r="AJ330" s="90"/>
      <c r="AK330" s="98"/>
      <c r="AL330" s="90"/>
      <c r="AM330" s="98"/>
      <c r="AN330" s="90"/>
      <c r="AO330" s="98"/>
      <c r="AP330" s="90"/>
      <c r="AQ330" s="98"/>
    </row>
    <row r="331" spans="18:43" s="1" customFormat="1" ht="123" customHeight="1" x14ac:dyDescent="0.25">
      <c r="R331" s="5"/>
      <c r="S331" s="90"/>
      <c r="T331" s="90"/>
      <c r="U331" s="98"/>
      <c r="V331" s="90"/>
      <c r="W331" s="98"/>
      <c r="X331" s="90"/>
      <c r="Y331" s="98"/>
      <c r="Z331" s="90"/>
      <c r="AA331" s="98"/>
      <c r="AB331" s="90"/>
      <c r="AC331" s="98"/>
      <c r="AD331" s="90"/>
      <c r="AE331" s="98"/>
      <c r="AF331" s="90"/>
      <c r="AG331" s="98"/>
      <c r="AH331" s="90"/>
      <c r="AI331" s="98"/>
      <c r="AJ331" s="90"/>
      <c r="AK331" s="98"/>
      <c r="AL331" s="90"/>
      <c r="AM331" s="98"/>
      <c r="AN331" s="90"/>
      <c r="AO331" s="98"/>
      <c r="AP331" s="90"/>
      <c r="AQ331" s="98"/>
    </row>
    <row r="332" spans="18:43" s="1" customFormat="1" ht="123" customHeight="1" x14ac:dyDescent="0.25">
      <c r="R332" s="5"/>
      <c r="S332" s="90"/>
      <c r="T332" s="90"/>
      <c r="U332" s="98"/>
      <c r="V332" s="90"/>
      <c r="W332" s="98"/>
      <c r="X332" s="90"/>
      <c r="Y332" s="98"/>
      <c r="Z332" s="90"/>
      <c r="AA332" s="98"/>
      <c r="AB332" s="90"/>
      <c r="AC332" s="98"/>
      <c r="AD332" s="90"/>
      <c r="AE332" s="98"/>
      <c r="AF332" s="90"/>
      <c r="AG332" s="98"/>
      <c r="AH332" s="90"/>
      <c r="AI332" s="98"/>
      <c r="AJ332" s="90"/>
      <c r="AK332" s="98"/>
      <c r="AL332" s="90"/>
      <c r="AM332" s="98"/>
      <c r="AN332" s="90"/>
      <c r="AO332" s="98"/>
      <c r="AP332" s="90"/>
      <c r="AQ332" s="98"/>
    </row>
    <row r="333" spans="18:43" s="1" customFormat="1" ht="123" customHeight="1" x14ac:dyDescent="0.25">
      <c r="R333" s="5"/>
      <c r="S333" s="90"/>
      <c r="T333" s="90"/>
      <c r="U333" s="98"/>
      <c r="V333" s="90"/>
      <c r="W333" s="98"/>
      <c r="X333" s="90"/>
      <c r="Y333" s="98"/>
      <c r="Z333" s="90"/>
      <c r="AA333" s="98"/>
      <c r="AB333" s="90"/>
      <c r="AC333" s="98"/>
      <c r="AD333" s="90"/>
      <c r="AE333" s="98"/>
      <c r="AF333" s="90"/>
      <c r="AG333" s="98"/>
      <c r="AH333" s="90"/>
      <c r="AI333" s="98"/>
      <c r="AJ333" s="90"/>
      <c r="AK333" s="98"/>
      <c r="AL333" s="90"/>
      <c r="AM333" s="98"/>
      <c r="AN333" s="90"/>
      <c r="AO333" s="98"/>
      <c r="AP333" s="90"/>
      <c r="AQ333" s="98"/>
    </row>
    <row r="334" spans="18:43" s="1" customFormat="1" ht="123" customHeight="1" x14ac:dyDescent="0.25">
      <c r="R334" s="5"/>
      <c r="S334" s="90"/>
      <c r="T334" s="90"/>
      <c r="U334" s="98"/>
      <c r="V334" s="90"/>
      <c r="W334" s="98"/>
      <c r="X334" s="90"/>
      <c r="Y334" s="98"/>
      <c r="Z334" s="90"/>
      <c r="AA334" s="98"/>
      <c r="AB334" s="90"/>
      <c r="AC334" s="98"/>
      <c r="AD334" s="90"/>
      <c r="AE334" s="98"/>
      <c r="AF334" s="90"/>
      <c r="AG334" s="98"/>
      <c r="AH334" s="90"/>
      <c r="AI334" s="98"/>
      <c r="AJ334" s="90"/>
      <c r="AK334" s="98"/>
      <c r="AL334" s="90"/>
      <c r="AM334" s="98"/>
      <c r="AN334" s="90"/>
      <c r="AO334" s="98"/>
      <c r="AP334" s="90"/>
      <c r="AQ334" s="98"/>
    </row>
    <row r="335" spans="18:43" s="1" customFormat="1" ht="123" customHeight="1" x14ac:dyDescent="0.25">
      <c r="R335" s="5"/>
      <c r="S335" s="90"/>
      <c r="T335" s="90"/>
      <c r="U335" s="98"/>
      <c r="V335" s="90"/>
      <c r="W335" s="98"/>
      <c r="X335" s="90"/>
      <c r="Y335" s="98"/>
      <c r="Z335" s="90"/>
      <c r="AA335" s="98"/>
      <c r="AB335" s="90"/>
      <c r="AC335" s="98"/>
      <c r="AD335" s="90"/>
      <c r="AE335" s="98"/>
      <c r="AF335" s="90"/>
      <c r="AG335" s="98"/>
      <c r="AH335" s="90"/>
      <c r="AI335" s="98"/>
      <c r="AJ335" s="90"/>
      <c r="AK335" s="98"/>
      <c r="AL335" s="90"/>
      <c r="AM335" s="98"/>
      <c r="AN335" s="90"/>
      <c r="AO335" s="98"/>
      <c r="AP335" s="90"/>
      <c r="AQ335" s="98"/>
    </row>
    <row r="336" spans="18:43" s="1" customFormat="1" ht="123" customHeight="1" x14ac:dyDescent="0.25">
      <c r="R336" s="5"/>
      <c r="S336" s="90"/>
      <c r="T336" s="90"/>
      <c r="U336" s="98"/>
      <c r="V336" s="90"/>
      <c r="W336" s="98"/>
      <c r="X336" s="90"/>
      <c r="Y336" s="98"/>
      <c r="Z336" s="90"/>
      <c r="AA336" s="98"/>
      <c r="AB336" s="90"/>
      <c r="AC336" s="98"/>
      <c r="AD336" s="90"/>
      <c r="AE336" s="98"/>
      <c r="AF336" s="90"/>
      <c r="AG336" s="98"/>
      <c r="AH336" s="90"/>
      <c r="AI336" s="98"/>
      <c r="AJ336" s="90"/>
      <c r="AK336" s="98"/>
      <c r="AL336" s="90"/>
      <c r="AM336" s="98"/>
      <c r="AN336" s="90"/>
      <c r="AO336" s="98"/>
      <c r="AP336" s="90"/>
      <c r="AQ336" s="98"/>
    </row>
    <row r="337" spans="18:43" s="1" customFormat="1" ht="123" customHeight="1" x14ac:dyDescent="0.25">
      <c r="R337" s="5"/>
      <c r="S337" s="90"/>
      <c r="T337" s="90"/>
      <c r="U337" s="98"/>
      <c r="V337" s="90"/>
      <c r="W337" s="98"/>
      <c r="X337" s="90"/>
      <c r="Y337" s="98"/>
      <c r="Z337" s="90"/>
      <c r="AA337" s="98"/>
      <c r="AB337" s="90"/>
      <c r="AC337" s="98"/>
      <c r="AD337" s="90"/>
      <c r="AE337" s="98"/>
      <c r="AF337" s="90"/>
      <c r="AG337" s="98"/>
      <c r="AH337" s="90"/>
      <c r="AI337" s="98"/>
      <c r="AJ337" s="90"/>
      <c r="AK337" s="98"/>
      <c r="AL337" s="90"/>
      <c r="AM337" s="98"/>
      <c r="AN337" s="90"/>
      <c r="AO337" s="98"/>
      <c r="AP337" s="90"/>
      <c r="AQ337" s="98"/>
    </row>
    <row r="338" spans="18:43" s="1" customFormat="1" ht="123" customHeight="1" x14ac:dyDescent="0.25">
      <c r="R338" s="5"/>
      <c r="S338" s="90"/>
      <c r="T338" s="90"/>
      <c r="U338" s="98"/>
      <c r="V338" s="90"/>
      <c r="W338" s="98"/>
      <c r="X338" s="90"/>
      <c r="Y338" s="98"/>
      <c r="Z338" s="90"/>
      <c r="AA338" s="98"/>
      <c r="AB338" s="90"/>
      <c r="AC338" s="98"/>
      <c r="AD338" s="90"/>
      <c r="AE338" s="98"/>
      <c r="AF338" s="90"/>
      <c r="AG338" s="98"/>
      <c r="AH338" s="90"/>
      <c r="AI338" s="98"/>
      <c r="AJ338" s="90"/>
      <c r="AK338" s="98"/>
      <c r="AL338" s="90"/>
      <c r="AM338" s="98"/>
      <c r="AN338" s="90"/>
      <c r="AO338" s="98"/>
      <c r="AP338" s="90"/>
      <c r="AQ338" s="98"/>
    </row>
    <row r="339" spans="18:43" s="1" customFormat="1" ht="123" customHeight="1" x14ac:dyDescent="0.25">
      <c r="R339" s="5"/>
      <c r="S339" s="90"/>
      <c r="T339" s="90"/>
      <c r="U339" s="98"/>
      <c r="V339" s="90"/>
      <c r="W339" s="98"/>
      <c r="X339" s="90"/>
      <c r="Y339" s="98"/>
      <c r="Z339" s="90"/>
      <c r="AA339" s="98"/>
      <c r="AB339" s="90"/>
      <c r="AC339" s="98"/>
      <c r="AD339" s="90"/>
      <c r="AE339" s="98"/>
      <c r="AF339" s="90"/>
      <c r="AG339" s="98"/>
      <c r="AH339" s="90"/>
      <c r="AI339" s="98"/>
      <c r="AJ339" s="90"/>
      <c r="AK339" s="98"/>
      <c r="AL339" s="90"/>
      <c r="AM339" s="98"/>
      <c r="AN339" s="90"/>
      <c r="AO339" s="98"/>
      <c r="AP339" s="90"/>
      <c r="AQ339" s="98"/>
    </row>
    <row r="340" spans="18:43" s="1" customFormat="1" ht="123" customHeight="1" x14ac:dyDescent="0.25">
      <c r="R340" s="5"/>
      <c r="S340" s="90"/>
      <c r="T340" s="90"/>
      <c r="U340" s="98"/>
      <c r="V340" s="90"/>
      <c r="W340" s="98"/>
      <c r="X340" s="90"/>
      <c r="Y340" s="98"/>
      <c r="Z340" s="90"/>
      <c r="AA340" s="98"/>
      <c r="AB340" s="90"/>
      <c r="AC340" s="98"/>
      <c r="AD340" s="90"/>
      <c r="AE340" s="98"/>
      <c r="AF340" s="90"/>
      <c r="AG340" s="98"/>
      <c r="AH340" s="90"/>
      <c r="AI340" s="98"/>
      <c r="AJ340" s="90"/>
      <c r="AK340" s="98"/>
      <c r="AL340" s="90"/>
      <c r="AM340" s="98"/>
      <c r="AN340" s="90"/>
      <c r="AO340" s="98"/>
      <c r="AP340" s="90"/>
      <c r="AQ340" s="98"/>
    </row>
    <row r="341" spans="18:43" s="1" customFormat="1" ht="123" customHeight="1" x14ac:dyDescent="0.25">
      <c r="R341" s="5"/>
      <c r="S341" s="90"/>
      <c r="T341" s="90"/>
      <c r="U341" s="98"/>
      <c r="V341" s="90"/>
      <c r="W341" s="98"/>
      <c r="X341" s="90"/>
      <c r="Y341" s="98"/>
      <c r="Z341" s="90"/>
      <c r="AA341" s="98"/>
      <c r="AB341" s="90"/>
      <c r="AC341" s="98"/>
      <c r="AD341" s="90"/>
      <c r="AE341" s="98"/>
      <c r="AF341" s="90"/>
      <c r="AG341" s="98"/>
      <c r="AH341" s="90"/>
      <c r="AI341" s="98"/>
      <c r="AJ341" s="90"/>
      <c r="AK341" s="98"/>
      <c r="AL341" s="90"/>
      <c r="AM341" s="98"/>
      <c r="AN341" s="90"/>
      <c r="AO341" s="98"/>
      <c r="AP341" s="90"/>
      <c r="AQ341" s="98"/>
    </row>
    <row r="342" spans="18:43" s="1" customFormat="1" ht="123" customHeight="1" x14ac:dyDescent="0.25">
      <c r="R342" s="5"/>
      <c r="S342" s="90"/>
      <c r="T342" s="90"/>
      <c r="U342" s="98"/>
      <c r="V342" s="90"/>
      <c r="W342" s="98"/>
      <c r="X342" s="90"/>
      <c r="Y342" s="98"/>
      <c r="Z342" s="90"/>
      <c r="AA342" s="98"/>
      <c r="AB342" s="90"/>
      <c r="AC342" s="98"/>
      <c r="AD342" s="90"/>
      <c r="AE342" s="98"/>
      <c r="AF342" s="90"/>
      <c r="AG342" s="98"/>
      <c r="AH342" s="90"/>
      <c r="AI342" s="98"/>
      <c r="AJ342" s="90"/>
      <c r="AK342" s="98"/>
      <c r="AL342" s="90"/>
      <c r="AM342" s="98"/>
      <c r="AN342" s="90"/>
      <c r="AO342" s="98"/>
      <c r="AP342" s="90"/>
      <c r="AQ342" s="98"/>
    </row>
    <row r="343" spans="18:43" s="1" customFormat="1" ht="123" customHeight="1" x14ac:dyDescent="0.25">
      <c r="R343" s="5"/>
      <c r="S343" s="90"/>
      <c r="T343" s="90"/>
      <c r="U343" s="98"/>
      <c r="V343" s="90"/>
      <c r="W343" s="98"/>
      <c r="X343" s="90"/>
      <c r="Y343" s="98"/>
      <c r="Z343" s="90"/>
      <c r="AA343" s="98"/>
      <c r="AB343" s="90"/>
      <c r="AC343" s="98"/>
      <c r="AD343" s="90"/>
      <c r="AE343" s="98"/>
      <c r="AF343" s="90"/>
      <c r="AG343" s="98"/>
      <c r="AH343" s="90"/>
      <c r="AI343" s="98"/>
      <c r="AJ343" s="90"/>
      <c r="AK343" s="98"/>
      <c r="AL343" s="90"/>
      <c r="AM343" s="98"/>
      <c r="AN343" s="90"/>
      <c r="AO343" s="98"/>
      <c r="AP343" s="90"/>
      <c r="AQ343" s="98"/>
    </row>
    <row r="344" spans="18:43" s="1" customFormat="1" ht="123" customHeight="1" x14ac:dyDescent="0.25">
      <c r="R344" s="5"/>
      <c r="S344" s="90"/>
      <c r="T344" s="90"/>
      <c r="U344" s="98"/>
      <c r="V344" s="90"/>
      <c r="W344" s="98"/>
      <c r="X344" s="90"/>
      <c r="Y344" s="98"/>
      <c r="Z344" s="90"/>
      <c r="AA344" s="98"/>
      <c r="AB344" s="90"/>
      <c r="AC344" s="98"/>
      <c r="AD344" s="90"/>
      <c r="AE344" s="98"/>
      <c r="AF344" s="90"/>
      <c r="AG344" s="98"/>
      <c r="AH344" s="90"/>
      <c r="AI344" s="98"/>
      <c r="AJ344" s="90"/>
      <c r="AK344" s="98"/>
      <c r="AL344" s="90"/>
      <c r="AM344" s="98"/>
      <c r="AN344" s="90"/>
      <c r="AO344" s="98"/>
      <c r="AP344" s="90"/>
      <c r="AQ344" s="98"/>
    </row>
    <row r="345" spans="18:43" s="1" customFormat="1" ht="123" customHeight="1" x14ac:dyDescent="0.25">
      <c r="R345" s="5"/>
      <c r="S345" s="90"/>
      <c r="T345" s="90"/>
      <c r="U345" s="98"/>
      <c r="V345" s="90"/>
      <c r="W345" s="98"/>
      <c r="X345" s="90"/>
      <c r="Y345" s="98"/>
      <c r="Z345" s="90"/>
      <c r="AA345" s="98"/>
      <c r="AB345" s="90"/>
      <c r="AC345" s="98"/>
      <c r="AD345" s="90"/>
      <c r="AE345" s="98"/>
      <c r="AF345" s="90"/>
      <c r="AG345" s="98"/>
      <c r="AH345" s="90"/>
      <c r="AI345" s="98"/>
      <c r="AJ345" s="90"/>
      <c r="AK345" s="98"/>
      <c r="AL345" s="90"/>
      <c r="AM345" s="98"/>
      <c r="AN345" s="90"/>
      <c r="AO345" s="98"/>
      <c r="AP345" s="90"/>
      <c r="AQ345" s="98"/>
    </row>
    <row r="346" spans="18:43" s="1" customFormat="1" ht="123" customHeight="1" x14ac:dyDescent="0.25">
      <c r="R346" s="5"/>
      <c r="S346" s="90"/>
      <c r="T346" s="90"/>
      <c r="U346" s="98"/>
      <c r="V346" s="90"/>
      <c r="W346" s="98"/>
      <c r="X346" s="90"/>
      <c r="Y346" s="98"/>
      <c r="Z346" s="90"/>
      <c r="AA346" s="98"/>
      <c r="AB346" s="90"/>
      <c r="AC346" s="98"/>
      <c r="AD346" s="90"/>
      <c r="AE346" s="98"/>
      <c r="AF346" s="90"/>
      <c r="AG346" s="98"/>
      <c r="AH346" s="90"/>
      <c r="AI346" s="98"/>
      <c r="AJ346" s="90"/>
      <c r="AK346" s="98"/>
      <c r="AL346" s="90"/>
      <c r="AM346" s="98"/>
      <c r="AN346" s="90"/>
      <c r="AO346" s="98"/>
      <c r="AP346" s="90"/>
      <c r="AQ346" s="98"/>
    </row>
    <row r="347" spans="18:43" s="1" customFormat="1" ht="123" customHeight="1" x14ac:dyDescent="0.25">
      <c r="R347" s="5"/>
      <c r="S347" s="90"/>
      <c r="T347" s="90"/>
      <c r="U347" s="98"/>
      <c r="V347" s="90"/>
      <c r="W347" s="98"/>
      <c r="X347" s="90"/>
      <c r="Y347" s="98"/>
      <c r="Z347" s="90"/>
      <c r="AA347" s="98"/>
      <c r="AB347" s="90"/>
      <c r="AC347" s="98"/>
      <c r="AD347" s="90"/>
      <c r="AE347" s="98"/>
      <c r="AF347" s="90"/>
      <c r="AG347" s="98"/>
      <c r="AH347" s="90"/>
      <c r="AI347" s="98"/>
      <c r="AJ347" s="90"/>
      <c r="AK347" s="98"/>
      <c r="AL347" s="90"/>
      <c r="AM347" s="98"/>
      <c r="AN347" s="90"/>
      <c r="AO347" s="98"/>
      <c r="AP347" s="90"/>
      <c r="AQ347" s="98"/>
    </row>
    <row r="348" spans="18:43" s="1" customFormat="1" ht="123" customHeight="1" x14ac:dyDescent="0.25">
      <c r="R348" s="5"/>
      <c r="S348" s="90"/>
      <c r="T348" s="90"/>
      <c r="U348" s="98"/>
      <c r="V348" s="90"/>
      <c r="W348" s="98"/>
      <c r="X348" s="90"/>
      <c r="Y348" s="98"/>
      <c r="Z348" s="90"/>
      <c r="AA348" s="98"/>
      <c r="AB348" s="90"/>
      <c r="AC348" s="98"/>
      <c r="AD348" s="90"/>
      <c r="AE348" s="98"/>
      <c r="AF348" s="90"/>
      <c r="AG348" s="98"/>
      <c r="AH348" s="90"/>
      <c r="AI348" s="98"/>
      <c r="AJ348" s="90"/>
      <c r="AK348" s="98"/>
      <c r="AL348" s="90"/>
      <c r="AM348" s="98"/>
      <c r="AN348" s="90"/>
      <c r="AO348" s="98"/>
      <c r="AP348" s="90"/>
      <c r="AQ348" s="98"/>
    </row>
    <row r="349" spans="18:43" s="1" customFormat="1" ht="123" customHeight="1" x14ac:dyDescent="0.25">
      <c r="R349" s="5"/>
      <c r="S349" s="90"/>
      <c r="T349" s="90"/>
      <c r="U349" s="98"/>
      <c r="V349" s="90"/>
      <c r="W349" s="98"/>
      <c r="X349" s="90"/>
      <c r="Y349" s="98"/>
      <c r="Z349" s="90"/>
      <c r="AA349" s="98"/>
      <c r="AB349" s="90"/>
      <c r="AC349" s="98"/>
      <c r="AD349" s="90"/>
      <c r="AE349" s="98"/>
      <c r="AF349" s="90"/>
      <c r="AG349" s="98"/>
      <c r="AH349" s="90"/>
      <c r="AI349" s="98"/>
      <c r="AJ349" s="90"/>
      <c r="AK349" s="98"/>
      <c r="AL349" s="90"/>
      <c r="AM349" s="98"/>
      <c r="AN349" s="90"/>
      <c r="AO349" s="98"/>
      <c r="AP349" s="90"/>
      <c r="AQ349" s="98"/>
    </row>
    <row r="350" spans="18:43" s="1" customFormat="1" ht="123" customHeight="1" x14ac:dyDescent="0.25">
      <c r="R350" s="5"/>
      <c r="S350" s="90"/>
      <c r="T350" s="90"/>
      <c r="U350" s="98"/>
      <c r="V350" s="90"/>
      <c r="W350" s="98"/>
      <c r="X350" s="90"/>
      <c r="Y350" s="98"/>
      <c r="Z350" s="90"/>
      <c r="AA350" s="98"/>
      <c r="AB350" s="90"/>
      <c r="AC350" s="98"/>
      <c r="AD350" s="90"/>
      <c r="AE350" s="98"/>
      <c r="AF350" s="90"/>
      <c r="AG350" s="98"/>
      <c r="AH350" s="90"/>
      <c r="AI350" s="98"/>
      <c r="AJ350" s="90"/>
      <c r="AK350" s="98"/>
      <c r="AL350" s="90"/>
      <c r="AM350" s="98"/>
      <c r="AN350" s="90"/>
      <c r="AO350" s="98"/>
      <c r="AP350" s="90"/>
      <c r="AQ350" s="98"/>
    </row>
    <row r="351" spans="18:43" s="1" customFormat="1" ht="123" customHeight="1" x14ac:dyDescent="0.25">
      <c r="R351" s="5"/>
      <c r="S351" s="90"/>
      <c r="T351" s="90"/>
      <c r="U351" s="98"/>
      <c r="V351" s="90"/>
      <c r="W351" s="98"/>
      <c r="X351" s="90"/>
      <c r="Y351" s="98"/>
      <c r="Z351" s="90"/>
      <c r="AA351" s="98"/>
      <c r="AB351" s="90"/>
      <c r="AC351" s="98"/>
      <c r="AD351" s="90"/>
      <c r="AE351" s="98"/>
      <c r="AF351" s="90"/>
      <c r="AG351" s="98"/>
      <c r="AH351" s="90"/>
      <c r="AI351" s="98"/>
      <c r="AJ351" s="90"/>
      <c r="AK351" s="98"/>
      <c r="AL351" s="90"/>
      <c r="AM351" s="98"/>
      <c r="AN351" s="90"/>
      <c r="AO351" s="98"/>
      <c r="AP351" s="90"/>
      <c r="AQ351" s="98"/>
    </row>
    <row r="352" spans="18:43" s="1" customFormat="1" ht="123" customHeight="1" x14ac:dyDescent="0.25">
      <c r="R352" s="5"/>
      <c r="S352" s="90"/>
      <c r="T352" s="90"/>
      <c r="U352" s="98"/>
      <c r="V352" s="90"/>
      <c r="W352" s="98"/>
      <c r="X352" s="90"/>
      <c r="Y352" s="98"/>
      <c r="Z352" s="90"/>
      <c r="AA352" s="98"/>
      <c r="AB352" s="90"/>
      <c r="AC352" s="98"/>
      <c r="AD352" s="90"/>
      <c r="AE352" s="98"/>
      <c r="AF352" s="90"/>
      <c r="AG352" s="98"/>
      <c r="AH352" s="90"/>
      <c r="AI352" s="98"/>
      <c r="AJ352" s="90"/>
      <c r="AK352" s="98"/>
      <c r="AL352" s="90"/>
      <c r="AM352" s="98"/>
      <c r="AN352" s="90"/>
      <c r="AO352" s="98"/>
      <c r="AP352" s="90"/>
      <c r="AQ352" s="98"/>
    </row>
    <row r="353" spans="18:43" s="1" customFormat="1" ht="123" customHeight="1" x14ac:dyDescent="0.25">
      <c r="R353" s="5"/>
      <c r="S353" s="90"/>
      <c r="T353" s="90"/>
      <c r="U353" s="98"/>
      <c r="V353" s="90"/>
      <c r="W353" s="98"/>
      <c r="X353" s="90"/>
      <c r="Y353" s="98"/>
      <c r="Z353" s="90"/>
      <c r="AA353" s="98"/>
      <c r="AB353" s="90"/>
      <c r="AC353" s="98"/>
      <c r="AD353" s="90"/>
      <c r="AE353" s="98"/>
      <c r="AF353" s="90"/>
      <c r="AG353" s="98"/>
      <c r="AH353" s="90"/>
      <c r="AI353" s="98"/>
      <c r="AJ353" s="90"/>
      <c r="AK353" s="98"/>
      <c r="AL353" s="90"/>
      <c r="AM353" s="98"/>
      <c r="AN353" s="90"/>
      <c r="AO353" s="98"/>
      <c r="AP353" s="90"/>
      <c r="AQ353" s="98"/>
    </row>
    <row r="354" spans="18:43" s="1" customFormat="1" ht="123" customHeight="1" x14ac:dyDescent="0.25">
      <c r="R354" s="5"/>
      <c r="S354" s="90"/>
      <c r="T354" s="90"/>
      <c r="U354" s="98"/>
      <c r="V354" s="90"/>
      <c r="W354" s="98"/>
      <c r="X354" s="90"/>
      <c r="Y354" s="98"/>
      <c r="Z354" s="90"/>
      <c r="AA354" s="98"/>
      <c r="AB354" s="90"/>
      <c r="AC354" s="98"/>
      <c r="AD354" s="90"/>
      <c r="AE354" s="98"/>
      <c r="AF354" s="90"/>
      <c r="AG354" s="98"/>
      <c r="AH354" s="90"/>
      <c r="AI354" s="98"/>
      <c r="AJ354" s="90"/>
      <c r="AK354" s="98"/>
      <c r="AL354" s="90"/>
      <c r="AM354" s="98"/>
      <c r="AN354" s="90"/>
      <c r="AO354" s="98"/>
      <c r="AP354" s="90"/>
      <c r="AQ354" s="98"/>
    </row>
    <row r="355" spans="18:43" s="1" customFormat="1" ht="123" customHeight="1" x14ac:dyDescent="0.25">
      <c r="R355" s="5"/>
      <c r="S355" s="90"/>
      <c r="T355" s="90"/>
      <c r="U355" s="98"/>
      <c r="V355" s="90"/>
      <c r="W355" s="98"/>
      <c r="X355" s="90"/>
      <c r="Y355" s="98"/>
      <c r="Z355" s="90"/>
      <c r="AA355" s="98"/>
      <c r="AB355" s="90"/>
      <c r="AC355" s="98"/>
      <c r="AD355" s="90"/>
      <c r="AE355" s="98"/>
      <c r="AF355" s="90"/>
      <c r="AG355" s="98"/>
      <c r="AH355" s="90"/>
      <c r="AI355" s="98"/>
      <c r="AJ355" s="90"/>
      <c r="AK355" s="98"/>
      <c r="AL355" s="90"/>
      <c r="AM355" s="98"/>
      <c r="AN355" s="90"/>
      <c r="AO355" s="98"/>
      <c r="AP355" s="90"/>
      <c r="AQ355" s="98"/>
    </row>
    <row r="356" spans="18:43" s="1" customFormat="1" ht="123" customHeight="1" x14ac:dyDescent="0.25">
      <c r="R356" s="5"/>
      <c r="S356" s="90"/>
      <c r="T356" s="90"/>
      <c r="U356" s="98"/>
      <c r="V356" s="90"/>
      <c r="W356" s="98"/>
      <c r="X356" s="90"/>
      <c r="Y356" s="98"/>
      <c r="Z356" s="90"/>
      <c r="AA356" s="98"/>
      <c r="AB356" s="90"/>
      <c r="AC356" s="98"/>
      <c r="AD356" s="90"/>
      <c r="AE356" s="98"/>
      <c r="AF356" s="90"/>
      <c r="AG356" s="98"/>
      <c r="AH356" s="90"/>
      <c r="AI356" s="98"/>
      <c r="AJ356" s="90"/>
      <c r="AK356" s="98"/>
      <c r="AL356" s="90"/>
      <c r="AM356" s="98"/>
      <c r="AN356" s="90"/>
      <c r="AO356" s="98"/>
      <c r="AP356" s="90"/>
      <c r="AQ356" s="98"/>
    </row>
    <row r="357" spans="18:43" s="1" customFormat="1" ht="123" customHeight="1" x14ac:dyDescent="0.25">
      <c r="R357" s="5"/>
      <c r="S357" s="90"/>
      <c r="T357" s="90"/>
      <c r="U357" s="98"/>
      <c r="V357" s="90"/>
      <c r="W357" s="98"/>
      <c r="X357" s="90"/>
      <c r="Y357" s="98"/>
      <c r="Z357" s="90"/>
      <c r="AA357" s="98"/>
      <c r="AB357" s="90"/>
      <c r="AC357" s="98"/>
      <c r="AD357" s="90"/>
      <c r="AE357" s="98"/>
      <c r="AF357" s="90"/>
      <c r="AG357" s="98"/>
      <c r="AH357" s="90"/>
      <c r="AI357" s="98"/>
      <c r="AJ357" s="90"/>
      <c r="AK357" s="98"/>
      <c r="AL357" s="90"/>
      <c r="AM357" s="98"/>
      <c r="AN357" s="90"/>
      <c r="AO357" s="98"/>
      <c r="AP357" s="90"/>
      <c r="AQ357" s="98"/>
    </row>
    <row r="358" spans="18:43" s="1" customFormat="1" ht="123" customHeight="1" x14ac:dyDescent="0.25">
      <c r="R358" s="5"/>
      <c r="S358" s="90"/>
      <c r="T358" s="90"/>
      <c r="U358" s="98"/>
      <c r="V358" s="90"/>
      <c r="W358" s="98"/>
      <c r="X358" s="90"/>
      <c r="Y358" s="98"/>
      <c r="Z358" s="90"/>
      <c r="AA358" s="98"/>
      <c r="AB358" s="90"/>
      <c r="AC358" s="98"/>
      <c r="AD358" s="90"/>
      <c r="AE358" s="98"/>
      <c r="AF358" s="90"/>
      <c r="AG358" s="98"/>
      <c r="AH358" s="90"/>
      <c r="AI358" s="98"/>
      <c r="AJ358" s="90"/>
      <c r="AK358" s="98"/>
      <c r="AL358" s="90"/>
      <c r="AM358" s="98"/>
      <c r="AN358" s="90"/>
      <c r="AO358" s="98"/>
      <c r="AP358" s="90"/>
      <c r="AQ358" s="98"/>
    </row>
    <row r="359" spans="18:43" s="1" customFormat="1" ht="123" customHeight="1" x14ac:dyDescent="0.25">
      <c r="R359" s="5"/>
      <c r="S359" s="90"/>
      <c r="T359" s="90"/>
      <c r="U359" s="98"/>
      <c r="V359" s="90"/>
      <c r="W359" s="98"/>
      <c r="X359" s="90"/>
      <c r="Y359" s="98"/>
      <c r="Z359" s="90"/>
      <c r="AA359" s="98"/>
      <c r="AB359" s="90"/>
      <c r="AC359" s="98"/>
      <c r="AD359" s="90"/>
      <c r="AE359" s="98"/>
      <c r="AF359" s="90"/>
      <c r="AG359" s="98"/>
      <c r="AH359" s="90"/>
      <c r="AI359" s="98"/>
      <c r="AJ359" s="90"/>
      <c r="AK359" s="98"/>
      <c r="AL359" s="90"/>
      <c r="AM359" s="98"/>
      <c r="AN359" s="90"/>
      <c r="AO359" s="98"/>
      <c r="AP359" s="90"/>
      <c r="AQ359" s="98"/>
    </row>
    <row r="360" spans="18:43" s="1" customFormat="1" ht="123" customHeight="1" x14ac:dyDescent="0.25">
      <c r="R360" s="5"/>
      <c r="S360" s="90"/>
      <c r="T360" s="90"/>
      <c r="U360" s="98"/>
      <c r="V360" s="90"/>
      <c r="W360" s="98"/>
      <c r="X360" s="90"/>
      <c r="Y360" s="98"/>
      <c r="Z360" s="90"/>
      <c r="AA360" s="98"/>
      <c r="AB360" s="90"/>
      <c r="AC360" s="98"/>
      <c r="AD360" s="90"/>
      <c r="AE360" s="98"/>
      <c r="AF360" s="90"/>
      <c r="AG360" s="98"/>
      <c r="AH360" s="90"/>
      <c r="AI360" s="98"/>
      <c r="AJ360" s="90"/>
      <c r="AK360" s="98"/>
      <c r="AL360" s="90"/>
      <c r="AM360" s="98"/>
      <c r="AN360" s="90"/>
      <c r="AO360" s="98"/>
      <c r="AP360" s="90"/>
      <c r="AQ360" s="98"/>
    </row>
    <row r="361" spans="18:43" s="1" customFormat="1" ht="123" customHeight="1" x14ac:dyDescent="0.25">
      <c r="R361" s="5"/>
      <c r="S361" s="90"/>
      <c r="T361" s="90"/>
      <c r="U361" s="98"/>
      <c r="V361" s="90"/>
      <c r="W361" s="98"/>
      <c r="X361" s="90"/>
      <c r="Y361" s="98"/>
      <c r="Z361" s="90"/>
      <c r="AA361" s="98"/>
      <c r="AB361" s="90"/>
      <c r="AC361" s="98"/>
      <c r="AD361" s="90"/>
      <c r="AE361" s="98"/>
      <c r="AF361" s="90"/>
      <c r="AG361" s="98"/>
      <c r="AH361" s="90"/>
      <c r="AI361" s="98"/>
      <c r="AJ361" s="90"/>
      <c r="AK361" s="98"/>
      <c r="AL361" s="90"/>
      <c r="AM361" s="98"/>
      <c r="AN361" s="90"/>
      <c r="AO361" s="98"/>
      <c r="AP361" s="90"/>
      <c r="AQ361" s="98"/>
    </row>
    <row r="362" spans="18:43" s="1" customFormat="1" ht="123" customHeight="1" x14ac:dyDescent="0.25">
      <c r="R362" s="5"/>
      <c r="S362" s="90"/>
      <c r="T362" s="90"/>
      <c r="U362" s="98"/>
      <c r="V362" s="90"/>
      <c r="W362" s="98"/>
      <c r="X362" s="90"/>
      <c r="Y362" s="98"/>
      <c r="Z362" s="90"/>
      <c r="AA362" s="98"/>
      <c r="AB362" s="90"/>
      <c r="AC362" s="98"/>
      <c r="AD362" s="90"/>
      <c r="AE362" s="98"/>
      <c r="AF362" s="90"/>
      <c r="AG362" s="98"/>
      <c r="AH362" s="90"/>
      <c r="AI362" s="98"/>
      <c r="AJ362" s="90"/>
      <c r="AK362" s="98"/>
      <c r="AL362" s="90"/>
      <c r="AM362" s="98"/>
      <c r="AN362" s="90"/>
      <c r="AO362" s="98"/>
      <c r="AP362" s="90"/>
      <c r="AQ362" s="98"/>
    </row>
    <row r="363" spans="18:43" s="1" customFormat="1" ht="123" customHeight="1" x14ac:dyDescent="0.25">
      <c r="R363" s="5"/>
      <c r="S363" s="90"/>
      <c r="T363" s="90"/>
      <c r="U363" s="98"/>
      <c r="V363" s="90"/>
      <c r="W363" s="98"/>
      <c r="X363" s="90"/>
      <c r="Y363" s="98"/>
      <c r="Z363" s="90"/>
      <c r="AA363" s="98"/>
      <c r="AB363" s="90"/>
      <c r="AC363" s="98"/>
      <c r="AD363" s="90"/>
      <c r="AE363" s="98"/>
      <c r="AF363" s="90"/>
      <c r="AG363" s="98"/>
      <c r="AH363" s="90"/>
      <c r="AI363" s="98"/>
      <c r="AJ363" s="90"/>
      <c r="AK363" s="98"/>
      <c r="AL363" s="90"/>
      <c r="AM363" s="98"/>
      <c r="AN363" s="90"/>
      <c r="AO363" s="98"/>
      <c r="AP363" s="90"/>
      <c r="AQ363" s="98"/>
    </row>
    <row r="364" spans="18:43" s="1" customFormat="1" ht="123" customHeight="1" x14ac:dyDescent="0.25">
      <c r="R364" s="5"/>
      <c r="S364" s="90"/>
      <c r="T364" s="90"/>
      <c r="U364" s="98"/>
      <c r="V364" s="90"/>
      <c r="W364" s="98"/>
      <c r="X364" s="90"/>
      <c r="Y364" s="98"/>
      <c r="Z364" s="90"/>
      <c r="AA364" s="98"/>
      <c r="AB364" s="90"/>
      <c r="AC364" s="98"/>
      <c r="AD364" s="90"/>
      <c r="AE364" s="98"/>
      <c r="AF364" s="90"/>
      <c r="AG364" s="98"/>
      <c r="AH364" s="90"/>
      <c r="AI364" s="98"/>
      <c r="AJ364" s="90"/>
      <c r="AK364" s="98"/>
      <c r="AL364" s="90"/>
      <c r="AM364" s="98"/>
      <c r="AN364" s="90"/>
      <c r="AO364" s="98"/>
      <c r="AP364" s="90"/>
      <c r="AQ364" s="98"/>
    </row>
    <row r="365" spans="18:43" s="1" customFormat="1" ht="123" customHeight="1" x14ac:dyDescent="0.25">
      <c r="R365" s="5"/>
      <c r="S365" s="90"/>
      <c r="T365" s="90"/>
      <c r="U365" s="98"/>
      <c r="V365" s="90"/>
      <c r="W365" s="98"/>
      <c r="X365" s="90"/>
      <c r="Y365" s="98"/>
      <c r="Z365" s="90"/>
      <c r="AA365" s="98"/>
      <c r="AB365" s="90"/>
      <c r="AC365" s="98"/>
      <c r="AD365" s="90"/>
      <c r="AE365" s="98"/>
      <c r="AF365" s="90"/>
      <c r="AG365" s="98"/>
      <c r="AH365" s="90"/>
      <c r="AI365" s="98"/>
      <c r="AJ365" s="90"/>
      <c r="AK365" s="98"/>
      <c r="AL365" s="90"/>
      <c r="AM365" s="98"/>
      <c r="AN365" s="90"/>
      <c r="AO365" s="98"/>
      <c r="AP365" s="90"/>
      <c r="AQ365" s="98"/>
    </row>
    <row r="366" spans="18:43" s="1" customFormat="1" ht="123" customHeight="1" x14ac:dyDescent="0.25">
      <c r="R366" s="5"/>
      <c r="S366" s="90"/>
      <c r="T366" s="90"/>
      <c r="U366" s="98"/>
      <c r="V366" s="90"/>
      <c r="W366" s="98"/>
      <c r="X366" s="90"/>
      <c r="Y366" s="98"/>
      <c r="Z366" s="90"/>
      <c r="AA366" s="98"/>
      <c r="AB366" s="90"/>
      <c r="AC366" s="98"/>
      <c r="AD366" s="90"/>
      <c r="AE366" s="98"/>
      <c r="AF366" s="90"/>
      <c r="AG366" s="98"/>
      <c r="AH366" s="90"/>
      <c r="AI366" s="98"/>
      <c r="AJ366" s="90"/>
      <c r="AK366" s="98"/>
      <c r="AL366" s="90"/>
      <c r="AM366" s="98"/>
      <c r="AN366" s="90"/>
      <c r="AO366" s="98"/>
      <c r="AP366" s="90"/>
      <c r="AQ366" s="98"/>
    </row>
    <row r="367" spans="18:43" s="1" customFormat="1" ht="123" customHeight="1" x14ac:dyDescent="0.25">
      <c r="R367" s="5"/>
      <c r="S367" s="90"/>
      <c r="T367" s="90"/>
      <c r="U367" s="98"/>
      <c r="V367" s="90"/>
      <c r="W367" s="98"/>
      <c r="X367" s="90"/>
      <c r="Y367" s="98"/>
      <c r="Z367" s="90"/>
      <c r="AA367" s="98"/>
      <c r="AB367" s="90"/>
      <c r="AC367" s="98"/>
      <c r="AD367" s="90"/>
      <c r="AE367" s="98"/>
      <c r="AF367" s="90"/>
      <c r="AG367" s="98"/>
      <c r="AH367" s="90"/>
      <c r="AI367" s="98"/>
      <c r="AJ367" s="90"/>
      <c r="AK367" s="98"/>
      <c r="AL367" s="90"/>
      <c r="AM367" s="98"/>
      <c r="AN367" s="90"/>
      <c r="AO367" s="98"/>
      <c r="AP367" s="90"/>
      <c r="AQ367" s="98"/>
    </row>
    <row r="368" spans="18:43" s="1" customFormat="1" ht="123" customHeight="1" x14ac:dyDescent="0.25">
      <c r="R368" s="5"/>
      <c r="S368" s="90"/>
      <c r="T368" s="90"/>
      <c r="U368" s="98"/>
      <c r="V368" s="90"/>
      <c r="W368" s="98"/>
      <c r="X368" s="90"/>
      <c r="Y368" s="98"/>
      <c r="Z368" s="90"/>
      <c r="AA368" s="98"/>
      <c r="AB368" s="90"/>
      <c r="AC368" s="98"/>
      <c r="AD368" s="90"/>
      <c r="AE368" s="98"/>
      <c r="AF368" s="90"/>
      <c r="AG368" s="98"/>
      <c r="AH368" s="90"/>
      <c r="AI368" s="98"/>
      <c r="AJ368" s="90"/>
      <c r="AK368" s="98"/>
      <c r="AL368" s="90"/>
      <c r="AM368" s="98"/>
      <c r="AN368" s="90"/>
      <c r="AO368" s="98"/>
      <c r="AP368" s="90"/>
      <c r="AQ368" s="98"/>
    </row>
    <row r="369" spans="18:43" s="1" customFormat="1" ht="123" customHeight="1" x14ac:dyDescent="0.25">
      <c r="R369" s="5"/>
      <c r="S369" s="90"/>
      <c r="T369" s="90"/>
      <c r="U369" s="98"/>
      <c r="V369" s="90"/>
      <c r="W369" s="98"/>
      <c r="X369" s="90"/>
      <c r="Y369" s="98"/>
      <c r="Z369" s="90"/>
      <c r="AA369" s="98"/>
      <c r="AB369" s="90"/>
      <c r="AC369" s="98"/>
      <c r="AD369" s="90"/>
      <c r="AE369" s="98"/>
      <c r="AF369" s="90"/>
      <c r="AG369" s="98"/>
      <c r="AH369" s="90"/>
      <c r="AI369" s="98"/>
      <c r="AJ369" s="90"/>
      <c r="AK369" s="98"/>
      <c r="AL369" s="90"/>
      <c r="AM369" s="98"/>
      <c r="AN369" s="90"/>
      <c r="AO369" s="98"/>
      <c r="AP369" s="90"/>
      <c r="AQ369" s="98"/>
    </row>
    <row r="370" spans="18:43" s="1" customFormat="1" ht="123" customHeight="1" x14ac:dyDescent="0.25">
      <c r="R370" s="5"/>
      <c r="S370" s="90"/>
      <c r="T370" s="90"/>
      <c r="U370" s="98"/>
      <c r="V370" s="90"/>
      <c r="W370" s="98"/>
      <c r="X370" s="90"/>
      <c r="Y370" s="98"/>
      <c r="Z370" s="90"/>
      <c r="AA370" s="98"/>
      <c r="AB370" s="90"/>
      <c r="AC370" s="98"/>
      <c r="AD370" s="90"/>
      <c r="AE370" s="98"/>
      <c r="AF370" s="90"/>
      <c r="AG370" s="98"/>
      <c r="AH370" s="90"/>
      <c r="AI370" s="98"/>
      <c r="AJ370" s="90"/>
      <c r="AK370" s="98"/>
      <c r="AL370" s="90"/>
      <c r="AM370" s="98"/>
      <c r="AN370" s="90"/>
      <c r="AO370" s="98"/>
      <c r="AP370" s="90"/>
      <c r="AQ370" s="98"/>
    </row>
    <row r="371" spans="18:43" s="1" customFormat="1" ht="123" customHeight="1" x14ac:dyDescent="0.25">
      <c r="R371" s="5"/>
      <c r="S371" s="90"/>
      <c r="T371" s="90"/>
      <c r="U371" s="98"/>
      <c r="V371" s="90"/>
      <c r="W371" s="98"/>
      <c r="X371" s="90"/>
      <c r="Y371" s="98"/>
      <c r="Z371" s="90"/>
      <c r="AA371" s="98"/>
      <c r="AB371" s="90"/>
      <c r="AC371" s="98"/>
      <c r="AD371" s="90"/>
      <c r="AE371" s="98"/>
      <c r="AF371" s="90"/>
      <c r="AG371" s="98"/>
      <c r="AH371" s="90"/>
      <c r="AI371" s="98"/>
      <c r="AJ371" s="90"/>
      <c r="AK371" s="98"/>
      <c r="AL371" s="90"/>
      <c r="AM371" s="98"/>
      <c r="AN371" s="90"/>
      <c r="AO371" s="98"/>
      <c r="AP371" s="90"/>
      <c r="AQ371" s="98"/>
    </row>
    <row r="372" spans="18:43" s="1" customFormat="1" ht="123" customHeight="1" x14ac:dyDescent="0.25">
      <c r="R372" s="5"/>
      <c r="S372" s="90"/>
      <c r="T372" s="90"/>
      <c r="U372" s="98"/>
      <c r="V372" s="90"/>
      <c r="W372" s="98"/>
      <c r="X372" s="90"/>
      <c r="Y372" s="98"/>
      <c r="Z372" s="90"/>
      <c r="AA372" s="98"/>
      <c r="AB372" s="90"/>
      <c r="AC372" s="98"/>
      <c r="AD372" s="90"/>
      <c r="AE372" s="98"/>
      <c r="AF372" s="90"/>
      <c r="AG372" s="98"/>
      <c r="AH372" s="90"/>
      <c r="AI372" s="98"/>
      <c r="AJ372" s="90"/>
      <c r="AK372" s="98"/>
      <c r="AL372" s="90"/>
      <c r="AM372" s="98"/>
      <c r="AN372" s="90"/>
      <c r="AO372" s="98"/>
      <c r="AP372" s="90"/>
      <c r="AQ372" s="98"/>
    </row>
    <row r="373" spans="18:43" s="1" customFormat="1" ht="123" customHeight="1" x14ac:dyDescent="0.25">
      <c r="R373" s="5"/>
      <c r="S373" s="90"/>
      <c r="T373" s="90"/>
      <c r="U373" s="98"/>
      <c r="V373" s="90"/>
      <c r="W373" s="98"/>
      <c r="X373" s="90"/>
      <c r="Y373" s="98"/>
      <c r="Z373" s="90"/>
      <c r="AA373" s="98"/>
      <c r="AB373" s="90"/>
      <c r="AC373" s="98"/>
      <c r="AD373" s="90"/>
      <c r="AE373" s="98"/>
      <c r="AF373" s="90"/>
      <c r="AG373" s="98"/>
      <c r="AH373" s="90"/>
      <c r="AI373" s="98"/>
      <c r="AJ373" s="90"/>
      <c r="AK373" s="98"/>
      <c r="AL373" s="90"/>
      <c r="AM373" s="98"/>
      <c r="AN373" s="90"/>
      <c r="AO373" s="98"/>
      <c r="AP373" s="90"/>
      <c r="AQ373" s="98"/>
    </row>
    <row r="374" spans="18:43" s="1" customFormat="1" ht="123" customHeight="1" x14ac:dyDescent="0.25">
      <c r="R374" s="5"/>
      <c r="S374" s="90"/>
      <c r="T374" s="90"/>
      <c r="U374" s="98"/>
      <c r="V374" s="90"/>
      <c r="W374" s="98"/>
      <c r="X374" s="90"/>
      <c r="Y374" s="98"/>
      <c r="Z374" s="90"/>
      <c r="AA374" s="98"/>
      <c r="AB374" s="90"/>
      <c r="AC374" s="98"/>
      <c r="AD374" s="90"/>
      <c r="AE374" s="98"/>
      <c r="AF374" s="90"/>
      <c r="AG374" s="98"/>
      <c r="AH374" s="90"/>
      <c r="AI374" s="98"/>
      <c r="AJ374" s="90"/>
      <c r="AK374" s="98"/>
      <c r="AL374" s="90"/>
      <c r="AM374" s="98"/>
      <c r="AN374" s="90"/>
      <c r="AO374" s="98"/>
      <c r="AP374" s="90"/>
      <c r="AQ374" s="98"/>
    </row>
    <row r="375" spans="18:43" s="1" customFormat="1" ht="123" customHeight="1" x14ac:dyDescent="0.25">
      <c r="R375" s="5"/>
      <c r="S375" s="90"/>
      <c r="T375" s="90"/>
      <c r="U375" s="98"/>
      <c r="V375" s="90"/>
      <c r="W375" s="98"/>
      <c r="X375" s="90"/>
      <c r="Y375" s="98"/>
      <c r="Z375" s="90"/>
      <c r="AA375" s="98"/>
      <c r="AB375" s="90"/>
      <c r="AC375" s="98"/>
      <c r="AD375" s="90"/>
      <c r="AE375" s="98"/>
      <c r="AF375" s="90"/>
      <c r="AG375" s="98"/>
      <c r="AH375" s="90"/>
      <c r="AI375" s="98"/>
      <c r="AJ375" s="90"/>
      <c r="AK375" s="98"/>
      <c r="AL375" s="90"/>
      <c r="AM375" s="98"/>
      <c r="AN375" s="90"/>
      <c r="AO375" s="98"/>
      <c r="AP375" s="90"/>
      <c r="AQ375" s="98"/>
    </row>
    <row r="376" spans="18:43" s="1" customFormat="1" ht="123" customHeight="1" x14ac:dyDescent="0.25">
      <c r="R376" s="5"/>
      <c r="S376" s="90"/>
      <c r="T376" s="90"/>
      <c r="U376" s="98"/>
      <c r="V376" s="90"/>
      <c r="W376" s="98"/>
      <c r="X376" s="90"/>
      <c r="Y376" s="98"/>
      <c r="Z376" s="90"/>
      <c r="AA376" s="98"/>
      <c r="AB376" s="90"/>
      <c r="AC376" s="98"/>
      <c r="AD376" s="90"/>
      <c r="AE376" s="98"/>
      <c r="AF376" s="90"/>
      <c r="AG376" s="98"/>
      <c r="AH376" s="90"/>
      <c r="AI376" s="98"/>
      <c r="AJ376" s="90"/>
      <c r="AK376" s="98"/>
      <c r="AL376" s="90"/>
      <c r="AM376" s="98"/>
      <c r="AN376" s="90"/>
      <c r="AO376" s="98"/>
      <c r="AP376" s="90"/>
      <c r="AQ376" s="98"/>
    </row>
    <row r="377" spans="18:43" s="1" customFormat="1" ht="123" customHeight="1" x14ac:dyDescent="0.25">
      <c r="R377" s="5"/>
      <c r="S377" s="90"/>
      <c r="T377" s="90"/>
      <c r="U377" s="98"/>
      <c r="V377" s="90"/>
      <c r="W377" s="98"/>
      <c r="X377" s="90"/>
      <c r="Y377" s="98"/>
      <c r="Z377" s="90"/>
      <c r="AA377" s="98"/>
      <c r="AB377" s="90"/>
      <c r="AC377" s="98"/>
      <c r="AD377" s="90"/>
      <c r="AE377" s="98"/>
      <c r="AF377" s="90"/>
      <c r="AG377" s="98"/>
      <c r="AH377" s="90"/>
      <c r="AI377" s="98"/>
      <c r="AJ377" s="90"/>
      <c r="AK377" s="98"/>
      <c r="AL377" s="90"/>
      <c r="AM377" s="98"/>
      <c r="AN377" s="90"/>
      <c r="AO377" s="98"/>
      <c r="AP377" s="90"/>
      <c r="AQ377" s="98"/>
    </row>
    <row r="378" spans="18:43" s="1" customFormat="1" ht="123" customHeight="1" x14ac:dyDescent="0.25">
      <c r="R378" s="5"/>
      <c r="S378" s="90"/>
      <c r="T378" s="90"/>
      <c r="U378" s="98"/>
      <c r="V378" s="90"/>
      <c r="W378" s="98"/>
      <c r="X378" s="90"/>
      <c r="Y378" s="98"/>
      <c r="Z378" s="90"/>
      <c r="AA378" s="98"/>
      <c r="AB378" s="90"/>
      <c r="AC378" s="98"/>
      <c r="AD378" s="90"/>
      <c r="AE378" s="98"/>
      <c r="AF378" s="90"/>
      <c r="AG378" s="98"/>
      <c r="AH378" s="90"/>
      <c r="AI378" s="98"/>
      <c r="AJ378" s="90"/>
      <c r="AK378" s="98"/>
      <c r="AL378" s="90"/>
      <c r="AM378" s="98"/>
      <c r="AN378" s="90"/>
      <c r="AO378" s="98"/>
      <c r="AP378" s="90"/>
      <c r="AQ378" s="98"/>
    </row>
    <row r="379" spans="18:43" s="1" customFormat="1" ht="123" customHeight="1" x14ac:dyDescent="0.25">
      <c r="R379" s="5"/>
      <c r="S379" s="90"/>
      <c r="T379" s="90"/>
      <c r="U379" s="98"/>
      <c r="V379" s="90"/>
      <c r="W379" s="98"/>
      <c r="X379" s="90"/>
      <c r="Y379" s="98"/>
      <c r="Z379" s="90"/>
      <c r="AA379" s="98"/>
      <c r="AB379" s="90"/>
      <c r="AC379" s="98"/>
      <c r="AD379" s="90"/>
      <c r="AE379" s="98"/>
      <c r="AF379" s="90"/>
      <c r="AG379" s="98"/>
      <c r="AH379" s="90"/>
      <c r="AI379" s="98"/>
      <c r="AJ379" s="90"/>
      <c r="AK379" s="98"/>
      <c r="AL379" s="90"/>
      <c r="AM379" s="98"/>
      <c r="AN379" s="90"/>
      <c r="AO379" s="98"/>
      <c r="AP379" s="90"/>
      <c r="AQ379" s="98"/>
    </row>
    <row r="380" spans="18:43" s="1" customFormat="1" ht="123" customHeight="1" x14ac:dyDescent="0.25">
      <c r="R380" s="5"/>
      <c r="S380" s="90"/>
      <c r="T380" s="90"/>
      <c r="U380" s="98"/>
      <c r="V380" s="90"/>
      <c r="W380" s="98"/>
      <c r="X380" s="90"/>
      <c r="Y380" s="98"/>
      <c r="Z380" s="90"/>
      <c r="AA380" s="98"/>
      <c r="AB380" s="90"/>
      <c r="AC380" s="98"/>
      <c r="AD380" s="90"/>
      <c r="AE380" s="98"/>
      <c r="AF380" s="90"/>
      <c r="AG380" s="98"/>
      <c r="AH380" s="90"/>
      <c r="AI380" s="98"/>
      <c r="AJ380" s="90"/>
      <c r="AK380" s="98"/>
      <c r="AL380" s="90"/>
      <c r="AM380" s="98"/>
      <c r="AN380" s="90"/>
      <c r="AO380" s="98"/>
      <c r="AP380" s="90"/>
      <c r="AQ380" s="98"/>
    </row>
    <row r="381" spans="18:43" s="1" customFormat="1" ht="123" customHeight="1" x14ac:dyDescent="0.25">
      <c r="R381" s="5"/>
      <c r="S381" s="90"/>
      <c r="T381" s="90"/>
      <c r="U381" s="98"/>
      <c r="V381" s="90"/>
      <c r="W381" s="98"/>
      <c r="X381" s="90"/>
      <c r="Y381" s="98"/>
      <c r="Z381" s="90"/>
      <c r="AA381" s="98"/>
      <c r="AB381" s="90"/>
      <c r="AC381" s="98"/>
      <c r="AD381" s="90"/>
      <c r="AE381" s="98"/>
      <c r="AF381" s="90"/>
      <c r="AG381" s="98"/>
      <c r="AH381" s="90"/>
      <c r="AI381" s="98"/>
      <c r="AJ381" s="90"/>
      <c r="AK381" s="98"/>
      <c r="AL381" s="90"/>
      <c r="AM381" s="98"/>
      <c r="AN381" s="90"/>
      <c r="AO381" s="98"/>
      <c r="AP381" s="90"/>
      <c r="AQ381" s="98"/>
    </row>
    <row r="382" spans="18:43" s="1" customFormat="1" ht="123" customHeight="1" x14ac:dyDescent="0.25">
      <c r="R382" s="5"/>
      <c r="S382" s="90"/>
      <c r="T382" s="90"/>
      <c r="U382" s="98"/>
      <c r="V382" s="90"/>
      <c r="W382" s="98"/>
      <c r="X382" s="90"/>
      <c r="Y382" s="98"/>
      <c r="Z382" s="90"/>
      <c r="AA382" s="98"/>
      <c r="AB382" s="90"/>
      <c r="AC382" s="98"/>
      <c r="AD382" s="90"/>
      <c r="AE382" s="98"/>
      <c r="AF382" s="90"/>
      <c r="AG382" s="98"/>
      <c r="AH382" s="90"/>
      <c r="AI382" s="98"/>
      <c r="AJ382" s="90"/>
      <c r="AK382" s="98"/>
      <c r="AL382" s="90"/>
      <c r="AM382" s="98"/>
      <c r="AN382" s="90"/>
      <c r="AO382" s="98"/>
      <c r="AP382" s="90"/>
      <c r="AQ382" s="98"/>
    </row>
    <row r="383" spans="18:43" s="1" customFormat="1" ht="123" customHeight="1" x14ac:dyDescent="0.25">
      <c r="R383" s="5"/>
      <c r="S383" s="90"/>
      <c r="T383" s="90"/>
      <c r="U383" s="98"/>
      <c r="V383" s="90"/>
      <c r="W383" s="98"/>
      <c r="X383" s="90"/>
      <c r="Y383" s="98"/>
      <c r="Z383" s="90"/>
      <c r="AA383" s="98"/>
      <c r="AB383" s="90"/>
      <c r="AC383" s="98"/>
      <c r="AD383" s="90"/>
      <c r="AE383" s="98"/>
      <c r="AF383" s="90"/>
      <c r="AG383" s="98"/>
      <c r="AH383" s="90"/>
      <c r="AI383" s="98"/>
      <c r="AJ383" s="90"/>
      <c r="AK383" s="98"/>
      <c r="AL383" s="90"/>
      <c r="AM383" s="98"/>
      <c r="AN383" s="90"/>
      <c r="AO383" s="98"/>
      <c r="AP383" s="90"/>
      <c r="AQ383" s="98"/>
    </row>
    <row r="384" spans="18:43" s="1" customFormat="1" ht="123" customHeight="1" x14ac:dyDescent="0.25">
      <c r="R384" s="5"/>
      <c r="S384" s="90"/>
      <c r="T384" s="90"/>
      <c r="U384" s="98"/>
      <c r="V384" s="90"/>
      <c r="W384" s="98"/>
      <c r="X384" s="90"/>
      <c r="Y384" s="98"/>
      <c r="Z384" s="90"/>
      <c r="AA384" s="98"/>
      <c r="AB384" s="90"/>
      <c r="AC384" s="98"/>
      <c r="AD384" s="90"/>
      <c r="AE384" s="98"/>
      <c r="AF384" s="90"/>
      <c r="AG384" s="98"/>
      <c r="AH384" s="90"/>
      <c r="AI384" s="98"/>
      <c r="AJ384" s="90"/>
      <c r="AK384" s="98"/>
      <c r="AL384" s="90"/>
      <c r="AM384" s="98"/>
      <c r="AN384" s="90"/>
      <c r="AO384" s="98"/>
      <c r="AP384" s="90"/>
      <c r="AQ384" s="98"/>
    </row>
    <row r="385" spans="18:43" s="1" customFormat="1" ht="123" customHeight="1" x14ac:dyDescent="0.25">
      <c r="R385" s="5"/>
      <c r="S385" s="90"/>
      <c r="T385" s="90"/>
      <c r="U385" s="98"/>
      <c r="V385" s="90"/>
      <c r="W385" s="98"/>
      <c r="X385" s="90"/>
      <c r="Y385" s="98"/>
      <c r="Z385" s="90"/>
      <c r="AA385" s="98"/>
      <c r="AB385" s="90"/>
      <c r="AC385" s="98"/>
      <c r="AD385" s="90"/>
      <c r="AE385" s="98"/>
      <c r="AF385" s="90"/>
      <c r="AG385" s="98"/>
      <c r="AH385" s="90"/>
      <c r="AI385" s="98"/>
      <c r="AJ385" s="90"/>
      <c r="AK385" s="98"/>
      <c r="AL385" s="90"/>
      <c r="AM385" s="98"/>
      <c r="AN385" s="90"/>
      <c r="AO385" s="98"/>
      <c r="AP385" s="90"/>
      <c r="AQ385" s="98"/>
    </row>
    <row r="386" spans="18:43" s="1" customFormat="1" ht="123" customHeight="1" x14ac:dyDescent="0.25">
      <c r="R386" s="5"/>
      <c r="S386" s="90"/>
      <c r="T386" s="90"/>
      <c r="U386" s="98"/>
      <c r="V386" s="90"/>
      <c r="W386" s="98"/>
      <c r="X386" s="90"/>
      <c r="Y386" s="98"/>
      <c r="Z386" s="90"/>
      <c r="AA386" s="98"/>
      <c r="AB386" s="90"/>
      <c r="AC386" s="98"/>
      <c r="AD386" s="90"/>
      <c r="AE386" s="98"/>
      <c r="AF386" s="90"/>
      <c r="AG386" s="98"/>
      <c r="AH386" s="90"/>
      <c r="AI386" s="98"/>
      <c r="AJ386" s="90"/>
      <c r="AK386" s="98"/>
      <c r="AL386" s="90"/>
      <c r="AM386" s="98"/>
      <c r="AN386" s="90"/>
      <c r="AO386" s="98"/>
      <c r="AP386" s="90"/>
      <c r="AQ386" s="98"/>
    </row>
    <row r="387" spans="18:43" s="1" customFormat="1" ht="123" customHeight="1" x14ac:dyDescent="0.25">
      <c r="R387" s="5"/>
      <c r="S387" s="90"/>
      <c r="T387" s="90"/>
      <c r="U387" s="98"/>
      <c r="V387" s="90"/>
      <c r="W387" s="98"/>
      <c r="X387" s="90"/>
      <c r="Y387" s="98"/>
      <c r="Z387" s="90"/>
      <c r="AA387" s="98"/>
      <c r="AB387" s="90"/>
      <c r="AC387" s="98"/>
      <c r="AD387" s="90"/>
      <c r="AE387" s="98"/>
      <c r="AF387" s="90"/>
      <c r="AG387" s="98"/>
      <c r="AH387" s="90"/>
      <c r="AI387" s="98"/>
      <c r="AJ387" s="90"/>
      <c r="AK387" s="98"/>
      <c r="AL387" s="90"/>
      <c r="AM387" s="98"/>
      <c r="AN387" s="90"/>
      <c r="AO387" s="98"/>
      <c r="AP387" s="90"/>
      <c r="AQ387" s="98"/>
    </row>
    <row r="388" spans="18:43" s="1" customFormat="1" ht="123" customHeight="1" x14ac:dyDescent="0.25">
      <c r="R388" s="5"/>
      <c r="S388" s="90"/>
      <c r="T388" s="90"/>
      <c r="U388" s="98"/>
      <c r="V388" s="90"/>
      <c r="W388" s="98"/>
      <c r="X388" s="90"/>
      <c r="Y388" s="98"/>
      <c r="Z388" s="90"/>
      <c r="AA388" s="98"/>
      <c r="AB388" s="90"/>
      <c r="AC388" s="98"/>
      <c r="AD388" s="90"/>
      <c r="AE388" s="98"/>
      <c r="AF388" s="90"/>
      <c r="AG388" s="98"/>
      <c r="AH388" s="90"/>
      <c r="AI388" s="98"/>
      <c r="AJ388" s="90"/>
      <c r="AK388" s="98"/>
      <c r="AL388" s="90"/>
      <c r="AM388" s="98"/>
      <c r="AN388" s="90"/>
      <c r="AO388" s="98"/>
      <c r="AP388" s="90"/>
      <c r="AQ388" s="98"/>
    </row>
    <row r="389" spans="18:43" s="1" customFormat="1" ht="123" customHeight="1" x14ac:dyDescent="0.25">
      <c r="R389" s="5"/>
      <c r="S389" s="90"/>
      <c r="T389" s="90"/>
      <c r="U389" s="98"/>
      <c r="V389" s="90"/>
      <c r="W389" s="98"/>
      <c r="X389" s="90"/>
      <c r="Y389" s="98"/>
      <c r="Z389" s="90"/>
      <c r="AA389" s="98"/>
      <c r="AB389" s="90"/>
      <c r="AC389" s="98"/>
      <c r="AD389" s="90"/>
      <c r="AE389" s="98"/>
      <c r="AF389" s="90"/>
      <c r="AG389" s="98"/>
      <c r="AH389" s="90"/>
      <c r="AI389" s="98"/>
      <c r="AJ389" s="90"/>
      <c r="AK389" s="98"/>
      <c r="AL389" s="90"/>
      <c r="AM389" s="98"/>
      <c r="AN389" s="90"/>
      <c r="AO389" s="98"/>
      <c r="AP389" s="90"/>
      <c r="AQ389" s="98"/>
    </row>
    <row r="390" spans="18:43" s="1" customFormat="1" ht="123" customHeight="1" x14ac:dyDescent="0.25">
      <c r="R390" s="5"/>
      <c r="S390" s="90"/>
      <c r="T390" s="90"/>
      <c r="U390" s="98"/>
      <c r="V390" s="90"/>
      <c r="W390" s="98"/>
      <c r="X390" s="90"/>
      <c r="Y390" s="98"/>
      <c r="Z390" s="90"/>
      <c r="AA390" s="98"/>
      <c r="AB390" s="90"/>
      <c r="AC390" s="98"/>
      <c r="AD390" s="90"/>
      <c r="AE390" s="98"/>
      <c r="AF390" s="90"/>
      <c r="AG390" s="98"/>
      <c r="AH390" s="90"/>
      <c r="AI390" s="98"/>
      <c r="AJ390" s="90"/>
      <c r="AK390" s="98"/>
      <c r="AL390" s="90"/>
      <c r="AM390" s="98"/>
      <c r="AN390" s="90"/>
      <c r="AO390" s="98"/>
      <c r="AP390" s="90"/>
      <c r="AQ390" s="98"/>
    </row>
    <row r="391" spans="18:43" s="1" customFormat="1" ht="123" customHeight="1" x14ac:dyDescent="0.25">
      <c r="R391" s="5"/>
      <c r="S391" s="90"/>
      <c r="T391" s="90"/>
      <c r="U391" s="98"/>
      <c r="V391" s="90"/>
      <c r="W391" s="98"/>
      <c r="X391" s="90"/>
      <c r="Y391" s="98"/>
      <c r="Z391" s="90"/>
      <c r="AA391" s="98"/>
      <c r="AB391" s="90"/>
      <c r="AC391" s="98"/>
      <c r="AD391" s="90"/>
      <c r="AE391" s="98"/>
      <c r="AF391" s="90"/>
      <c r="AG391" s="98"/>
      <c r="AH391" s="90"/>
      <c r="AI391" s="98"/>
      <c r="AJ391" s="90"/>
      <c r="AK391" s="98"/>
      <c r="AL391" s="90"/>
      <c r="AM391" s="98"/>
      <c r="AN391" s="90"/>
      <c r="AO391" s="98"/>
      <c r="AP391" s="90"/>
      <c r="AQ391" s="98"/>
    </row>
    <row r="392" spans="18:43" s="1" customFormat="1" ht="123" customHeight="1" x14ac:dyDescent="0.25">
      <c r="R392" s="5"/>
      <c r="S392" s="90"/>
      <c r="T392" s="90"/>
      <c r="U392" s="98"/>
      <c r="V392" s="90"/>
      <c r="W392" s="98"/>
      <c r="X392" s="90"/>
      <c r="Y392" s="98"/>
      <c r="Z392" s="90"/>
      <c r="AA392" s="98"/>
      <c r="AB392" s="90"/>
      <c r="AC392" s="98"/>
      <c r="AD392" s="90"/>
      <c r="AE392" s="98"/>
      <c r="AF392" s="90"/>
      <c r="AG392" s="98"/>
      <c r="AH392" s="90"/>
      <c r="AI392" s="98"/>
      <c r="AJ392" s="90"/>
      <c r="AK392" s="98"/>
      <c r="AL392" s="90"/>
      <c r="AM392" s="98"/>
      <c r="AN392" s="90"/>
      <c r="AO392" s="98"/>
      <c r="AP392" s="90"/>
      <c r="AQ392" s="98"/>
    </row>
    <row r="393" spans="18:43" s="1" customFormat="1" ht="123" customHeight="1" x14ac:dyDescent="0.25">
      <c r="R393" s="5"/>
      <c r="S393" s="90"/>
      <c r="T393" s="90"/>
      <c r="U393" s="98"/>
      <c r="V393" s="90"/>
      <c r="W393" s="98"/>
      <c r="X393" s="90"/>
      <c r="Y393" s="98"/>
      <c r="Z393" s="90"/>
      <c r="AA393" s="98"/>
      <c r="AB393" s="90"/>
      <c r="AC393" s="98"/>
      <c r="AD393" s="90"/>
      <c r="AE393" s="98"/>
      <c r="AF393" s="90"/>
      <c r="AG393" s="98"/>
      <c r="AH393" s="90"/>
      <c r="AI393" s="98"/>
      <c r="AJ393" s="90"/>
      <c r="AK393" s="98"/>
      <c r="AL393" s="90"/>
      <c r="AM393" s="98"/>
      <c r="AN393" s="90"/>
      <c r="AO393" s="98"/>
      <c r="AP393" s="90"/>
      <c r="AQ393" s="98"/>
    </row>
    <row r="394" spans="18:43" s="1" customFormat="1" ht="123" customHeight="1" x14ac:dyDescent="0.25">
      <c r="R394" s="5"/>
      <c r="S394" s="90"/>
      <c r="T394" s="90"/>
      <c r="U394" s="98"/>
      <c r="V394" s="90"/>
      <c r="W394" s="98"/>
      <c r="X394" s="90"/>
      <c r="Y394" s="98"/>
      <c r="Z394" s="90"/>
      <c r="AA394" s="98"/>
      <c r="AB394" s="90"/>
      <c r="AC394" s="98"/>
      <c r="AD394" s="90"/>
      <c r="AE394" s="98"/>
      <c r="AF394" s="90"/>
      <c r="AG394" s="98"/>
      <c r="AH394" s="90"/>
      <c r="AI394" s="98"/>
      <c r="AJ394" s="90"/>
      <c r="AK394" s="98"/>
      <c r="AL394" s="90"/>
      <c r="AM394" s="98"/>
      <c r="AN394" s="90"/>
      <c r="AO394" s="98"/>
      <c r="AP394" s="90"/>
      <c r="AQ394" s="98"/>
    </row>
    <row r="395" spans="18:43" s="1" customFormat="1" ht="123" customHeight="1" x14ac:dyDescent="0.25">
      <c r="R395" s="5"/>
      <c r="S395" s="90"/>
      <c r="T395" s="90"/>
      <c r="U395" s="98"/>
      <c r="V395" s="90"/>
      <c r="W395" s="98"/>
      <c r="X395" s="90"/>
      <c r="Y395" s="98"/>
      <c r="Z395" s="90"/>
      <c r="AA395" s="98"/>
      <c r="AB395" s="90"/>
      <c r="AC395" s="98"/>
      <c r="AD395" s="90"/>
      <c r="AE395" s="98"/>
      <c r="AF395" s="90"/>
      <c r="AG395" s="98"/>
      <c r="AH395" s="90"/>
      <c r="AI395" s="98"/>
      <c r="AJ395" s="90"/>
      <c r="AK395" s="98"/>
      <c r="AL395" s="90"/>
      <c r="AM395" s="98"/>
      <c r="AN395" s="90"/>
      <c r="AO395" s="98"/>
      <c r="AP395" s="90"/>
      <c r="AQ395" s="98"/>
    </row>
    <row r="396" spans="18:43" s="1" customFormat="1" ht="123" customHeight="1" x14ac:dyDescent="0.25">
      <c r="R396" s="5"/>
      <c r="S396" s="90"/>
      <c r="T396" s="90"/>
      <c r="U396" s="98"/>
      <c r="V396" s="90"/>
      <c r="W396" s="98"/>
      <c r="X396" s="90"/>
      <c r="Y396" s="98"/>
      <c r="Z396" s="90"/>
      <c r="AA396" s="98"/>
      <c r="AB396" s="90"/>
      <c r="AC396" s="98"/>
      <c r="AD396" s="90"/>
      <c r="AE396" s="98"/>
      <c r="AF396" s="90"/>
      <c r="AG396" s="98"/>
      <c r="AH396" s="90"/>
      <c r="AI396" s="98"/>
      <c r="AJ396" s="90"/>
      <c r="AK396" s="98"/>
      <c r="AL396" s="90"/>
      <c r="AM396" s="98"/>
      <c r="AN396" s="90"/>
      <c r="AO396" s="98"/>
      <c r="AP396" s="90"/>
      <c r="AQ396" s="98"/>
    </row>
    <row r="397" spans="18:43" s="1" customFormat="1" ht="123" customHeight="1" x14ac:dyDescent="0.25">
      <c r="R397" s="5"/>
      <c r="S397" s="90"/>
      <c r="T397" s="90"/>
      <c r="U397" s="98"/>
      <c r="V397" s="90"/>
      <c r="W397" s="98"/>
      <c r="X397" s="90"/>
      <c r="Y397" s="98"/>
      <c r="Z397" s="90"/>
      <c r="AA397" s="98"/>
      <c r="AB397" s="90"/>
      <c r="AC397" s="98"/>
      <c r="AD397" s="90"/>
      <c r="AE397" s="98"/>
      <c r="AF397" s="90"/>
      <c r="AG397" s="98"/>
      <c r="AH397" s="90"/>
      <c r="AI397" s="98"/>
      <c r="AJ397" s="90"/>
      <c r="AK397" s="98"/>
      <c r="AL397" s="90"/>
      <c r="AM397" s="98"/>
      <c r="AN397" s="90"/>
      <c r="AO397" s="98"/>
      <c r="AP397" s="90"/>
      <c r="AQ397" s="98"/>
    </row>
    <row r="398" spans="18:43" s="1" customFormat="1" ht="123" customHeight="1" x14ac:dyDescent="0.25">
      <c r="R398" s="5"/>
      <c r="S398" s="90"/>
      <c r="T398" s="90"/>
      <c r="U398" s="98"/>
      <c r="V398" s="90"/>
      <c r="W398" s="98"/>
      <c r="X398" s="90"/>
      <c r="Y398" s="98"/>
      <c r="Z398" s="90"/>
      <c r="AA398" s="98"/>
      <c r="AB398" s="90"/>
      <c r="AC398" s="98"/>
      <c r="AD398" s="90"/>
      <c r="AE398" s="98"/>
      <c r="AF398" s="90"/>
      <c r="AG398" s="98"/>
      <c r="AH398" s="90"/>
      <c r="AI398" s="98"/>
      <c r="AJ398" s="90"/>
      <c r="AK398" s="98"/>
      <c r="AL398" s="90"/>
      <c r="AM398" s="98"/>
      <c r="AN398" s="90"/>
      <c r="AO398" s="98"/>
      <c r="AP398" s="90"/>
      <c r="AQ398" s="98"/>
    </row>
    <row r="399" spans="18:43" s="1" customFormat="1" ht="123" customHeight="1" x14ac:dyDescent="0.25">
      <c r="R399" s="5"/>
      <c r="S399" s="90"/>
      <c r="T399" s="90"/>
      <c r="U399" s="98"/>
      <c r="V399" s="90"/>
      <c r="W399" s="98"/>
      <c r="X399" s="90"/>
      <c r="Y399" s="98"/>
      <c r="Z399" s="90"/>
      <c r="AA399" s="98"/>
      <c r="AB399" s="90"/>
      <c r="AC399" s="98"/>
      <c r="AD399" s="90"/>
      <c r="AE399" s="98"/>
      <c r="AF399" s="90"/>
      <c r="AG399" s="98"/>
      <c r="AH399" s="90"/>
      <c r="AI399" s="98"/>
      <c r="AJ399" s="90"/>
      <c r="AK399" s="98"/>
      <c r="AL399" s="90"/>
      <c r="AM399" s="98"/>
      <c r="AN399" s="90"/>
      <c r="AO399" s="98"/>
      <c r="AP399" s="90"/>
      <c r="AQ399" s="98"/>
    </row>
    <row r="400" spans="18:43" s="1" customFormat="1" ht="123" customHeight="1" x14ac:dyDescent="0.25">
      <c r="R400" s="5"/>
      <c r="S400" s="90"/>
      <c r="T400" s="90"/>
      <c r="U400" s="98"/>
      <c r="V400" s="90"/>
      <c r="W400" s="98"/>
      <c r="X400" s="90"/>
      <c r="Y400" s="98"/>
      <c r="Z400" s="90"/>
      <c r="AA400" s="98"/>
      <c r="AB400" s="90"/>
      <c r="AC400" s="98"/>
      <c r="AD400" s="90"/>
      <c r="AE400" s="98"/>
      <c r="AF400" s="90"/>
      <c r="AG400" s="98"/>
      <c r="AH400" s="90"/>
      <c r="AI400" s="98"/>
      <c r="AJ400" s="90"/>
      <c r="AK400" s="98"/>
      <c r="AL400" s="90"/>
      <c r="AM400" s="98"/>
      <c r="AN400" s="90"/>
      <c r="AO400" s="98"/>
      <c r="AP400" s="90"/>
      <c r="AQ400" s="98"/>
    </row>
    <row r="401" spans="18:43" s="1" customFormat="1" ht="123" customHeight="1" x14ac:dyDescent="0.25">
      <c r="R401" s="5"/>
      <c r="S401" s="90"/>
      <c r="T401" s="90"/>
      <c r="U401" s="98"/>
      <c r="V401" s="90"/>
      <c r="W401" s="98"/>
      <c r="X401" s="90"/>
      <c r="Y401" s="98"/>
      <c r="Z401" s="90"/>
      <c r="AA401" s="98"/>
      <c r="AB401" s="90"/>
      <c r="AC401" s="98"/>
      <c r="AD401" s="90"/>
      <c r="AE401" s="98"/>
      <c r="AF401" s="90"/>
      <c r="AG401" s="98"/>
      <c r="AH401" s="90"/>
      <c r="AI401" s="98"/>
      <c r="AJ401" s="90"/>
      <c r="AK401" s="98"/>
      <c r="AL401" s="90"/>
      <c r="AM401" s="98"/>
      <c r="AN401" s="90"/>
      <c r="AO401" s="98"/>
      <c r="AP401" s="90"/>
      <c r="AQ401" s="98"/>
    </row>
    <row r="402" spans="18:43" s="1" customFormat="1" ht="123" customHeight="1" x14ac:dyDescent="0.25">
      <c r="R402" s="5"/>
      <c r="S402" s="90"/>
      <c r="T402" s="90"/>
      <c r="U402" s="98"/>
      <c r="V402" s="90"/>
      <c r="W402" s="98"/>
      <c r="X402" s="90"/>
      <c r="Y402" s="98"/>
      <c r="Z402" s="90"/>
      <c r="AA402" s="98"/>
      <c r="AB402" s="90"/>
      <c r="AC402" s="98"/>
      <c r="AD402" s="90"/>
      <c r="AE402" s="98"/>
      <c r="AF402" s="90"/>
      <c r="AG402" s="98"/>
      <c r="AH402" s="90"/>
      <c r="AI402" s="98"/>
      <c r="AJ402" s="90"/>
      <c r="AK402" s="98"/>
      <c r="AL402" s="90"/>
      <c r="AM402" s="98"/>
      <c r="AN402" s="90"/>
      <c r="AO402" s="98"/>
      <c r="AP402" s="90"/>
      <c r="AQ402" s="98"/>
    </row>
    <row r="403" spans="18:43" s="1" customFormat="1" ht="123" customHeight="1" x14ac:dyDescent="0.25">
      <c r="R403" s="5"/>
      <c r="S403" s="90"/>
      <c r="T403" s="90"/>
      <c r="U403" s="98"/>
      <c r="V403" s="90"/>
      <c r="W403" s="98"/>
      <c r="X403" s="90"/>
      <c r="Y403" s="98"/>
      <c r="Z403" s="90"/>
      <c r="AA403" s="98"/>
      <c r="AB403" s="90"/>
      <c r="AC403" s="98"/>
      <c r="AD403" s="90"/>
      <c r="AE403" s="98"/>
      <c r="AF403" s="90"/>
      <c r="AG403" s="98"/>
      <c r="AH403" s="90"/>
      <c r="AI403" s="98"/>
      <c r="AJ403" s="90"/>
      <c r="AK403" s="98"/>
      <c r="AL403" s="90"/>
      <c r="AM403" s="98"/>
      <c r="AN403" s="90"/>
      <c r="AO403" s="98"/>
      <c r="AP403" s="90"/>
      <c r="AQ403" s="98"/>
    </row>
    <row r="404" spans="18:43" s="1" customFormat="1" ht="123" customHeight="1" x14ac:dyDescent="0.25">
      <c r="R404" s="5"/>
      <c r="S404" s="90"/>
      <c r="T404" s="90"/>
      <c r="U404" s="98"/>
      <c r="V404" s="90"/>
      <c r="W404" s="98"/>
      <c r="X404" s="90"/>
      <c r="Y404" s="98"/>
      <c r="Z404" s="90"/>
      <c r="AA404" s="98"/>
      <c r="AB404" s="90"/>
      <c r="AC404" s="98"/>
      <c r="AD404" s="90"/>
      <c r="AE404" s="98"/>
      <c r="AF404" s="90"/>
      <c r="AG404" s="98"/>
      <c r="AH404" s="90"/>
      <c r="AI404" s="98"/>
      <c r="AJ404" s="90"/>
      <c r="AK404" s="98"/>
      <c r="AL404" s="90"/>
      <c r="AM404" s="98"/>
      <c r="AN404" s="90"/>
      <c r="AO404" s="98"/>
      <c r="AP404" s="90"/>
      <c r="AQ404" s="98"/>
    </row>
    <row r="405" spans="18:43" s="1" customFormat="1" ht="123" customHeight="1" x14ac:dyDescent="0.25">
      <c r="R405" s="5"/>
      <c r="S405" s="90"/>
      <c r="T405" s="90"/>
      <c r="U405" s="98"/>
      <c r="V405" s="90"/>
      <c r="W405" s="98"/>
      <c r="X405" s="90"/>
      <c r="Y405" s="98"/>
      <c r="Z405" s="90"/>
      <c r="AA405" s="98"/>
      <c r="AB405" s="90"/>
      <c r="AC405" s="98"/>
      <c r="AD405" s="90"/>
      <c r="AE405" s="98"/>
      <c r="AF405" s="90"/>
      <c r="AG405" s="98"/>
      <c r="AH405" s="90"/>
      <c r="AI405" s="98"/>
      <c r="AJ405" s="90"/>
      <c r="AK405" s="98"/>
      <c r="AL405" s="90"/>
      <c r="AM405" s="98"/>
      <c r="AN405" s="90"/>
      <c r="AO405" s="98"/>
      <c r="AP405" s="90"/>
      <c r="AQ405" s="98"/>
    </row>
    <row r="406" spans="18:43" s="1" customFormat="1" ht="123" customHeight="1" x14ac:dyDescent="0.25">
      <c r="R406" s="5"/>
      <c r="S406" s="90"/>
      <c r="T406" s="90"/>
      <c r="U406" s="98"/>
      <c r="V406" s="90"/>
      <c r="W406" s="98"/>
      <c r="X406" s="90"/>
      <c r="Y406" s="98"/>
      <c r="Z406" s="90"/>
      <c r="AA406" s="98"/>
      <c r="AB406" s="90"/>
      <c r="AC406" s="98"/>
      <c r="AD406" s="90"/>
      <c r="AE406" s="98"/>
      <c r="AF406" s="90"/>
      <c r="AG406" s="98"/>
      <c r="AH406" s="90"/>
      <c r="AI406" s="98"/>
      <c r="AJ406" s="90"/>
      <c r="AK406" s="98"/>
      <c r="AL406" s="90"/>
      <c r="AM406" s="98"/>
      <c r="AN406" s="90"/>
      <c r="AO406" s="98"/>
      <c r="AP406" s="90"/>
      <c r="AQ406" s="98"/>
    </row>
    <row r="407" spans="18:43" s="1" customFormat="1" ht="123" customHeight="1" x14ac:dyDescent="0.25">
      <c r="R407" s="5"/>
      <c r="S407" s="90"/>
      <c r="T407" s="90"/>
      <c r="U407" s="98"/>
      <c r="V407" s="90"/>
      <c r="W407" s="98"/>
      <c r="X407" s="90"/>
      <c r="Y407" s="98"/>
      <c r="Z407" s="90"/>
      <c r="AA407" s="98"/>
      <c r="AB407" s="90"/>
      <c r="AC407" s="98"/>
      <c r="AD407" s="90"/>
      <c r="AE407" s="98"/>
      <c r="AF407" s="90"/>
      <c r="AG407" s="98"/>
      <c r="AH407" s="90"/>
      <c r="AI407" s="98"/>
      <c r="AJ407" s="90"/>
      <c r="AK407" s="98"/>
      <c r="AL407" s="90"/>
      <c r="AM407" s="98"/>
      <c r="AN407" s="90"/>
      <c r="AO407" s="98"/>
      <c r="AP407" s="90"/>
      <c r="AQ407" s="98"/>
    </row>
    <row r="408" spans="18:43" s="1" customFormat="1" ht="123" customHeight="1" x14ac:dyDescent="0.25">
      <c r="R408" s="5"/>
      <c r="S408" s="90"/>
      <c r="T408" s="90"/>
      <c r="U408" s="98"/>
      <c r="V408" s="90"/>
      <c r="W408" s="98"/>
      <c r="X408" s="90"/>
      <c r="Y408" s="98"/>
      <c r="Z408" s="90"/>
      <c r="AA408" s="98"/>
      <c r="AB408" s="90"/>
      <c r="AC408" s="98"/>
      <c r="AD408" s="90"/>
      <c r="AE408" s="98"/>
      <c r="AF408" s="90"/>
      <c r="AG408" s="98"/>
      <c r="AH408" s="90"/>
      <c r="AI408" s="98"/>
      <c r="AJ408" s="90"/>
      <c r="AK408" s="98"/>
      <c r="AL408" s="90"/>
      <c r="AM408" s="98"/>
      <c r="AN408" s="90"/>
      <c r="AO408" s="98"/>
      <c r="AP408" s="90"/>
      <c r="AQ408" s="98"/>
    </row>
    <row r="409" spans="18:43" s="1" customFormat="1" ht="123" customHeight="1" x14ac:dyDescent="0.25">
      <c r="R409" s="5"/>
      <c r="S409" s="90"/>
      <c r="T409" s="90"/>
      <c r="U409" s="98"/>
      <c r="V409" s="90"/>
      <c r="W409" s="98"/>
      <c r="X409" s="90"/>
      <c r="Y409" s="98"/>
      <c r="Z409" s="90"/>
      <c r="AA409" s="98"/>
      <c r="AB409" s="90"/>
      <c r="AC409" s="98"/>
      <c r="AD409" s="90"/>
      <c r="AE409" s="98"/>
      <c r="AF409" s="90"/>
      <c r="AG409" s="98"/>
      <c r="AH409" s="90"/>
      <c r="AI409" s="98"/>
      <c r="AJ409" s="90"/>
      <c r="AK409" s="98"/>
      <c r="AL409" s="90"/>
      <c r="AM409" s="98"/>
      <c r="AN409" s="90"/>
      <c r="AO409" s="98"/>
      <c r="AP409" s="90"/>
      <c r="AQ409" s="98"/>
    </row>
    <row r="410" spans="18:43" s="1" customFormat="1" ht="123" customHeight="1" x14ac:dyDescent="0.25">
      <c r="R410" s="5"/>
      <c r="S410" s="90"/>
      <c r="T410" s="90"/>
      <c r="U410" s="98"/>
      <c r="V410" s="90"/>
      <c r="W410" s="98"/>
      <c r="X410" s="90"/>
      <c r="Y410" s="98"/>
      <c r="Z410" s="90"/>
      <c r="AA410" s="98"/>
      <c r="AB410" s="90"/>
      <c r="AC410" s="98"/>
      <c r="AD410" s="90"/>
      <c r="AE410" s="98"/>
      <c r="AF410" s="90"/>
      <c r="AG410" s="98"/>
      <c r="AH410" s="90"/>
      <c r="AI410" s="98"/>
      <c r="AJ410" s="90"/>
      <c r="AK410" s="98"/>
      <c r="AL410" s="90"/>
      <c r="AM410" s="98"/>
      <c r="AN410" s="90"/>
      <c r="AO410" s="98"/>
      <c r="AP410" s="90"/>
      <c r="AQ410" s="98"/>
    </row>
    <row r="411" spans="18:43" s="1" customFormat="1" ht="123" customHeight="1" x14ac:dyDescent="0.25">
      <c r="R411" s="5"/>
      <c r="S411" s="90"/>
      <c r="T411" s="90"/>
      <c r="U411" s="98"/>
      <c r="V411" s="90"/>
      <c r="W411" s="98"/>
      <c r="X411" s="90"/>
      <c r="Y411" s="98"/>
      <c r="Z411" s="90"/>
      <c r="AA411" s="98"/>
      <c r="AB411" s="90"/>
      <c r="AC411" s="98"/>
      <c r="AD411" s="90"/>
      <c r="AE411" s="98"/>
      <c r="AF411" s="90"/>
      <c r="AG411" s="98"/>
      <c r="AH411" s="90"/>
      <c r="AI411" s="98"/>
      <c r="AJ411" s="90"/>
      <c r="AK411" s="98"/>
      <c r="AL411" s="90"/>
      <c r="AM411" s="98"/>
      <c r="AN411" s="90"/>
      <c r="AO411" s="98"/>
      <c r="AP411" s="90"/>
      <c r="AQ411" s="98"/>
    </row>
    <row r="412" spans="18:43" s="1" customFormat="1" ht="123" customHeight="1" x14ac:dyDescent="0.25">
      <c r="R412" s="5"/>
      <c r="S412" s="90"/>
      <c r="T412" s="90"/>
      <c r="U412" s="98"/>
      <c r="V412" s="90"/>
      <c r="W412" s="98"/>
      <c r="X412" s="90"/>
      <c r="Y412" s="98"/>
      <c r="Z412" s="90"/>
      <c r="AA412" s="98"/>
      <c r="AB412" s="90"/>
      <c r="AC412" s="98"/>
      <c r="AD412" s="90"/>
      <c r="AE412" s="98"/>
      <c r="AF412" s="90"/>
      <c r="AG412" s="98"/>
      <c r="AH412" s="90"/>
      <c r="AI412" s="98"/>
      <c r="AJ412" s="90"/>
      <c r="AK412" s="98"/>
      <c r="AL412" s="90"/>
      <c r="AM412" s="98"/>
      <c r="AN412" s="90"/>
      <c r="AO412" s="98"/>
      <c r="AP412" s="90"/>
      <c r="AQ412" s="98"/>
    </row>
    <row r="413" spans="18:43" s="1" customFormat="1" ht="123" customHeight="1" x14ac:dyDescent="0.25">
      <c r="R413" s="5"/>
      <c r="S413" s="90"/>
      <c r="T413" s="90"/>
      <c r="U413" s="98"/>
      <c r="V413" s="90"/>
      <c r="W413" s="98"/>
      <c r="X413" s="90"/>
      <c r="Y413" s="98"/>
      <c r="Z413" s="90"/>
      <c r="AA413" s="98"/>
      <c r="AB413" s="90"/>
      <c r="AC413" s="98"/>
      <c r="AD413" s="90"/>
      <c r="AE413" s="98"/>
      <c r="AF413" s="90"/>
      <c r="AG413" s="98"/>
      <c r="AH413" s="90"/>
      <c r="AI413" s="98"/>
      <c r="AJ413" s="90"/>
      <c r="AK413" s="98"/>
      <c r="AL413" s="90"/>
      <c r="AM413" s="98"/>
      <c r="AN413" s="90"/>
      <c r="AO413" s="98"/>
      <c r="AP413" s="90"/>
      <c r="AQ413" s="98"/>
    </row>
    <row r="414" spans="18:43" s="1" customFormat="1" ht="123" customHeight="1" x14ac:dyDescent="0.25">
      <c r="R414" s="5"/>
      <c r="S414" s="90"/>
      <c r="T414" s="90"/>
      <c r="U414" s="98"/>
      <c r="V414" s="90"/>
      <c r="W414" s="98"/>
      <c r="X414" s="90"/>
      <c r="Y414" s="98"/>
      <c r="Z414" s="90"/>
      <c r="AA414" s="98"/>
      <c r="AB414" s="90"/>
      <c r="AC414" s="98"/>
      <c r="AD414" s="90"/>
      <c r="AE414" s="98"/>
      <c r="AF414" s="90"/>
      <c r="AG414" s="98"/>
      <c r="AH414" s="90"/>
      <c r="AI414" s="98"/>
      <c r="AJ414" s="90"/>
      <c r="AK414" s="98"/>
      <c r="AL414" s="90"/>
      <c r="AM414" s="98"/>
      <c r="AN414" s="90"/>
      <c r="AO414" s="98"/>
      <c r="AP414" s="90"/>
      <c r="AQ414" s="98"/>
    </row>
    <row r="415" spans="18:43" s="1" customFormat="1" ht="123" customHeight="1" x14ac:dyDescent="0.25">
      <c r="R415" s="5"/>
      <c r="S415" s="90"/>
      <c r="T415" s="90"/>
      <c r="U415" s="98"/>
      <c r="V415" s="90"/>
      <c r="W415" s="98"/>
      <c r="X415" s="90"/>
      <c r="Y415" s="98"/>
      <c r="Z415" s="90"/>
      <c r="AA415" s="98"/>
      <c r="AB415" s="90"/>
      <c r="AC415" s="98"/>
      <c r="AD415" s="90"/>
      <c r="AE415" s="98"/>
      <c r="AF415" s="90"/>
      <c r="AG415" s="98"/>
      <c r="AH415" s="90"/>
      <c r="AI415" s="98"/>
      <c r="AJ415" s="90"/>
      <c r="AK415" s="98"/>
      <c r="AL415" s="90"/>
      <c r="AM415" s="98"/>
      <c r="AN415" s="90"/>
      <c r="AO415" s="98"/>
      <c r="AP415" s="90"/>
      <c r="AQ415" s="98"/>
    </row>
    <row r="416" spans="18:43" s="1" customFormat="1" ht="123" customHeight="1" x14ac:dyDescent="0.25">
      <c r="R416" s="5"/>
      <c r="S416" s="90"/>
      <c r="T416" s="90"/>
      <c r="U416" s="98"/>
      <c r="V416" s="90"/>
      <c r="W416" s="98"/>
      <c r="X416" s="90"/>
      <c r="Y416" s="98"/>
      <c r="Z416" s="90"/>
      <c r="AA416" s="98"/>
      <c r="AB416" s="90"/>
      <c r="AC416" s="98"/>
      <c r="AD416" s="90"/>
      <c r="AE416" s="98"/>
      <c r="AF416" s="90"/>
      <c r="AG416" s="98"/>
      <c r="AH416" s="90"/>
      <c r="AI416" s="98"/>
      <c r="AJ416" s="90"/>
      <c r="AK416" s="98"/>
      <c r="AL416" s="90"/>
      <c r="AM416" s="98"/>
      <c r="AN416" s="90"/>
      <c r="AO416" s="98"/>
      <c r="AP416" s="90"/>
      <c r="AQ416" s="98"/>
    </row>
    <row r="417" spans="18:43" s="1" customFormat="1" ht="123" customHeight="1" x14ac:dyDescent="0.25">
      <c r="R417" s="5"/>
      <c r="S417" s="90"/>
      <c r="T417" s="90"/>
      <c r="U417" s="98"/>
      <c r="V417" s="90"/>
      <c r="W417" s="98"/>
      <c r="X417" s="90"/>
      <c r="Y417" s="98"/>
      <c r="Z417" s="90"/>
      <c r="AA417" s="98"/>
      <c r="AB417" s="90"/>
      <c r="AC417" s="98"/>
      <c r="AD417" s="90"/>
      <c r="AE417" s="98"/>
      <c r="AF417" s="90"/>
      <c r="AG417" s="98"/>
      <c r="AH417" s="90"/>
      <c r="AI417" s="98"/>
      <c r="AJ417" s="90"/>
      <c r="AK417" s="98"/>
      <c r="AL417" s="90"/>
      <c r="AM417" s="98"/>
      <c r="AN417" s="90"/>
      <c r="AO417" s="98"/>
      <c r="AP417" s="90"/>
      <c r="AQ417" s="98"/>
    </row>
    <row r="418" spans="18:43" s="1" customFormat="1" ht="123" customHeight="1" x14ac:dyDescent="0.25">
      <c r="R418" s="5"/>
      <c r="S418" s="90"/>
      <c r="T418" s="90"/>
      <c r="U418" s="98"/>
      <c r="V418" s="90"/>
      <c r="W418" s="98"/>
      <c r="X418" s="90"/>
      <c r="Y418" s="98"/>
      <c r="Z418" s="90"/>
      <c r="AA418" s="98"/>
      <c r="AB418" s="90"/>
      <c r="AC418" s="98"/>
      <c r="AD418" s="90"/>
      <c r="AE418" s="98"/>
      <c r="AF418" s="90"/>
      <c r="AG418" s="98"/>
      <c r="AH418" s="90"/>
      <c r="AI418" s="98"/>
      <c r="AJ418" s="90"/>
      <c r="AK418" s="98"/>
      <c r="AL418" s="90"/>
      <c r="AM418" s="98"/>
      <c r="AN418" s="90"/>
      <c r="AO418" s="98"/>
      <c r="AP418" s="90"/>
      <c r="AQ418" s="98"/>
    </row>
    <row r="419" spans="18:43" s="1" customFormat="1" ht="123" customHeight="1" x14ac:dyDescent="0.25">
      <c r="R419" s="5"/>
      <c r="S419" s="90"/>
      <c r="T419" s="90"/>
      <c r="U419" s="98"/>
      <c r="V419" s="90"/>
      <c r="W419" s="98"/>
      <c r="X419" s="90"/>
      <c r="Y419" s="98"/>
      <c r="Z419" s="90"/>
      <c r="AA419" s="98"/>
      <c r="AB419" s="90"/>
      <c r="AC419" s="98"/>
      <c r="AD419" s="90"/>
      <c r="AE419" s="98"/>
      <c r="AF419" s="90"/>
      <c r="AG419" s="98"/>
      <c r="AH419" s="90"/>
      <c r="AI419" s="98"/>
      <c r="AJ419" s="90"/>
      <c r="AK419" s="98"/>
      <c r="AL419" s="90"/>
      <c r="AM419" s="98"/>
      <c r="AN419" s="90"/>
      <c r="AO419" s="98"/>
      <c r="AP419" s="90"/>
      <c r="AQ419" s="98"/>
    </row>
    <row r="420" spans="18:43" s="1" customFormat="1" ht="123" customHeight="1" x14ac:dyDescent="0.25">
      <c r="R420" s="5"/>
      <c r="S420" s="90"/>
      <c r="T420" s="90"/>
      <c r="U420" s="98"/>
      <c r="V420" s="90"/>
      <c r="W420" s="98"/>
      <c r="X420" s="90"/>
      <c r="Y420" s="98"/>
      <c r="Z420" s="90"/>
      <c r="AA420" s="98"/>
      <c r="AB420" s="90"/>
      <c r="AC420" s="98"/>
      <c r="AD420" s="90"/>
      <c r="AE420" s="98"/>
      <c r="AF420" s="90"/>
      <c r="AG420" s="98"/>
      <c r="AH420" s="90"/>
      <c r="AI420" s="98"/>
      <c r="AJ420" s="90"/>
      <c r="AK420" s="98"/>
      <c r="AL420" s="90"/>
      <c r="AM420" s="98"/>
      <c r="AN420" s="90"/>
      <c r="AO420" s="98"/>
      <c r="AP420" s="90"/>
      <c r="AQ420" s="98"/>
    </row>
    <row r="421" spans="18:43" s="1" customFormat="1" ht="123" customHeight="1" x14ac:dyDescent="0.25">
      <c r="R421" s="5"/>
      <c r="S421" s="90"/>
      <c r="T421" s="90"/>
      <c r="U421" s="98"/>
      <c r="V421" s="90"/>
      <c r="W421" s="98"/>
      <c r="X421" s="90"/>
      <c r="Y421" s="98"/>
      <c r="Z421" s="90"/>
      <c r="AA421" s="98"/>
      <c r="AB421" s="90"/>
      <c r="AC421" s="98"/>
      <c r="AD421" s="90"/>
      <c r="AE421" s="98"/>
      <c r="AF421" s="90"/>
      <c r="AG421" s="98"/>
      <c r="AH421" s="90"/>
      <c r="AI421" s="98"/>
      <c r="AJ421" s="90"/>
      <c r="AK421" s="98"/>
      <c r="AL421" s="90"/>
      <c r="AM421" s="98"/>
      <c r="AN421" s="90"/>
      <c r="AO421" s="98"/>
      <c r="AP421" s="90"/>
      <c r="AQ421" s="98"/>
    </row>
    <row r="422" spans="18:43" s="1" customFormat="1" ht="123" customHeight="1" x14ac:dyDescent="0.25">
      <c r="R422" s="5"/>
      <c r="S422" s="90"/>
      <c r="T422" s="90"/>
      <c r="U422" s="98"/>
      <c r="V422" s="90"/>
      <c r="W422" s="98"/>
      <c r="X422" s="90"/>
      <c r="Y422" s="98"/>
      <c r="Z422" s="90"/>
      <c r="AA422" s="98"/>
      <c r="AB422" s="90"/>
      <c r="AC422" s="98"/>
      <c r="AD422" s="90"/>
      <c r="AE422" s="98"/>
      <c r="AF422" s="90"/>
      <c r="AG422" s="98"/>
      <c r="AH422" s="90"/>
      <c r="AI422" s="98"/>
      <c r="AJ422" s="90"/>
      <c r="AK422" s="98"/>
      <c r="AL422" s="90"/>
      <c r="AM422" s="98"/>
      <c r="AN422" s="90"/>
      <c r="AO422" s="98"/>
      <c r="AP422" s="90"/>
      <c r="AQ422" s="98"/>
    </row>
    <row r="423" spans="18:43" s="1" customFormat="1" ht="123" customHeight="1" x14ac:dyDescent="0.25">
      <c r="R423" s="5"/>
      <c r="S423" s="90"/>
      <c r="T423" s="90"/>
      <c r="U423" s="98"/>
      <c r="V423" s="90"/>
      <c r="W423" s="98"/>
      <c r="X423" s="90"/>
      <c r="Y423" s="98"/>
      <c r="Z423" s="90"/>
      <c r="AA423" s="98"/>
      <c r="AB423" s="90"/>
      <c r="AC423" s="98"/>
      <c r="AD423" s="90"/>
      <c r="AE423" s="98"/>
      <c r="AF423" s="90"/>
      <c r="AG423" s="98"/>
      <c r="AH423" s="90"/>
      <c r="AI423" s="98"/>
      <c r="AJ423" s="90"/>
      <c r="AK423" s="98"/>
      <c r="AL423" s="90"/>
      <c r="AM423" s="98"/>
      <c r="AN423" s="90"/>
      <c r="AO423" s="98"/>
      <c r="AP423" s="90"/>
      <c r="AQ423" s="98"/>
    </row>
    <row r="424" spans="18:43" s="1" customFormat="1" ht="123" customHeight="1" x14ac:dyDescent="0.25">
      <c r="R424" s="5"/>
      <c r="S424" s="90"/>
      <c r="T424" s="90"/>
      <c r="U424" s="98"/>
      <c r="V424" s="90"/>
      <c r="W424" s="98"/>
      <c r="X424" s="90"/>
      <c r="Y424" s="98"/>
      <c r="Z424" s="90"/>
      <c r="AA424" s="98"/>
      <c r="AB424" s="90"/>
      <c r="AC424" s="98"/>
      <c r="AD424" s="90"/>
      <c r="AE424" s="98"/>
      <c r="AF424" s="90"/>
      <c r="AG424" s="98"/>
      <c r="AH424" s="90"/>
      <c r="AI424" s="98"/>
      <c r="AJ424" s="90"/>
      <c r="AK424" s="98"/>
      <c r="AL424" s="90"/>
      <c r="AM424" s="98"/>
      <c r="AN424" s="90"/>
      <c r="AO424" s="98"/>
      <c r="AP424" s="90"/>
      <c r="AQ424" s="98"/>
    </row>
    <row r="425" spans="18:43" s="1" customFormat="1" ht="123" customHeight="1" x14ac:dyDescent="0.25">
      <c r="R425" s="5"/>
      <c r="S425" s="90"/>
      <c r="T425" s="90"/>
      <c r="U425" s="98"/>
      <c r="V425" s="90"/>
      <c r="W425" s="98"/>
      <c r="X425" s="90"/>
      <c r="Y425" s="98"/>
      <c r="Z425" s="90"/>
      <c r="AA425" s="98"/>
      <c r="AB425" s="90"/>
      <c r="AC425" s="98"/>
      <c r="AD425" s="90"/>
      <c r="AE425" s="98"/>
      <c r="AF425" s="90"/>
      <c r="AG425" s="98"/>
      <c r="AH425" s="90"/>
      <c r="AI425" s="98"/>
      <c r="AJ425" s="90"/>
      <c r="AK425" s="98"/>
      <c r="AL425" s="90"/>
      <c r="AM425" s="98"/>
      <c r="AN425" s="90"/>
      <c r="AO425" s="98"/>
      <c r="AP425" s="90"/>
      <c r="AQ425" s="98"/>
    </row>
    <row r="426" spans="18:43" s="1" customFormat="1" ht="123" customHeight="1" x14ac:dyDescent="0.25">
      <c r="R426" s="5"/>
      <c r="S426" s="90"/>
      <c r="T426" s="90"/>
      <c r="U426" s="98"/>
      <c r="V426" s="90"/>
      <c r="W426" s="98"/>
      <c r="X426" s="90"/>
      <c r="Y426" s="98"/>
      <c r="Z426" s="90"/>
      <c r="AA426" s="98"/>
      <c r="AB426" s="90"/>
      <c r="AC426" s="98"/>
      <c r="AD426" s="90"/>
      <c r="AE426" s="98"/>
      <c r="AF426" s="90"/>
      <c r="AG426" s="98"/>
      <c r="AH426" s="90"/>
      <c r="AI426" s="98"/>
      <c r="AJ426" s="90"/>
      <c r="AK426" s="98"/>
      <c r="AL426" s="90"/>
      <c r="AM426" s="98"/>
      <c r="AN426" s="90"/>
      <c r="AO426" s="98"/>
      <c r="AP426" s="90"/>
      <c r="AQ426" s="98"/>
    </row>
    <row r="427" spans="18:43" s="1" customFormat="1" ht="123" customHeight="1" x14ac:dyDescent="0.25">
      <c r="R427" s="5"/>
      <c r="S427" s="90"/>
      <c r="T427" s="90"/>
      <c r="U427" s="98"/>
      <c r="V427" s="90"/>
      <c r="W427" s="98"/>
      <c r="X427" s="90"/>
      <c r="Y427" s="98"/>
      <c r="Z427" s="90"/>
      <c r="AA427" s="98"/>
      <c r="AB427" s="90"/>
      <c r="AC427" s="98"/>
      <c r="AD427" s="90"/>
      <c r="AE427" s="98"/>
      <c r="AF427" s="90"/>
      <c r="AG427" s="98"/>
      <c r="AH427" s="90"/>
      <c r="AI427" s="98"/>
      <c r="AJ427" s="90"/>
      <c r="AK427" s="98"/>
      <c r="AL427" s="90"/>
      <c r="AM427" s="98"/>
      <c r="AN427" s="90"/>
      <c r="AO427" s="98"/>
      <c r="AP427" s="90"/>
      <c r="AQ427" s="98"/>
    </row>
    <row r="428" spans="18:43" s="1" customFormat="1" ht="123" customHeight="1" x14ac:dyDescent="0.25">
      <c r="R428" s="5"/>
      <c r="S428" s="90"/>
      <c r="T428" s="90"/>
      <c r="U428" s="98"/>
      <c r="V428" s="90"/>
      <c r="W428" s="98"/>
      <c r="X428" s="90"/>
      <c r="Y428" s="98"/>
      <c r="Z428" s="90"/>
      <c r="AA428" s="98"/>
      <c r="AB428" s="90"/>
      <c r="AC428" s="98"/>
      <c r="AD428" s="90"/>
      <c r="AE428" s="98"/>
      <c r="AF428" s="90"/>
      <c r="AG428" s="98"/>
      <c r="AH428" s="90"/>
      <c r="AI428" s="98"/>
      <c r="AJ428" s="90"/>
      <c r="AK428" s="98"/>
      <c r="AL428" s="90"/>
      <c r="AM428" s="98"/>
      <c r="AN428" s="90"/>
      <c r="AO428" s="98"/>
      <c r="AP428" s="90"/>
      <c r="AQ428" s="98"/>
    </row>
    <row r="429" spans="18:43" s="1" customFormat="1" ht="123" customHeight="1" x14ac:dyDescent="0.25">
      <c r="R429" s="5"/>
      <c r="S429" s="90"/>
      <c r="T429" s="90"/>
      <c r="U429" s="98"/>
      <c r="V429" s="90"/>
      <c r="W429" s="98"/>
      <c r="X429" s="90"/>
      <c r="Y429" s="98"/>
      <c r="Z429" s="90"/>
      <c r="AA429" s="98"/>
      <c r="AB429" s="90"/>
      <c r="AC429" s="98"/>
      <c r="AD429" s="90"/>
      <c r="AE429" s="98"/>
      <c r="AF429" s="90"/>
      <c r="AG429" s="98"/>
      <c r="AH429" s="90"/>
      <c r="AI429" s="98"/>
      <c r="AJ429" s="90"/>
      <c r="AK429" s="98"/>
      <c r="AL429" s="90"/>
      <c r="AM429" s="98"/>
      <c r="AN429" s="90"/>
      <c r="AO429" s="98"/>
      <c r="AP429" s="90"/>
      <c r="AQ429" s="98"/>
    </row>
    <row r="430" spans="18:43" s="1" customFormat="1" ht="123" customHeight="1" x14ac:dyDescent="0.25">
      <c r="R430" s="5"/>
      <c r="S430" s="90"/>
      <c r="T430" s="90"/>
      <c r="U430" s="98"/>
      <c r="V430" s="90"/>
      <c r="W430" s="98"/>
      <c r="X430" s="90"/>
      <c r="Y430" s="98"/>
      <c r="Z430" s="90"/>
      <c r="AA430" s="98"/>
      <c r="AB430" s="90"/>
      <c r="AC430" s="98"/>
      <c r="AD430" s="90"/>
      <c r="AE430" s="98"/>
      <c r="AF430" s="90"/>
      <c r="AG430" s="98"/>
      <c r="AH430" s="90"/>
      <c r="AI430" s="98"/>
      <c r="AJ430" s="90"/>
      <c r="AK430" s="98"/>
      <c r="AL430" s="90"/>
      <c r="AM430" s="98"/>
      <c r="AN430" s="90"/>
      <c r="AO430" s="98"/>
      <c r="AP430" s="90"/>
      <c r="AQ430" s="98"/>
    </row>
    <row r="431" spans="18:43" s="1" customFormat="1" ht="123" customHeight="1" x14ac:dyDescent="0.25">
      <c r="R431" s="5"/>
      <c r="S431" s="90"/>
      <c r="T431" s="90"/>
      <c r="U431" s="98"/>
      <c r="V431" s="90"/>
      <c r="W431" s="98"/>
      <c r="X431" s="90"/>
      <c r="Y431" s="98"/>
      <c r="Z431" s="90"/>
      <c r="AA431" s="98"/>
      <c r="AB431" s="90"/>
      <c r="AC431" s="98"/>
      <c r="AD431" s="90"/>
      <c r="AE431" s="98"/>
      <c r="AF431" s="90"/>
      <c r="AG431" s="98"/>
      <c r="AH431" s="90"/>
      <c r="AI431" s="98"/>
      <c r="AJ431" s="90"/>
      <c r="AK431" s="98"/>
      <c r="AL431" s="90"/>
      <c r="AM431" s="98"/>
      <c r="AN431" s="90"/>
      <c r="AO431" s="98"/>
      <c r="AP431" s="90"/>
      <c r="AQ431" s="98"/>
    </row>
    <row r="432" spans="18:43" s="1" customFormat="1" ht="123" customHeight="1" x14ac:dyDescent="0.25">
      <c r="R432" s="5"/>
      <c r="S432" s="90"/>
      <c r="T432" s="90"/>
      <c r="U432" s="98"/>
      <c r="V432" s="90"/>
      <c r="W432" s="98"/>
      <c r="X432" s="90"/>
      <c r="Y432" s="98"/>
      <c r="Z432" s="90"/>
      <c r="AA432" s="98"/>
      <c r="AB432" s="90"/>
      <c r="AC432" s="98"/>
      <c r="AD432" s="90"/>
      <c r="AE432" s="98"/>
      <c r="AF432" s="90"/>
      <c r="AG432" s="98"/>
      <c r="AH432" s="90"/>
      <c r="AI432" s="98"/>
      <c r="AJ432" s="90"/>
      <c r="AK432" s="98"/>
      <c r="AL432" s="90"/>
      <c r="AM432" s="98"/>
      <c r="AN432" s="90"/>
      <c r="AO432" s="98"/>
      <c r="AP432" s="90"/>
      <c r="AQ432" s="98"/>
    </row>
    <row r="433" spans="18:43" s="1" customFormat="1" ht="123" customHeight="1" x14ac:dyDescent="0.25">
      <c r="R433" s="5"/>
      <c r="S433" s="90"/>
      <c r="T433" s="90"/>
      <c r="U433" s="98"/>
      <c r="V433" s="90"/>
      <c r="W433" s="98"/>
      <c r="X433" s="90"/>
      <c r="Y433" s="98"/>
      <c r="Z433" s="90"/>
      <c r="AA433" s="98"/>
      <c r="AB433" s="90"/>
      <c r="AC433" s="98"/>
      <c r="AD433" s="90"/>
      <c r="AE433" s="98"/>
      <c r="AF433" s="90"/>
      <c r="AG433" s="98"/>
      <c r="AH433" s="90"/>
      <c r="AI433" s="98"/>
      <c r="AJ433" s="90"/>
      <c r="AK433" s="98"/>
      <c r="AL433" s="90"/>
      <c r="AM433" s="98"/>
      <c r="AN433" s="90"/>
      <c r="AO433" s="98"/>
      <c r="AP433" s="90"/>
      <c r="AQ433" s="98"/>
    </row>
    <row r="434" spans="18:43" s="1" customFormat="1" ht="123" customHeight="1" x14ac:dyDescent="0.25">
      <c r="R434" s="5"/>
      <c r="S434" s="90"/>
      <c r="T434" s="90"/>
      <c r="U434" s="98"/>
      <c r="V434" s="90"/>
      <c r="W434" s="98"/>
      <c r="X434" s="90"/>
      <c r="Y434" s="98"/>
      <c r="Z434" s="90"/>
      <c r="AA434" s="98"/>
      <c r="AB434" s="90"/>
      <c r="AC434" s="98"/>
      <c r="AD434" s="90"/>
      <c r="AE434" s="98"/>
      <c r="AF434" s="90"/>
      <c r="AG434" s="98"/>
      <c r="AH434" s="90"/>
      <c r="AI434" s="98"/>
      <c r="AJ434" s="90"/>
      <c r="AK434" s="98"/>
      <c r="AL434" s="90"/>
      <c r="AM434" s="98"/>
      <c r="AN434" s="90"/>
      <c r="AO434" s="98"/>
      <c r="AP434" s="90"/>
      <c r="AQ434" s="98"/>
    </row>
    <row r="435" spans="18:43" s="1" customFormat="1" ht="123" customHeight="1" x14ac:dyDescent="0.25">
      <c r="R435" s="5"/>
      <c r="S435" s="90"/>
      <c r="T435" s="90"/>
      <c r="U435" s="98"/>
      <c r="V435" s="90"/>
      <c r="W435" s="98"/>
      <c r="X435" s="90"/>
      <c r="Y435" s="98"/>
      <c r="Z435" s="90"/>
      <c r="AA435" s="98"/>
      <c r="AB435" s="90"/>
      <c r="AC435" s="98"/>
      <c r="AD435" s="90"/>
      <c r="AE435" s="98"/>
      <c r="AF435" s="90"/>
      <c r="AG435" s="98"/>
      <c r="AH435" s="90"/>
      <c r="AI435" s="98"/>
      <c r="AJ435" s="90"/>
      <c r="AK435" s="98"/>
      <c r="AL435" s="90"/>
      <c r="AM435" s="98"/>
      <c r="AN435" s="90"/>
      <c r="AO435" s="98"/>
      <c r="AP435" s="90"/>
      <c r="AQ435" s="98"/>
    </row>
    <row r="436" spans="18:43" s="1" customFormat="1" ht="123" customHeight="1" x14ac:dyDescent="0.25">
      <c r="R436" s="5"/>
      <c r="S436" s="90"/>
      <c r="T436" s="90"/>
      <c r="U436" s="98"/>
      <c r="V436" s="90"/>
      <c r="W436" s="98"/>
      <c r="X436" s="90"/>
      <c r="Y436" s="98"/>
      <c r="Z436" s="90"/>
      <c r="AA436" s="98"/>
      <c r="AB436" s="90"/>
      <c r="AC436" s="98"/>
      <c r="AD436" s="90"/>
      <c r="AE436" s="98"/>
      <c r="AF436" s="90"/>
      <c r="AG436" s="98"/>
      <c r="AH436" s="90"/>
      <c r="AI436" s="98"/>
      <c r="AJ436" s="90"/>
      <c r="AK436" s="98"/>
      <c r="AL436" s="90"/>
      <c r="AM436" s="98"/>
      <c r="AN436" s="90"/>
      <c r="AO436" s="98"/>
      <c r="AP436" s="90"/>
      <c r="AQ436" s="98"/>
    </row>
    <row r="437" spans="18:43" s="1" customFormat="1" ht="123" customHeight="1" x14ac:dyDescent="0.25">
      <c r="R437" s="5"/>
      <c r="S437" s="90"/>
      <c r="T437" s="90"/>
      <c r="U437" s="98"/>
      <c r="V437" s="90"/>
      <c r="W437" s="98"/>
      <c r="X437" s="90"/>
      <c r="Y437" s="98"/>
      <c r="Z437" s="90"/>
      <c r="AA437" s="98"/>
      <c r="AB437" s="90"/>
      <c r="AC437" s="98"/>
      <c r="AD437" s="90"/>
      <c r="AE437" s="98"/>
      <c r="AF437" s="90"/>
      <c r="AG437" s="98"/>
      <c r="AH437" s="90"/>
      <c r="AI437" s="98"/>
      <c r="AJ437" s="90"/>
      <c r="AK437" s="98"/>
      <c r="AL437" s="90"/>
      <c r="AM437" s="98"/>
      <c r="AN437" s="90"/>
      <c r="AO437" s="98"/>
      <c r="AP437" s="90"/>
      <c r="AQ437" s="98"/>
    </row>
    <row r="438" spans="18:43" s="1" customFormat="1" ht="123" customHeight="1" x14ac:dyDescent="0.25">
      <c r="R438" s="5"/>
      <c r="S438" s="90"/>
      <c r="T438" s="90"/>
      <c r="U438" s="98"/>
      <c r="V438" s="90"/>
      <c r="W438" s="98"/>
      <c r="X438" s="90"/>
      <c r="Y438" s="98"/>
      <c r="Z438" s="90"/>
      <c r="AA438" s="98"/>
      <c r="AB438" s="90"/>
      <c r="AC438" s="98"/>
      <c r="AD438" s="90"/>
      <c r="AE438" s="98"/>
      <c r="AF438" s="90"/>
      <c r="AG438" s="98"/>
      <c r="AH438" s="90"/>
      <c r="AI438" s="98"/>
      <c r="AJ438" s="90"/>
      <c r="AK438" s="98"/>
      <c r="AL438" s="90"/>
      <c r="AM438" s="98"/>
      <c r="AN438" s="90"/>
      <c r="AO438" s="98"/>
      <c r="AP438" s="90"/>
      <c r="AQ438" s="98"/>
    </row>
    <row r="439" spans="18:43" s="1" customFormat="1" ht="123" customHeight="1" x14ac:dyDescent="0.25">
      <c r="R439" s="5"/>
      <c r="S439" s="90"/>
      <c r="T439" s="90"/>
      <c r="U439" s="98"/>
      <c r="V439" s="90"/>
      <c r="W439" s="98"/>
      <c r="X439" s="90"/>
      <c r="Y439" s="98"/>
      <c r="Z439" s="90"/>
      <c r="AA439" s="98"/>
      <c r="AB439" s="90"/>
      <c r="AC439" s="98"/>
      <c r="AD439" s="90"/>
      <c r="AE439" s="98"/>
      <c r="AF439" s="90"/>
      <c r="AG439" s="98"/>
      <c r="AH439" s="90"/>
      <c r="AI439" s="98"/>
      <c r="AJ439" s="90"/>
      <c r="AK439" s="98"/>
      <c r="AL439" s="90"/>
      <c r="AM439" s="98"/>
      <c r="AN439" s="90"/>
      <c r="AO439" s="98"/>
      <c r="AP439" s="90"/>
      <c r="AQ439" s="98"/>
    </row>
    <row r="440" spans="18:43" s="1" customFormat="1" ht="123" customHeight="1" x14ac:dyDescent="0.25">
      <c r="R440" s="5"/>
      <c r="S440" s="90"/>
      <c r="T440" s="90"/>
      <c r="U440" s="98"/>
      <c r="V440" s="90"/>
      <c r="W440" s="98"/>
      <c r="X440" s="90"/>
      <c r="Y440" s="98"/>
      <c r="Z440" s="90"/>
      <c r="AA440" s="98"/>
      <c r="AB440" s="90"/>
      <c r="AC440" s="98"/>
      <c r="AD440" s="90"/>
      <c r="AE440" s="98"/>
      <c r="AF440" s="90"/>
      <c r="AG440" s="98"/>
      <c r="AH440" s="90"/>
      <c r="AI440" s="98"/>
      <c r="AJ440" s="90"/>
      <c r="AK440" s="98"/>
      <c r="AL440" s="90"/>
      <c r="AM440" s="98"/>
      <c r="AN440" s="90"/>
      <c r="AO440" s="98"/>
      <c r="AP440" s="90"/>
      <c r="AQ440" s="98"/>
    </row>
    <row r="441" spans="18:43" s="1" customFormat="1" ht="123" customHeight="1" x14ac:dyDescent="0.25">
      <c r="R441" s="5"/>
      <c r="S441" s="90"/>
      <c r="T441" s="90"/>
      <c r="U441" s="98"/>
      <c r="V441" s="90"/>
      <c r="W441" s="98"/>
      <c r="X441" s="90"/>
      <c r="Y441" s="98"/>
      <c r="Z441" s="90"/>
      <c r="AA441" s="98"/>
      <c r="AB441" s="90"/>
      <c r="AC441" s="98"/>
      <c r="AD441" s="90"/>
      <c r="AE441" s="98"/>
      <c r="AF441" s="90"/>
      <c r="AG441" s="98"/>
      <c r="AH441" s="90"/>
      <c r="AI441" s="98"/>
      <c r="AJ441" s="90"/>
      <c r="AK441" s="98"/>
      <c r="AL441" s="90"/>
      <c r="AM441" s="98"/>
      <c r="AN441" s="90"/>
      <c r="AO441" s="98"/>
      <c r="AP441" s="90"/>
      <c r="AQ441" s="98"/>
    </row>
    <row r="442" spans="18:43" s="1" customFormat="1" ht="123" customHeight="1" x14ac:dyDescent="0.25">
      <c r="R442" s="5"/>
      <c r="S442" s="90"/>
      <c r="T442" s="90"/>
      <c r="U442" s="98"/>
      <c r="V442" s="90"/>
      <c r="W442" s="98"/>
      <c r="X442" s="90"/>
      <c r="Y442" s="98"/>
      <c r="Z442" s="90"/>
      <c r="AA442" s="98"/>
      <c r="AB442" s="90"/>
      <c r="AC442" s="98"/>
      <c r="AD442" s="90"/>
      <c r="AE442" s="98"/>
      <c r="AF442" s="90"/>
      <c r="AG442" s="98"/>
      <c r="AH442" s="90"/>
      <c r="AI442" s="98"/>
      <c r="AJ442" s="90"/>
      <c r="AK442" s="98"/>
      <c r="AL442" s="90"/>
      <c r="AM442" s="98"/>
      <c r="AN442" s="90"/>
      <c r="AO442" s="98"/>
      <c r="AP442" s="90"/>
      <c r="AQ442" s="98"/>
    </row>
    <row r="443" spans="18:43" s="1" customFormat="1" ht="123" customHeight="1" x14ac:dyDescent="0.25">
      <c r="R443" s="5"/>
      <c r="S443" s="90"/>
      <c r="T443" s="90"/>
      <c r="U443" s="98"/>
      <c r="V443" s="90"/>
      <c r="W443" s="98"/>
      <c r="X443" s="90"/>
      <c r="Y443" s="98"/>
      <c r="Z443" s="90"/>
      <c r="AA443" s="98"/>
      <c r="AB443" s="90"/>
      <c r="AC443" s="98"/>
      <c r="AD443" s="90"/>
      <c r="AE443" s="98"/>
      <c r="AF443" s="90"/>
      <c r="AG443" s="98"/>
      <c r="AH443" s="90"/>
      <c r="AI443" s="98"/>
      <c r="AJ443" s="90"/>
      <c r="AK443" s="98"/>
      <c r="AL443" s="90"/>
      <c r="AM443" s="98"/>
      <c r="AN443" s="90"/>
      <c r="AO443" s="98"/>
      <c r="AP443" s="90"/>
      <c r="AQ443" s="98"/>
    </row>
    <row r="444" spans="18:43" s="1" customFormat="1" ht="123" customHeight="1" x14ac:dyDescent="0.25">
      <c r="R444" s="5"/>
      <c r="S444" s="90"/>
      <c r="T444" s="90"/>
      <c r="U444" s="98"/>
      <c r="V444" s="90"/>
      <c r="W444" s="98"/>
      <c r="X444" s="90"/>
      <c r="Y444" s="98"/>
      <c r="Z444" s="90"/>
      <c r="AA444" s="98"/>
      <c r="AB444" s="90"/>
      <c r="AC444" s="98"/>
      <c r="AD444" s="90"/>
      <c r="AE444" s="98"/>
      <c r="AF444" s="90"/>
      <c r="AG444" s="98"/>
      <c r="AH444" s="90"/>
      <c r="AI444" s="98"/>
      <c r="AJ444" s="90"/>
      <c r="AK444" s="98"/>
      <c r="AL444" s="90"/>
      <c r="AM444" s="98"/>
      <c r="AN444" s="90"/>
      <c r="AO444" s="98"/>
      <c r="AP444" s="90"/>
      <c r="AQ444" s="98"/>
    </row>
    <row r="445" spans="18:43" s="1" customFormat="1" ht="123" customHeight="1" x14ac:dyDescent="0.25">
      <c r="R445" s="5"/>
      <c r="S445" s="90"/>
      <c r="T445" s="90"/>
      <c r="U445" s="98"/>
      <c r="V445" s="90"/>
      <c r="W445" s="98"/>
      <c r="X445" s="90"/>
      <c r="Y445" s="98"/>
      <c r="Z445" s="90"/>
      <c r="AA445" s="98"/>
      <c r="AB445" s="90"/>
      <c r="AC445" s="98"/>
      <c r="AD445" s="90"/>
      <c r="AE445" s="98"/>
      <c r="AF445" s="90"/>
      <c r="AG445" s="98"/>
      <c r="AH445" s="90"/>
      <c r="AI445" s="98"/>
      <c r="AJ445" s="90"/>
      <c r="AK445" s="98"/>
      <c r="AL445" s="90"/>
      <c r="AM445" s="98"/>
      <c r="AN445" s="90"/>
      <c r="AO445" s="98"/>
      <c r="AP445" s="90"/>
      <c r="AQ445" s="98"/>
    </row>
    <row r="446" spans="18:43" s="1" customFormat="1" ht="123" customHeight="1" x14ac:dyDescent="0.25">
      <c r="R446" s="5"/>
      <c r="S446" s="90"/>
      <c r="T446" s="90"/>
      <c r="U446" s="98"/>
      <c r="V446" s="90"/>
      <c r="W446" s="98"/>
      <c r="X446" s="90"/>
      <c r="Y446" s="98"/>
      <c r="Z446" s="90"/>
      <c r="AA446" s="98"/>
      <c r="AB446" s="90"/>
      <c r="AC446" s="98"/>
      <c r="AD446" s="90"/>
      <c r="AE446" s="98"/>
      <c r="AF446" s="90"/>
      <c r="AG446" s="98"/>
      <c r="AH446" s="90"/>
      <c r="AI446" s="98"/>
      <c r="AJ446" s="90"/>
      <c r="AK446" s="98"/>
      <c r="AL446" s="90"/>
      <c r="AM446" s="98"/>
      <c r="AN446" s="90"/>
      <c r="AO446" s="98"/>
      <c r="AP446" s="90"/>
      <c r="AQ446" s="98"/>
    </row>
    <row r="447" spans="18:43" s="1" customFormat="1" ht="123" customHeight="1" x14ac:dyDescent="0.25">
      <c r="R447" s="5"/>
      <c r="S447" s="90"/>
      <c r="T447" s="90"/>
      <c r="U447" s="98"/>
      <c r="V447" s="90"/>
      <c r="W447" s="98"/>
      <c r="X447" s="90"/>
      <c r="Y447" s="98"/>
      <c r="Z447" s="90"/>
      <c r="AA447" s="98"/>
      <c r="AB447" s="90"/>
      <c r="AC447" s="98"/>
      <c r="AD447" s="90"/>
      <c r="AE447" s="98"/>
      <c r="AF447" s="90"/>
      <c r="AG447" s="98"/>
      <c r="AH447" s="90"/>
      <c r="AI447" s="98"/>
      <c r="AJ447" s="90"/>
      <c r="AK447" s="98"/>
      <c r="AL447" s="90"/>
      <c r="AM447" s="98"/>
      <c r="AN447" s="90"/>
      <c r="AO447" s="98"/>
      <c r="AP447" s="90"/>
      <c r="AQ447" s="98"/>
    </row>
    <row r="448" spans="18:43" s="1" customFormat="1" ht="123" customHeight="1" x14ac:dyDescent="0.25">
      <c r="R448" s="5"/>
      <c r="S448" s="90"/>
      <c r="T448" s="90"/>
      <c r="U448" s="98"/>
      <c r="V448" s="90"/>
      <c r="W448" s="98"/>
      <c r="X448" s="90"/>
      <c r="Y448" s="98"/>
      <c r="Z448" s="90"/>
      <c r="AA448" s="98"/>
      <c r="AB448" s="90"/>
      <c r="AC448" s="98"/>
      <c r="AD448" s="90"/>
      <c r="AE448" s="98"/>
      <c r="AF448" s="90"/>
      <c r="AG448" s="98"/>
      <c r="AH448" s="90"/>
      <c r="AI448" s="98"/>
      <c r="AJ448" s="90"/>
      <c r="AK448" s="98"/>
      <c r="AL448" s="90"/>
      <c r="AM448" s="98"/>
      <c r="AN448" s="90"/>
      <c r="AO448" s="98"/>
      <c r="AP448" s="90"/>
      <c r="AQ448" s="98"/>
    </row>
    <row r="449" spans="18:43" s="1" customFormat="1" ht="123" customHeight="1" x14ac:dyDescent="0.25">
      <c r="R449" s="5"/>
      <c r="S449" s="90"/>
      <c r="T449" s="90"/>
      <c r="U449" s="98"/>
      <c r="V449" s="90"/>
      <c r="W449" s="98"/>
      <c r="X449" s="90"/>
      <c r="Y449" s="98"/>
      <c r="Z449" s="90"/>
      <c r="AA449" s="98"/>
      <c r="AB449" s="90"/>
      <c r="AC449" s="98"/>
      <c r="AD449" s="90"/>
      <c r="AE449" s="98"/>
      <c r="AF449" s="90"/>
      <c r="AG449" s="98"/>
      <c r="AH449" s="90"/>
      <c r="AI449" s="98"/>
      <c r="AJ449" s="90"/>
      <c r="AK449" s="98"/>
      <c r="AL449" s="90"/>
      <c r="AM449" s="98"/>
      <c r="AN449" s="90"/>
      <c r="AO449" s="98"/>
      <c r="AP449" s="90"/>
      <c r="AQ449" s="98"/>
    </row>
    <row r="450" spans="18:43" s="1" customFormat="1" ht="123" customHeight="1" x14ac:dyDescent="0.25">
      <c r="R450" s="5"/>
      <c r="S450" s="90"/>
      <c r="T450" s="90"/>
      <c r="U450" s="98"/>
      <c r="V450" s="90"/>
      <c r="W450" s="98"/>
      <c r="X450" s="90"/>
      <c r="Y450" s="98"/>
      <c r="Z450" s="90"/>
      <c r="AA450" s="98"/>
      <c r="AB450" s="90"/>
      <c r="AC450" s="98"/>
      <c r="AD450" s="90"/>
      <c r="AE450" s="98"/>
      <c r="AF450" s="90"/>
      <c r="AG450" s="98"/>
      <c r="AH450" s="90"/>
      <c r="AI450" s="98"/>
      <c r="AJ450" s="90"/>
      <c r="AK450" s="98"/>
      <c r="AL450" s="90"/>
      <c r="AM450" s="98"/>
      <c r="AN450" s="90"/>
      <c r="AO450" s="98"/>
      <c r="AP450" s="90"/>
      <c r="AQ450" s="98"/>
    </row>
    <row r="451" spans="18:43" s="1" customFormat="1" ht="123" customHeight="1" x14ac:dyDescent="0.25">
      <c r="R451" s="5"/>
      <c r="S451" s="90"/>
      <c r="T451" s="90"/>
      <c r="U451" s="98"/>
      <c r="V451" s="90"/>
      <c r="W451" s="98"/>
      <c r="X451" s="90"/>
      <c r="Y451" s="98"/>
      <c r="Z451" s="90"/>
      <c r="AA451" s="98"/>
      <c r="AB451" s="90"/>
      <c r="AC451" s="98"/>
      <c r="AD451" s="90"/>
      <c r="AE451" s="98"/>
      <c r="AF451" s="90"/>
      <c r="AG451" s="98"/>
      <c r="AH451" s="90"/>
      <c r="AI451" s="98"/>
      <c r="AJ451" s="90"/>
      <c r="AK451" s="98"/>
      <c r="AL451" s="90"/>
      <c r="AM451" s="98"/>
      <c r="AN451" s="90"/>
      <c r="AO451" s="98"/>
      <c r="AP451" s="90"/>
      <c r="AQ451" s="98"/>
    </row>
    <row r="452" spans="18:43" s="1" customFormat="1" ht="123" customHeight="1" x14ac:dyDescent="0.25">
      <c r="R452" s="5"/>
      <c r="S452" s="90"/>
      <c r="T452" s="90"/>
      <c r="U452" s="98"/>
      <c r="V452" s="90"/>
      <c r="W452" s="98"/>
      <c r="X452" s="90"/>
      <c r="Y452" s="98"/>
      <c r="Z452" s="90"/>
      <c r="AA452" s="98"/>
      <c r="AB452" s="90"/>
      <c r="AC452" s="98"/>
      <c r="AD452" s="90"/>
      <c r="AE452" s="98"/>
      <c r="AF452" s="90"/>
      <c r="AG452" s="98"/>
      <c r="AH452" s="90"/>
      <c r="AI452" s="98"/>
      <c r="AJ452" s="90"/>
      <c r="AK452" s="98"/>
      <c r="AL452" s="90"/>
      <c r="AM452" s="98"/>
      <c r="AN452" s="90"/>
      <c r="AO452" s="98"/>
      <c r="AP452" s="90"/>
      <c r="AQ452" s="98"/>
    </row>
    <row r="453" spans="18:43" s="1" customFormat="1" ht="123" customHeight="1" x14ac:dyDescent="0.25">
      <c r="R453" s="5"/>
      <c r="S453" s="90"/>
      <c r="T453" s="90"/>
      <c r="U453" s="98"/>
      <c r="V453" s="90"/>
      <c r="W453" s="98"/>
      <c r="X453" s="90"/>
      <c r="Y453" s="98"/>
      <c r="Z453" s="90"/>
      <c r="AA453" s="98"/>
      <c r="AB453" s="90"/>
      <c r="AC453" s="98"/>
      <c r="AD453" s="90"/>
      <c r="AE453" s="98"/>
      <c r="AF453" s="90"/>
      <c r="AG453" s="98"/>
      <c r="AH453" s="90"/>
      <c r="AI453" s="98"/>
      <c r="AJ453" s="90"/>
      <c r="AK453" s="98"/>
      <c r="AL453" s="90"/>
      <c r="AM453" s="98"/>
      <c r="AN453" s="90"/>
      <c r="AO453" s="98"/>
      <c r="AP453" s="90"/>
      <c r="AQ453" s="98"/>
    </row>
    <row r="454" spans="18:43" s="1" customFormat="1" ht="123" customHeight="1" x14ac:dyDescent="0.25">
      <c r="R454" s="5"/>
      <c r="S454" s="90"/>
      <c r="T454" s="90"/>
      <c r="U454" s="98"/>
      <c r="V454" s="90"/>
      <c r="W454" s="98"/>
      <c r="X454" s="90"/>
      <c r="Y454" s="98"/>
      <c r="Z454" s="90"/>
      <c r="AA454" s="98"/>
      <c r="AB454" s="90"/>
      <c r="AC454" s="98"/>
      <c r="AD454" s="90"/>
      <c r="AE454" s="98"/>
      <c r="AF454" s="90"/>
      <c r="AG454" s="98"/>
      <c r="AH454" s="90"/>
      <c r="AI454" s="98"/>
      <c r="AJ454" s="90"/>
      <c r="AK454" s="98"/>
      <c r="AL454" s="90"/>
      <c r="AM454" s="98"/>
      <c r="AN454" s="90"/>
      <c r="AO454" s="98"/>
      <c r="AP454" s="90"/>
      <c r="AQ454" s="98"/>
    </row>
    <row r="455" spans="18:43" s="1" customFormat="1" ht="123" customHeight="1" x14ac:dyDescent="0.25">
      <c r="R455" s="5"/>
      <c r="S455" s="90"/>
      <c r="T455" s="90"/>
      <c r="U455" s="98"/>
      <c r="V455" s="90"/>
      <c r="W455" s="98"/>
      <c r="X455" s="90"/>
      <c r="Y455" s="98"/>
      <c r="Z455" s="90"/>
      <c r="AA455" s="98"/>
      <c r="AB455" s="90"/>
      <c r="AC455" s="98"/>
      <c r="AD455" s="90"/>
      <c r="AE455" s="98"/>
      <c r="AF455" s="90"/>
      <c r="AG455" s="98"/>
      <c r="AH455" s="90"/>
      <c r="AI455" s="98"/>
      <c r="AJ455" s="90"/>
      <c r="AK455" s="98"/>
      <c r="AL455" s="90"/>
      <c r="AM455" s="98"/>
      <c r="AN455" s="90"/>
      <c r="AO455" s="98"/>
      <c r="AP455" s="90"/>
      <c r="AQ455" s="98"/>
    </row>
    <row r="456" spans="18:43" s="1" customFormat="1" ht="123" customHeight="1" x14ac:dyDescent="0.25">
      <c r="R456" s="5"/>
      <c r="S456" s="90"/>
      <c r="T456" s="90"/>
      <c r="U456" s="98"/>
      <c r="V456" s="90"/>
      <c r="W456" s="98"/>
      <c r="X456" s="90"/>
      <c r="Y456" s="98"/>
      <c r="Z456" s="90"/>
      <c r="AA456" s="98"/>
      <c r="AB456" s="90"/>
      <c r="AC456" s="98"/>
      <c r="AD456" s="90"/>
      <c r="AE456" s="98"/>
      <c r="AF456" s="90"/>
      <c r="AG456" s="98"/>
      <c r="AH456" s="90"/>
      <c r="AI456" s="98"/>
      <c r="AJ456" s="90"/>
      <c r="AK456" s="98"/>
      <c r="AL456" s="90"/>
      <c r="AM456" s="98"/>
      <c r="AN456" s="90"/>
      <c r="AO456" s="98"/>
      <c r="AP456" s="90"/>
      <c r="AQ456" s="98"/>
    </row>
    <row r="457" spans="18:43" s="1" customFormat="1" ht="123" customHeight="1" x14ac:dyDescent="0.25">
      <c r="R457" s="5"/>
      <c r="S457" s="90"/>
      <c r="T457" s="90"/>
      <c r="U457" s="98"/>
      <c r="V457" s="90"/>
      <c r="W457" s="98"/>
      <c r="X457" s="90"/>
      <c r="Y457" s="98"/>
      <c r="Z457" s="90"/>
      <c r="AA457" s="98"/>
      <c r="AB457" s="90"/>
      <c r="AC457" s="98"/>
      <c r="AD457" s="90"/>
      <c r="AE457" s="98"/>
      <c r="AF457" s="90"/>
      <c r="AG457" s="98"/>
      <c r="AH457" s="90"/>
      <c r="AI457" s="98"/>
      <c r="AJ457" s="90"/>
      <c r="AK457" s="98"/>
      <c r="AL457" s="90"/>
      <c r="AM457" s="98"/>
      <c r="AN457" s="90"/>
      <c r="AO457" s="98"/>
      <c r="AP457" s="90"/>
      <c r="AQ457" s="98"/>
    </row>
    <row r="458" spans="18:43" s="1" customFormat="1" ht="123" customHeight="1" x14ac:dyDescent="0.25">
      <c r="R458" s="5"/>
      <c r="S458" s="90"/>
      <c r="T458" s="90"/>
      <c r="U458" s="98"/>
      <c r="V458" s="90"/>
      <c r="W458" s="98"/>
      <c r="X458" s="90"/>
      <c r="Y458" s="98"/>
      <c r="Z458" s="90"/>
      <c r="AA458" s="98"/>
      <c r="AB458" s="90"/>
      <c r="AC458" s="98"/>
      <c r="AD458" s="90"/>
      <c r="AE458" s="98"/>
      <c r="AF458" s="90"/>
      <c r="AG458" s="98"/>
      <c r="AH458" s="90"/>
      <c r="AI458" s="98"/>
      <c r="AJ458" s="90"/>
      <c r="AK458" s="98"/>
      <c r="AL458" s="90"/>
      <c r="AM458" s="98"/>
      <c r="AN458" s="90"/>
      <c r="AO458" s="98"/>
      <c r="AP458" s="90"/>
      <c r="AQ458" s="98"/>
    </row>
    <row r="459" spans="18:43" s="1" customFormat="1" ht="123" customHeight="1" x14ac:dyDescent="0.25">
      <c r="R459" s="5"/>
      <c r="S459" s="90"/>
      <c r="T459" s="90"/>
      <c r="U459" s="98"/>
      <c r="V459" s="90"/>
      <c r="W459" s="98"/>
      <c r="X459" s="90"/>
      <c r="Y459" s="98"/>
      <c r="Z459" s="90"/>
      <c r="AA459" s="98"/>
      <c r="AB459" s="90"/>
      <c r="AC459" s="98"/>
      <c r="AD459" s="90"/>
      <c r="AE459" s="98"/>
      <c r="AF459" s="90"/>
      <c r="AG459" s="98"/>
      <c r="AH459" s="90"/>
      <c r="AI459" s="98"/>
      <c r="AJ459" s="90"/>
      <c r="AK459" s="98"/>
      <c r="AL459" s="90"/>
      <c r="AM459" s="98"/>
      <c r="AN459" s="90"/>
      <c r="AO459" s="98"/>
      <c r="AP459" s="90"/>
      <c r="AQ459" s="98"/>
    </row>
    <row r="460" spans="18:43" s="1" customFormat="1" ht="123" customHeight="1" x14ac:dyDescent="0.25">
      <c r="R460" s="5"/>
      <c r="S460" s="90"/>
      <c r="T460" s="90"/>
      <c r="U460" s="98"/>
      <c r="V460" s="90"/>
      <c r="W460" s="98"/>
      <c r="X460" s="90"/>
      <c r="Y460" s="98"/>
      <c r="Z460" s="90"/>
      <c r="AA460" s="98"/>
      <c r="AB460" s="90"/>
      <c r="AC460" s="98"/>
      <c r="AD460" s="90"/>
      <c r="AE460" s="98"/>
      <c r="AF460" s="90"/>
      <c r="AG460" s="98"/>
      <c r="AH460" s="90"/>
      <c r="AI460" s="98"/>
      <c r="AJ460" s="90"/>
      <c r="AK460" s="98"/>
      <c r="AL460" s="90"/>
      <c r="AM460" s="98"/>
      <c r="AN460" s="90"/>
      <c r="AO460" s="98"/>
      <c r="AP460" s="90"/>
      <c r="AQ460" s="98"/>
    </row>
    <row r="461" spans="18:43" s="1" customFormat="1" ht="123" customHeight="1" x14ac:dyDescent="0.25">
      <c r="R461" s="5"/>
      <c r="S461" s="90"/>
      <c r="T461" s="90"/>
      <c r="U461" s="98"/>
      <c r="V461" s="90"/>
      <c r="W461" s="98"/>
      <c r="X461" s="90"/>
      <c r="Y461" s="98"/>
      <c r="Z461" s="90"/>
      <c r="AA461" s="98"/>
      <c r="AB461" s="90"/>
      <c r="AC461" s="98"/>
      <c r="AD461" s="90"/>
      <c r="AE461" s="98"/>
      <c r="AF461" s="90"/>
      <c r="AG461" s="98"/>
      <c r="AH461" s="90"/>
      <c r="AI461" s="98"/>
      <c r="AJ461" s="90"/>
      <c r="AK461" s="98"/>
      <c r="AL461" s="90"/>
      <c r="AM461" s="98"/>
      <c r="AN461" s="90"/>
      <c r="AO461" s="98"/>
      <c r="AP461" s="90"/>
      <c r="AQ461" s="98"/>
    </row>
    <row r="462" spans="18:43" s="1" customFormat="1" ht="123" customHeight="1" x14ac:dyDescent="0.25">
      <c r="R462" s="5"/>
      <c r="S462" s="90"/>
      <c r="T462" s="90"/>
      <c r="U462" s="98"/>
      <c r="V462" s="90"/>
      <c r="W462" s="98"/>
      <c r="X462" s="90"/>
      <c r="Y462" s="98"/>
      <c r="Z462" s="90"/>
      <c r="AA462" s="98"/>
      <c r="AB462" s="90"/>
      <c r="AC462" s="98"/>
      <c r="AD462" s="90"/>
      <c r="AE462" s="98"/>
      <c r="AF462" s="90"/>
      <c r="AG462" s="98"/>
      <c r="AH462" s="90"/>
      <c r="AI462" s="98"/>
      <c r="AJ462" s="90"/>
      <c r="AK462" s="98"/>
      <c r="AL462" s="90"/>
      <c r="AM462" s="98"/>
      <c r="AN462" s="90"/>
      <c r="AO462" s="98"/>
      <c r="AP462" s="90"/>
      <c r="AQ462" s="98"/>
    </row>
    <row r="463" spans="18:43" s="1" customFormat="1" ht="123" customHeight="1" x14ac:dyDescent="0.25">
      <c r="R463" s="5"/>
      <c r="S463" s="90"/>
      <c r="T463" s="90"/>
      <c r="U463" s="98"/>
      <c r="V463" s="90"/>
      <c r="W463" s="98"/>
      <c r="X463" s="90"/>
      <c r="Y463" s="98"/>
      <c r="Z463" s="90"/>
      <c r="AA463" s="98"/>
      <c r="AB463" s="90"/>
      <c r="AC463" s="98"/>
      <c r="AD463" s="90"/>
      <c r="AE463" s="98"/>
      <c r="AF463" s="90"/>
      <c r="AG463" s="98"/>
      <c r="AH463" s="90"/>
      <c r="AI463" s="98"/>
      <c r="AJ463" s="90"/>
      <c r="AK463" s="98"/>
      <c r="AL463" s="90"/>
      <c r="AM463" s="98"/>
      <c r="AN463" s="90"/>
      <c r="AO463" s="98"/>
      <c r="AP463" s="90"/>
      <c r="AQ463" s="98"/>
    </row>
    <row r="464" spans="18:43" s="1" customFormat="1" ht="123" customHeight="1" x14ac:dyDescent="0.25">
      <c r="R464" s="5"/>
      <c r="S464" s="90"/>
      <c r="T464" s="90"/>
      <c r="U464" s="98"/>
      <c r="V464" s="90"/>
      <c r="W464" s="98"/>
      <c r="X464" s="90"/>
      <c r="Y464" s="98"/>
      <c r="Z464" s="90"/>
      <c r="AA464" s="98"/>
      <c r="AB464" s="90"/>
      <c r="AC464" s="98"/>
      <c r="AD464" s="90"/>
      <c r="AE464" s="98"/>
      <c r="AF464" s="90"/>
      <c r="AG464" s="98"/>
      <c r="AH464" s="90"/>
      <c r="AI464" s="98"/>
      <c r="AJ464" s="90"/>
      <c r="AK464" s="98"/>
      <c r="AL464" s="90"/>
      <c r="AM464" s="98"/>
      <c r="AN464" s="90"/>
      <c r="AO464" s="98"/>
      <c r="AP464" s="90"/>
      <c r="AQ464" s="98"/>
    </row>
    <row r="465" spans="18:43" s="1" customFormat="1" ht="123" customHeight="1" x14ac:dyDescent="0.25">
      <c r="R465" s="5"/>
      <c r="S465" s="90"/>
      <c r="T465" s="90"/>
      <c r="U465" s="98"/>
      <c r="V465" s="90"/>
      <c r="W465" s="98"/>
      <c r="X465" s="90"/>
      <c r="Y465" s="98"/>
      <c r="Z465" s="90"/>
      <c r="AA465" s="98"/>
      <c r="AB465" s="90"/>
      <c r="AC465" s="98"/>
      <c r="AD465" s="90"/>
      <c r="AE465" s="98"/>
      <c r="AF465" s="90"/>
      <c r="AG465" s="98"/>
      <c r="AH465" s="90"/>
      <c r="AI465" s="98"/>
      <c r="AJ465" s="90"/>
      <c r="AK465" s="98"/>
      <c r="AL465" s="90"/>
      <c r="AM465" s="98"/>
      <c r="AN465" s="90"/>
      <c r="AO465" s="98"/>
      <c r="AP465" s="90"/>
      <c r="AQ465" s="98"/>
    </row>
    <row r="466" spans="18:43" s="1" customFormat="1" ht="123" customHeight="1" x14ac:dyDescent="0.25">
      <c r="R466" s="5"/>
      <c r="S466" s="90"/>
      <c r="T466" s="90"/>
      <c r="U466" s="98"/>
      <c r="V466" s="90"/>
      <c r="W466" s="98"/>
      <c r="X466" s="90"/>
      <c r="Y466" s="98"/>
      <c r="Z466" s="90"/>
      <c r="AA466" s="98"/>
      <c r="AB466" s="90"/>
      <c r="AC466" s="98"/>
      <c r="AD466" s="90"/>
      <c r="AE466" s="98"/>
      <c r="AF466" s="90"/>
      <c r="AG466" s="98"/>
      <c r="AH466" s="90"/>
      <c r="AI466" s="98"/>
      <c r="AJ466" s="90"/>
      <c r="AK466" s="98"/>
      <c r="AL466" s="90"/>
      <c r="AM466" s="98"/>
      <c r="AN466" s="90"/>
      <c r="AO466" s="98"/>
      <c r="AP466" s="90"/>
      <c r="AQ466" s="98"/>
    </row>
    <row r="467" spans="18:43" s="1" customFormat="1" ht="123" customHeight="1" x14ac:dyDescent="0.25">
      <c r="R467" s="5"/>
      <c r="S467" s="90"/>
      <c r="T467" s="90"/>
      <c r="U467" s="98"/>
      <c r="V467" s="90"/>
      <c r="W467" s="98"/>
      <c r="X467" s="90"/>
      <c r="Y467" s="98"/>
      <c r="Z467" s="90"/>
      <c r="AA467" s="98"/>
      <c r="AB467" s="90"/>
      <c r="AC467" s="98"/>
      <c r="AD467" s="90"/>
      <c r="AE467" s="98"/>
      <c r="AF467" s="90"/>
      <c r="AG467" s="98"/>
      <c r="AH467" s="90"/>
      <c r="AI467" s="98"/>
      <c r="AJ467" s="90"/>
      <c r="AK467" s="98"/>
      <c r="AL467" s="90"/>
      <c r="AM467" s="98"/>
      <c r="AN467" s="90"/>
      <c r="AO467" s="98"/>
      <c r="AP467" s="90"/>
      <c r="AQ467" s="98"/>
    </row>
    <row r="468" spans="18:43" s="1" customFormat="1" ht="123" customHeight="1" x14ac:dyDescent="0.25">
      <c r="R468" s="5"/>
      <c r="S468" s="90"/>
      <c r="T468" s="90"/>
      <c r="U468" s="98"/>
      <c r="V468" s="90"/>
      <c r="W468" s="98"/>
      <c r="X468" s="90"/>
      <c r="Y468" s="98"/>
      <c r="Z468" s="90"/>
      <c r="AA468" s="98"/>
      <c r="AB468" s="90"/>
      <c r="AC468" s="98"/>
      <c r="AD468" s="90"/>
      <c r="AE468" s="98"/>
      <c r="AF468" s="90"/>
      <c r="AG468" s="98"/>
      <c r="AH468" s="90"/>
      <c r="AI468" s="98"/>
      <c r="AJ468" s="90"/>
      <c r="AK468" s="98"/>
      <c r="AL468" s="90"/>
      <c r="AM468" s="98"/>
      <c r="AN468" s="90"/>
      <c r="AO468" s="98"/>
      <c r="AP468" s="90"/>
      <c r="AQ468" s="98"/>
    </row>
    <row r="469" spans="18:43" s="1" customFormat="1" ht="123" customHeight="1" x14ac:dyDescent="0.25">
      <c r="R469" s="5"/>
      <c r="S469" s="90"/>
      <c r="T469" s="90"/>
      <c r="U469" s="98"/>
      <c r="V469" s="90"/>
      <c r="W469" s="98"/>
      <c r="X469" s="90"/>
      <c r="Y469" s="98"/>
      <c r="Z469" s="90"/>
      <c r="AA469" s="98"/>
      <c r="AB469" s="90"/>
      <c r="AC469" s="98"/>
      <c r="AD469" s="90"/>
      <c r="AE469" s="98"/>
      <c r="AF469" s="90"/>
      <c r="AG469" s="98"/>
      <c r="AH469" s="90"/>
      <c r="AI469" s="98"/>
      <c r="AJ469" s="90"/>
      <c r="AK469" s="98"/>
      <c r="AL469" s="90"/>
      <c r="AM469" s="98"/>
      <c r="AN469" s="90"/>
      <c r="AO469" s="98"/>
      <c r="AP469" s="90"/>
      <c r="AQ469" s="98"/>
    </row>
    <row r="470" spans="18:43" s="1" customFormat="1" ht="123" customHeight="1" x14ac:dyDescent="0.25">
      <c r="R470" s="5"/>
      <c r="S470" s="90"/>
      <c r="T470" s="90"/>
      <c r="U470" s="98"/>
      <c r="V470" s="90"/>
      <c r="W470" s="98"/>
      <c r="X470" s="90"/>
      <c r="Y470" s="98"/>
      <c r="Z470" s="90"/>
      <c r="AA470" s="98"/>
      <c r="AB470" s="90"/>
      <c r="AC470" s="98"/>
      <c r="AD470" s="90"/>
      <c r="AE470" s="98"/>
      <c r="AF470" s="90"/>
      <c r="AG470" s="98"/>
      <c r="AH470" s="90"/>
      <c r="AI470" s="98"/>
      <c r="AJ470" s="90"/>
      <c r="AK470" s="98"/>
      <c r="AL470" s="90"/>
      <c r="AM470" s="98"/>
      <c r="AN470" s="90"/>
      <c r="AO470" s="98"/>
      <c r="AP470" s="90"/>
      <c r="AQ470" s="98"/>
    </row>
    <row r="471" spans="18:43" s="1" customFormat="1" ht="123" customHeight="1" x14ac:dyDescent="0.25">
      <c r="R471" s="5"/>
      <c r="S471" s="90"/>
      <c r="T471" s="90"/>
      <c r="U471" s="98"/>
      <c r="V471" s="90"/>
      <c r="W471" s="98"/>
      <c r="X471" s="90"/>
      <c r="Y471" s="98"/>
      <c r="Z471" s="90"/>
      <c r="AA471" s="98"/>
      <c r="AB471" s="90"/>
      <c r="AC471" s="98"/>
      <c r="AD471" s="90"/>
      <c r="AE471" s="98"/>
      <c r="AF471" s="90"/>
      <c r="AG471" s="98"/>
      <c r="AH471" s="90"/>
      <c r="AI471" s="98"/>
      <c r="AJ471" s="90"/>
      <c r="AK471" s="98"/>
      <c r="AL471" s="90"/>
      <c r="AM471" s="98"/>
      <c r="AN471" s="90"/>
      <c r="AO471" s="98"/>
      <c r="AP471" s="90"/>
      <c r="AQ471" s="98"/>
    </row>
    <row r="472" spans="18:43" s="1" customFormat="1" ht="123" customHeight="1" x14ac:dyDescent="0.25">
      <c r="R472" s="5"/>
      <c r="S472" s="90"/>
      <c r="T472" s="90"/>
      <c r="U472" s="98"/>
      <c r="V472" s="90"/>
      <c r="W472" s="98"/>
      <c r="X472" s="90"/>
      <c r="Y472" s="98"/>
      <c r="Z472" s="90"/>
      <c r="AA472" s="98"/>
      <c r="AB472" s="90"/>
      <c r="AC472" s="98"/>
      <c r="AD472" s="90"/>
      <c r="AE472" s="98"/>
      <c r="AF472" s="90"/>
      <c r="AG472" s="98"/>
      <c r="AH472" s="90"/>
      <c r="AI472" s="98"/>
      <c r="AJ472" s="90"/>
      <c r="AK472" s="98"/>
      <c r="AL472" s="90"/>
      <c r="AM472" s="98"/>
      <c r="AN472" s="90"/>
      <c r="AO472" s="98"/>
      <c r="AP472" s="90"/>
      <c r="AQ472" s="98"/>
    </row>
    <row r="473" spans="18:43" s="1" customFormat="1" ht="123" customHeight="1" x14ac:dyDescent="0.25">
      <c r="R473" s="5"/>
      <c r="S473" s="90"/>
      <c r="T473" s="90"/>
      <c r="U473" s="98"/>
      <c r="V473" s="90"/>
      <c r="W473" s="98"/>
      <c r="X473" s="90"/>
      <c r="Y473" s="98"/>
      <c r="Z473" s="90"/>
      <c r="AA473" s="98"/>
      <c r="AB473" s="90"/>
      <c r="AC473" s="98"/>
      <c r="AD473" s="90"/>
      <c r="AE473" s="98"/>
      <c r="AF473" s="90"/>
      <c r="AG473" s="98"/>
      <c r="AH473" s="90"/>
      <c r="AI473" s="98"/>
      <c r="AJ473" s="90"/>
      <c r="AK473" s="98"/>
      <c r="AL473" s="90"/>
      <c r="AM473" s="98"/>
      <c r="AN473" s="90"/>
      <c r="AO473" s="98"/>
      <c r="AP473" s="90"/>
      <c r="AQ473" s="98"/>
    </row>
    <row r="474" spans="18:43" s="1" customFormat="1" ht="123" customHeight="1" x14ac:dyDescent="0.25">
      <c r="R474" s="5"/>
      <c r="S474" s="90"/>
      <c r="T474" s="90"/>
      <c r="U474" s="98"/>
      <c r="V474" s="90"/>
      <c r="W474" s="98"/>
      <c r="X474" s="90"/>
      <c r="Y474" s="98"/>
      <c r="Z474" s="90"/>
      <c r="AA474" s="98"/>
      <c r="AB474" s="90"/>
      <c r="AC474" s="98"/>
      <c r="AD474" s="90"/>
      <c r="AE474" s="98"/>
      <c r="AF474" s="90"/>
      <c r="AG474" s="98"/>
      <c r="AH474" s="90"/>
      <c r="AI474" s="98"/>
      <c r="AJ474" s="90"/>
      <c r="AK474" s="98"/>
      <c r="AL474" s="90"/>
      <c r="AM474" s="98"/>
      <c r="AN474" s="90"/>
      <c r="AO474" s="98"/>
      <c r="AP474" s="90"/>
      <c r="AQ474" s="98"/>
    </row>
    <row r="475" spans="18:43" s="1" customFormat="1" ht="123" customHeight="1" x14ac:dyDescent="0.25">
      <c r="R475" s="5"/>
      <c r="S475" s="90"/>
      <c r="T475" s="90"/>
      <c r="U475" s="98"/>
      <c r="V475" s="90"/>
      <c r="W475" s="98"/>
      <c r="X475" s="90"/>
      <c r="Y475" s="98"/>
      <c r="Z475" s="90"/>
      <c r="AA475" s="98"/>
      <c r="AB475" s="90"/>
      <c r="AC475" s="98"/>
      <c r="AD475" s="90"/>
      <c r="AE475" s="98"/>
      <c r="AF475" s="90"/>
      <c r="AG475" s="98"/>
      <c r="AH475" s="90"/>
      <c r="AI475" s="98"/>
      <c r="AJ475" s="90"/>
      <c r="AK475" s="98"/>
      <c r="AL475" s="90"/>
      <c r="AM475" s="98"/>
      <c r="AN475" s="90"/>
      <c r="AO475" s="98"/>
      <c r="AP475" s="90"/>
      <c r="AQ475" s="98"/>
    </row>
    <row r="476" spans="18:43" s="1" customFormat="1" ht="123" customHeight="1" x14ac:dyDescent="0.25">
      <c r="R476" s="5"/>
      <c r="S476" s="90"/>
      <c r="T476" s="90"/>
      <c r="U476" s="98"/>
      <c r="V476" s="90"/>
      <c r="W476" s="98"/>
      <c r="X476" s="90"/>
      <c r="Y476" s="98"/>
      <c r="Z476" s="90"/>
      <c r="AA476" s="98"/>
      <c r="AB476" s="90"/>
      <c r="AC476" s="98"/>
      <c r="AD476" s="90"/>
      <c r="AE476" s="98"/>
      <c r="AF476" s="90"/>
      <c r="AG476" s="98"/>
      <c r="AH476" s="90"/>
      <c r="AI476" s="98"/>
      <c r="AJ476" s="90"/>
      <c r="AK476" s="98"/>
      <c r="AL476" s="90"/>
      <c r="AM476" s="98"/>
      <c r="AN476" s="90"/>
      <c r="AO476" s="98"/>
      <c r="AP476" s="90"/>
      <c r="AQ476" s="98"/>
    </row>
    <row r="477" spans="18:43" s="1" customFormat="1" ht="123" customHeight="1" x14ac:dyDescent="0.25">
      <c r="R477" s="5"/>
      <c r="S477" s="90"/>
      <c r="T477" s="90"/>
      <c r="U477" s="98"/>
      <c r="V477" s="90"/>
      <c r="W477" s="98"/>
      <c r="X477" s="90"/>
      <c r="Y477" s="98"/>
      <c r="Z477" s="90"/>
      <c r="AA477" s="98"/>
      <c r="AB477" s="90"/>
      <c r="AC477" s="98"/>
      <c r="AD477" s="90"/>
      <c r="AE477" s="98"/>
      <c r="AF477" s="90"/>
      <c r="AG477" s="98"/>
      <c r="AH477" s="90"/>
      <c r="AI477" s="98"/>
      <c r="AJ477" s="90"/>
      <c r="AK477" s="98"/>
      <c r="AL477" s="90"/>
      <c r="AM477" s="98"/>
      <c r="AN477" s="90"/>
      <c r="AO477" s="98"/>
      <c r="AP477" s="90"/>
      <c r="AQ477" s="98"/>
    </row>
    <row r="478" spans="18:43" s="1" customFormat="1" ht="123" customHeight="1" x14ac:dyDescent="0.25">
      <c r="R478" s="5"/>
      <c r="S478" s="90"/>
      <c r="T478" s="90"/>
      <c r="U478" s="98"/>
      <c r="V478" s="90"/>
      <c r="W478" s="98"/>
      <c r="X478" s="90"/>
      <c r="Y478" s="98"/>
      <c r="Z478" s="90"/>
      <c r="AA478" s="98"/>
      <c r="AB478" s="90"/>
      <c r="AC478" s="98"/>
      <c r="AD478" s="90"/>
      <c r="AE478" s="98"/>
      <c r="AF478" s="90"/>
      <c r="AG478" s="98"/>
      <c r="AH478" s="90"/>
      <c r="AI478" s="98"/>
      <c r="AJ478" s="90"/>
      <c r="AK478" s="98"/>
      <c r="AL478" s="90"/>
      <c r="AM478" s="98"/>
      <c r="AN478" s="90"/>
      <c r="AO478" s="98"/>
      <c r="AP478" s="90"/>
      <c r="AQ478" s="98"/>
    </row>
    <row r="479" spans="18:43" s="1" customFormat="1" ht="123" customHeight="1" x14ac:dyDescent="0.25">
      <c r="R479" s="5"/>
      <c r="S479" s="90"/>
      <c r="T479" s="90"/>
      <c r="U479" s="98"/>
      <c r="V479" s="90"/>
      <c r="W479" s="98"/>
      <c r="X479" s="90"/>
      <c r="Y479" s="98"/>
      <c r="Z479" s="90"/>
      <c r="AA479" s="98"/>
      <c r="AB479" s="90"/>
      <c r="AC479" s="98"/>
      <c r="AD479" s="90"/>
      <c r="AE479" s="98"/>
      <c r="AF479" s="90"/>
      <c r="AG479" s="98"/>
      <c r="AH479" s="90"/>
      <c r="AI479" s="98"/>
      <c r="AJ479" s="90"/>
      <c r="AK479" s="98"/>
      <c r="AL479" s="90"/>
      <c r="AM479" s="98"/>
      <c r="AN479" s="90"/>
      <c r="AO479" s="98"/>
      <c r="AP479" s="90"/>
      <c r="AQ479" s="98"/>
    </row>
    <row r="480" spans="18:43" s="1" customFormat="1" ht="123" customHeight="1" x14ac:dyDescent="0.25">
      <c r="R480" s="5"/>
      <c r="S480" s="90"/>
      <c r="T480" s="90"/>
      <c r="U480" s="98"/>
      <c r="V480" s="90"/>
      <c r="W480" s="98"/>
      <c r="X480" s="90"/>
      <c r="Y480" s="98"/>
      <c r="Z480" s="90"/>
      <c r="AA480" s="98"/>
      <c r="AB480" s="90"/>
      <c r="AC480" s="98"/>
      <c r="AD480" s="90"/>
      <c r="AE480" s="98"/>
      <c r="AF480" s="90"/>
      <c r="AG480" s="98"/>
      <c r="AH480" s="90"/>
      <c r="AI480" s="98"/>
      <c r="AJ480" s="90"/>
      <c r="AK480" s="98"/>
      <c r="AL480" s="90"/>
      <c r="AM480" s="98"/>
      <c r="AN480" s="90"/>
      <c r="AO480" s="98"/>
      <c r="AP480" s="90"/>
      <c r="AQ480" s="98"/>
    </row>
    <row r="481" spans="18:43" s="1" customFormat="1" ht="123" customHeight="1" x14ac:dyDescent="0.25">
      <c r="R481" s="5"/>
      <c r="S481" s="90"/>
      <c r="T481" s="90"/>
      <c r="U481" s="98"/>
      <c r="V481" s="90"/>
      <c r="W481" s="98"/>
      <c r="X481" s="90"/>
      <c r="Y481" s="98"/>
      <c r="Z481" s="90"/>
      <c r="AA481" s="98"/>
      <c r="AB481" s="90"/>
      <c r="AC481" s="98"/>
      <c r="AD481" s="90"/>
      <c r="AE481" s="98"/>
      <c r="AF481" s="90"/>
      <c r="AG481" s="98"/>
      <c r="AH481" s="90"/>
      <c r="AI481" s="98"/>
      <c r="AJ481" s="90"/>
      <c r="AK481" s="98"/>
      <c r="AL481" s="90"/>
      <c r="AM481" s="98"/>
      <c r="AN481" s="90"/>
      <c r="AO481" s="98"/>
      <c r="AP481" s="90"/>
      <c r="AQ481" s="98"/>
    </row>
    <row r="482" spans="18:43" s="1" customFormat="1" ht="123" customHeight="1" x14ac:dyDescent="0.25">
      <c r="R482" s="5"/>
      <c r="S482" s="90"/>
      <c r="T482" s="90"/>
      <c r="U482" s="98"/>
      <c r="V482" s="90"/>
      <c r="W482" s="98"/>
      <c r="X482" s="90"/>
      <c r="Y482" s="98"/>
      <c r="Z482" s="90"/>
      <c r="AA482" s="98"/>
      <c r="AB482" s="90"/>
      <c r="AC482" s="98"/>
      <c r="AD482" s="90"/>
      <c r="AE482" s="98"/>
      <c r="AF482" s="90"/>
      <c r="AG482" s="98"/>
      <c r="AH482" s="90"/>
      <c r="AI482" s="98"/>
      <c r="AJ482" s="90"/>
      <c r="AK482" s="98"/>
      <c r="AL482" s="90"/>
      <c r="AM482" s="98"/>
      <c r="AN482" s="90"/>
      <c r="AO482" s="98"/>
      <c r="AP482" s="90"/>
      <c r="AQ482" s="98"/>
    </row>
    <row r="483" spans="18:43" s="1" customFormat="1" ht="123" customHeight="1" x14ac:dyDescent="0.25">
      <c r="R483" s="5"/>
      <c r="S483" s="90"/>
      <c r="T483" s="90"/>
      <c r="U483" s="98"/>
      <c r="V483" s="90"/>
      <c r="W483" s="98"/>
      <c r="X483" s="90"/>
      <c r="Y483" s="98"/>
      <c r="Z483" s="90"/>
      <c r="AA483" s="98"/>
      <c r="AB483" s="90"/>
      <c r="AC483" s="98"/>
      <c r="AD483" s="90"/>
      <c r="AE483" s="98"/>
      <c r="AF483" s="90"/>
      <c r="AG483" s="98"/>
      <c r="AH483" s="90"/>
      <c r="AI483" s="98"/>
      <c r="AJ483" s="90"/>
      <c r="AK483" s="98"/>
      <c r="AL483" s="90"/>
      <c r="AM483" s="98"/>
      <c r="AN483" s="90"/>
      <c r="AO483" s="98"/>
      <c r="AP483" s="90"/>
      <c r="AQ483" s="98"/>
    </row>
    <row r="484" spans="18:43" s="1" customFormat="1" ht="123" customHeight="1" x14ac:dyDescent="0.25">
      <c r="R484" s="5"/>
      <c r="S484" s="90"/>
      <c r="T484" s="90"/>
      <c r="U484" s="98"/>
      <c r="V484" s="90"/>
      <c r="W484" s="98"/>
      <c r="X484" s="90"/>
      <c r="Y484" s="98"/>
      <c r="Z484" s="90"/>
      <c r="AA484" s="98"/>
      <c r="AB484" s="90"/>
      <c r="AC484" s="98"/>
      <c r="AD484" s="90"/>
      <c r="AE484" s="98"/>
      <c r="AF484" s="90"/>
      <c r="AG484" s="98"/>
      <c r="AH484" s="90"/>
      <c r="AI484" s="98"/>
      <c r="AJ484" s="90"/>
      <c r="AK484" s="98"/>
      <c r="AL484" s="90"/>
      <c r="AM484" s="98"/>
      <c r="AN484" s="90"/>
      <c r="AO484" s="98"/>
      <c r="AP484" s="90"/>
      <c r="AQ484" s="98"/>
    </row>
    <row r="485" spans="18:43" s="1" customFormat="1" ht="123" customHeight="1" x14ac:dyDescent="0.25">
      <c r="R485" s="5"/>
      <c r="S485" s="90"/>
      <c r="T485" s="90"/>
      <c r="U485" s="98"/>
      <c r="V485" s="90"/>
      <c r="W485" s="98"/>
      <c r="X485" s="90"/>
      <c r="Y485" s="98"/>
      <c r="Z485" s="90"/>
      <c r="AA485" s="98"/>
      <c r="AB485" s="90"/>
      <c r="AC485" s="98"/>
      <c r="AD485" s="90"/>
      <c r="AE485" s="98"/>
      <c r="AF485" s="90"/>
      <c r="AG485" s="98"/>
      <c r="AH485" s="90"/>
      <c r="AI485" s="98"/>
      <c r="AJ485" s="90"/>
      <c r="AK485" s="98"/>
      <c r="AL485" s="90"/>
      <c r="AM485" s="98"/>
      <c r="AN485" s="90"/>
      <c r="AO485" s="98"/>
      <c r="AP485" s="90"/>
      <c r="AQ485" s="98"/>
    </row>
    <row r="486" spans="18:43" s="1" customFormat="1" ht="123" customHeight="1" x14ac:dyDescent="0.25">
      <c r="R486" s="5"/>
      <c r="S486" s="90"/>
      <c r="T486" s="90"/>
      <c r="U486" s="98"/>
      <c r="V486" s="90"/>
      <c r="W486" s="98"/>
      <c r="X486" s="90"/>
      <c r="Y486" s="98"/>
      <c r="Z486" s="90"/>
      <c r="AA486" s="98"/>
      <c r="AB486" s="90"/>
      <c r="AC486" s="98"/>
      <c r="AD486" s="90"/>
      <c r="AE486" s="98"/>
      <c r="AF486" s="90"/>
      <c r="AG486" s="98"/>
      <c r="AH486" s="90"/>
      <c r="AI486" s="98"/>
      <c r="AJ486" s="90"/>
      <c r="AK486" s="98"/>
      <c r="AL486" s="90"/>
      <c r="AM486" s="98"/>
      <c r="AN486" s="90"/>
      <c r="AO486" s="98"/>
      <c r="AP486" s="90"/>
      <c r="AQ486" s="98"/>
    </row>
    <row r="487" spans="18:43" s="1" customFormat="1" ht="123" customHeight="1" x14ac:dyDescent="0.25">
      <c r="R487" s="5"/>
      <c r="S487" s="90"/>
      <c r="T487" s="90"/>
      <c r="U487" s="98"/>
      <c r="V487" s="90"/>
      <c r="W487" s="98"/>
      <c r="X487" s="90"/>
      <c r="Y487" s="98"/>
      <c r="Z487" s="90"/>
      <c r="AA487" s="98"/>
      <c r="AB487" s="90"/>
      <c r="AC487" s="98"/>
      <c r="AD487" s="90"/>
      <c r="AE487" s="98"/>
      <c r="AF487" s="90"/>
      <c r="AG487" s="98"/>
      <c r="AH487" s="90"/>
      <c r="AI487" s="98"/>
      <c r="AJ487" s="90"/>
      <c r="AK487" s="98"/>
      <c r="AL487" s="90"/>
      <c r="AM487" s="98"/>
      <c r="AN487" s="90"/>
      <c r="AO487" s="98"/>
      <c r="AP487" s="90"/>
      <c r="AQ487" s="98"/>
    </row>
    <row r="488" spans="18:43" s="1" customFormat="1" ht="123" customHeight="1" x14ac:dyDescent="0.25">
      <c r="R488" s="5"/>
      <c r="S488" s="90"/>
      <c r="T488" s="90"/>
      <c r="U488" s="98"/>
      <c r="V488" s="90"/>
      <c r="W488" s="98"/>
      <c r="X488" s="90"/>
      <c r="Y488" s="98"/>
      <c r="Z488" s="90"/>
      <c r="AA488" s="98"/>
      <c r="AB488" s="90"/>
      <c r="AC488" s="98"/>
      <c r="AD488" s="90"/>
      <c r="AE488" s="98"/>
      <c r="AF488" s="90"/>
      <c r="AG488" s="98"/>
      <c r="AH488" s="90"/>
      <c r="AI488" s="98"/>
      <c r="AJ488" s="90"/>
      <c r="AK488" s="98"/>
      <c r="AL488" s="90"/>
      <c r="AM488" s="98"/>
      <c r="AN488" s="90"/>
      <c r="AO488" s="98"/>
      <c r="AP488" s="90"/>
      <c r="AQ488" s="98"/>
    </row>
    <row r="489" spans="18:43" s="1" customFormat="1" ht="123" customHeight="1" x14ac:dyDescent="0.25">
      <c r="R489" s="5"/>
      <c r="S489" s="90"/>
      <c r="T489" s="90"/>
      <c r="U489" s="98"/>
      <c r="V489" s="90"/>
      <c r="W489" s="98"/>
      <c r="X489" s="90"/>
      <c r="Y489" s="98"/>
      <c r="Z489" s="90"/>
      <c r="AA489" s="98"/>
      <c r="AB489" s="90"/>
      <c r="AC489" s="98"/>
      <c r="AD489" s="90"/>
      <c r="AE489" s="98"/>
      <c r="AF489" s="90"/>
      <c r="AG489" s="98"/>
      <c r="AH489" s="90"/>
      <c r="AI489" s="98"/>
      <c r="AJ489" s="90"/>
      <c r="AK489" s="98"/>
      <c r="AL489" s="90"/>
      <c r="AM489" s="98"/>
      <c r="AN489" s="90"/>
      <c r="AO489" s="98"/>
      <c r="AP489" s="90"/>
      <c r="AQ489" s="98"/>
    </row>
    <row r="490" spans="18:43" s="1" customFormat="1" ht="123" customHeight="1" x14ac:dyDescent="0.25">
      <c r="R490" s="5"/>
      <c r="S490" s="90"/>
      <c r="T490" s="90"/>
      <c r="U490" s="98"/>
      <c r="V490" s="90"/>
      <c r="W490" s="98"/>
      <c r="X490" s="90"/>
      <c r="Y490" s="98"/>
      <c r="Z490" s="90"/>
      <c r="AA490" s="98"/>
      <c r="AB490" s="90"/>
      <c r="AC490" s="98"/>
      <c r="AD490" s="90"/>
      <c r="AE490" s="98"/>
      <c r="AF490" s="90"/>
      <c r="AG490" s="98"/>
      <c r="AH490" s="90"/>
      <c r="AI490" s="98"/>
      <c r="AJ490" s="90"/>
      <c r="AK490" s="98"/>
      <c r="AL490" s="90"/>
      <c r="AM490" s="98"/>
      <c r="AN490" s="90"/>
      <c r="AO490" s="98"/>
      <c r="AP490" s="90"/>
      <c r="AQ490" s="98"/>
    </row>
    <row r="491" spans="18:43" s="1" customFormat="1" ht="123" customHeight="1" x14ac:dyDescent="0.25">
      <c r="R491" s="5"/>
      <c r="S491" s="90"/>
      <c r="T491" s="90"/>
      <c r="U491" s="98"/>
      <c r="V491" s="90"/>
      <c r="W491" s="98"/>
      <c r="X491" s="90"/>
      <c r="Y491" s="98"/>
      <c r="Z491" s="90"/>
      <c r="AA491" s="98"/>
      <c r="AB491" s="90"/>
      <c r="AC491" s="98"/>
      <c r="AD491" s="90"/>
      <c r="AE491" s="98"/>
      <c r="AF491" s="90"/>
      <c r="AG491" s="98"/>
      <c r="AH491" s="90"/>
      <c r="AI491" s="98"/>
      <c r="AJ491" s="90"/>
      <c r="AK491" s="98"/>
      <c r="AL491" s="90"/>
      <c r="AM491" s="98"/>
      <c r="AN491" s="90"/>
      <c r="AO491" s="98"/>
      <c r="AP491" s="90"/>
      <c r="AQ491" s="98"/>
    </row>
    <row r="492" spans="18:43" s="1" customFormat="1" ht="123" customHeight="1" x14ac:dyDescent="0.25">
      <c r="R492" s="5"/>
      <c r="S492" s="90"/>
      <c r="T492" s="90"/>
      <c r="U492" s="98"/>
      <c r="V492" s="90"/>
      <c r="W492" s="98"/>
      <c r="X492" s="90"/>
      <c r="Y492" s="98"/>
      <c r="Z492" s="90"/>
      <c r="AA492" s="98"/>
      <c r="AB492" s="90"/>
      <c r="AC492" s="98"/>
      <c r="AD492" s="90"/>
      <c r="AE492" s="98"/>
      <c r="AF492" s="90"/>
      <c r="AG492" s="98"/>
      <c r="AH492" s="90"/>
      <c r="AI492" s="98"/>
      <c r="AJ492" s="90"/>
      <c r="AK492" s="98"/>
      <c r="AL492" s="90"/>
      <c r="AM492" s="98"/>
      <c r="AN492" s="90"/>
      <c r="AO492" s="98"/>
      <c r="AP492" s="90"/>
      <c r="AQ492" s="98"/>
    </row>
    <row r="493" spans="18:43" s="1" customFormat="1" ht="123" customHeight="1" x14ac:dyDescent="0.25">
      <c r="R493" s="5"/>
      <c r="S493" s="90"/>
      <c r="T493" s="90"/>
      <c r="U493" s="98"/>
      <c r="V493" s="90"/>
      <c r="W493" s="98"/>
      <c r="X493" s="90"/>
      <c r="Y493" s="98"/>
      <c r="Z493" s="90"/>
      <c r="AA493" s="98"/>
      <c r="AB493" s="90"/>
      <c r="AC493" s="98"/>
      <c r="AD493" s="90"/>
      <c r="AE493" s="98"/>
      <c r="AF493" s="90"/>
      <c r="AG493" s="98"/>
      <c r="AH493" s="90"/>
      <c r="AI493" s="98"/>
      <c r="AJ493" s="90"/>
      <c r="AK493" s="98"/>
      <c r="AL493" s="90"/>
      <c r="AM493" s="98"/>
      <c r="AN493" s="90"/>
      <c r="AO493" s="98"/>
      <c r="AP493" s="90"/>
      <c r="AQ493" s="98"/>
    </row>
    <row r="494" spans="18:43" s="1" customFormat="1" ht="123" customHeight="1" x14ac:dyDescent="0.25">
      <c r="R494" s="5"/>
      <c r="S494" s="90"/>
      <c r="T494" s="90"/>
      <c r="U494" s="98"/>
      <c r="V494" s="90"/>
      <c r="W494" s="98"/>
      <c r="X494" s="90"/>
      <c r="Y494" s="98"/>
      <c r="Z494" s="90"/>
      <c r="AA494" s="98"/>
      <c r="AB494" s="90"/>
      <c r="AC494" s="98"/>
      <c r="AD494" s="90"/>
      <c r="AE494" s="98"/>
      <c r="AF494" s="90"/>
      <c r="AG494" s="98"/>
      <c r="AH494" s="90"/>
      <c r="AI494" s="98"/>
      <c r="AJ494" s="90"/>
      <c r="AK494" s="98"/>
      <c r="AL494" s="90"/>
      <c r="AM494" s="98"/>
      <c r="AN494" s="90"/>
      <c r="AO494" s="98"/>
      <c r="AP494" s="90"/>
      <c r="AQ494" s="98"/>
    </row>
    <row r="495" spans="18:43" s="1" customFormat="1" ht="123" customHeight="1" x14ac:dyDescent="0.25">
      <c r="R495" s="5"/>
      <c r="S495" s="90"/>
      <c r="T495" s="90"/>
      <c r="U495" s="98"/>
      <c r="V495" s="90"/>
      <c r="W495" s="98"/>
      <c r="X495" s="90"/>
      <c r="Y495" s="98"/>
      <c r="Z495" s="90"/>
      <c r="AA495" s="98"/>
      <c r="AB495" s="90"/>
      <c r="AC495" s="98"/>
      <c r="AD495" s="90"/>
      <c r="AE495" s="98"/>
      <c r="AF495" s="90"/>
      <c r="AG495" s="98"/>
      <c r="AH495" s="90"/>
      <c r="AI495" s="98"/>
      <c r="AJ495" s="90"/>
      <c r="AK495" s="98"/>
      <c r="AL495" s="90"/>
      <c r="AM495" s="98"/>
      <c r="AN495" s="90"/>
      <c r="AO495" s="98"/>
      <c r="AP495" s="90"/>
      <c r="AQ495" s="98"/>
    </row>
    <row r="496" spans="18:43" s="1" customFormat="1" ht="123" customHeight="1" x14ac:dyDescent="0.25">
      <c r="R496" s="5"/>
      <c r="S496" s="90"/>
      <c r="T496" s="90"/>
      <c r="U496" s="98"/>
      <c r="V496" s="90"/>
      <c r="W496" s="98"/>
      <c r="X496" s="90"/>
      <c r="Y496" s="98"/>
      <c r="Z496" s="90"/>
      <c r="AA496" s="98"/>
      <c r="AB496" s="90"/>
      <c r="AC496" s="98"/>
      <c r="AD496" s="90"/>
      <c r="AE496" s="98"/>
      <c r="AF496" s="90"/>
      <c r="AG496" s="98"/>
      <c r="AH496" s="90"/>
      <c r="AI496" s="98"/>
      <c r="AJ496" s="90"/>
      <c r="AK496" s="98"/>
      <c r="AL496" s="90"/>
      <c r="AM496" s="98"/>
      <c r="AN496" s="90"/>
      <c r="AO496" s="98"/>
      <c r="AP496" s="90"/>
      <c r="AQ496" s="98"/>
    </row>
    <row r="497" spans="18:43" s="1" customFormat="1" ht="123" customHeight="1" x14ac:dyDescent="0.25">
      <c r="R497" s="5"/>
      <c r="S497" s="90"/>
      <c r="T497" s="90"/>
      <c r="U497" s="98"/>
      <c r="V497" s="90"/>
      <c r="W497" s="98"/>
      <c r="X497" s="90"/>
      <c r="Y497" s="98"/>
      <c r="Z497" s="90"/>
      <c r="AA497" s="98"/>
      <c r="AB497" s="90"/>
      <c r="AC497" s="98"/>
      <c r="AD497" s="90"/>
      <c r="AE497" s="98"/>
      <c r="AF497" s="90"/>
      <c r="AG497" s="98"/>
      <c r="AH497" s="90"/>
      <c r="AI497" s="98"/>
      <c r="AJ497" s="90"/>
      <c r="AK497" s="98"/>
      <c r="AL497" s="90"/>
      <c r="AM497" s="98"/>
      <c r="AN497" s="90"/>
      <c r="AO497" s="98"/>
      <c r="AP497" s="90"/>
      <c r="AQ497" s="98"/>
    </row>
    <row r="498" spans="18:43" s="1" customFormat="1" ht="123" customHeight="1" x14ac:dyDescent="0.25">
      <c r="R498" s="5"/>
      <c r="S498" s="90"/>
      <c r="T498" s="90"/>
      <c r="U498" s="98"/>
      <c r="V498" s="90"/>
      <c r="W498" s="98"/>
      <c r="X498" s="90"/>
      <c r="Y498" s="98"/>
      <c r="Z498" s="90"/>
      <c r="AA498" s="98"/>
      <c r="AB498" s="90"/>
      <c r="AC498" s="98"/>
      <c r="AD498" s="90"/>
      <c r="AE498" s="98"/>
      <c r="AF498" s="90"/>
      <c r="AG498" s="98"/>
      <c r="AH498" s="90"/>
      <c r="AI498" s="98"/>
      <c r="AJ498" s="90"/>
      <c r="AK498" s="98"/>
      <c r="AL498" s="90"/>
      <c r="AM498" s="98"/>
      <c r="AN498" s="90"/>
      <c r="AO498" s="98"/>
      <c r="AP498" s="90"/>
      <c r="AQ498" s="98"/>
    </row>
    <row r="499" spans="18:43" s="1" customFormat="1" ht="123" customHeight="1" x14ac:dyDescent="0.25">
      <c r="R499" s="5"/>
      <c r="S499" s="90"/>
      <c r="T499" s="90"/>
      <c r="U499" s="98"/>
      <c r="V499" s="90"/>
      <c r="W499" s="98"/>
      <c r="X499" s="90"/>
      <c r="Y499" s="98"/>
      <c r="Z499" s="90"/>
      <c r="AA499" s="98"/>
      <c r="AB499" s="90"/>
      <c r="AC499" s="98"/>
      <c r="AD499" s="90"/>
      <c r="AE499" s="98"/>
      <c r="AF499" s="90"/>
      <c r="AG499" s="98"/>
      <c r="AH499" s="90"/>
      <c r="AI499" s="98"/>
      <c r="AJ499" s="90"/>
      <c r="AK499" s="98"/>
      <c r="AL499" s="90"/>
      <c r="AM499" s="98"/>
      <c r="AN499" s="90"/>
      <c r="AO499" s="98"/>
      <c r="AP499" s="90"/>
      <c r="AQ499" s="98"/>
    </row>
    <row r="500" spans="18:43" s="1" customFormat="1" ht="123" customHeight="1" x14ac:dyDescent="0.25">
      <c r="R500" s="5"/>
      <c r="S500" s="90"/>
      <c r="T500" s="90"/>
      <c r="U500" s="98"/>
      <c r="V500" s="90"/>
      <c r="W500" s="98"/>
      <c r="X500" s="90"/>
      <c r="Y500" s="98"/>
      <c r="Z500" s="90"/>
      <c r="AA500" s="98"/>
      <c r="AB500" s="90"/>
      <c r="AC500" s="98"/>
      <c r="AD500" s="90"/>
      <c r="AE500" s="98"/>
      <c r="AF500" s="90"/>
      <c r="AG500" s="98"/>
      <c r="AH500" s="90"/>
      <c r="AI500" s="98"/>
      <c r="AJ500" s="90"/>
      <c r="AK500" s="98"/>
      <c r="AL500" s="90"/>
      <c r="AM500" s="98"/>
      <c r="AN500" s="90"/>
      <c r="AO500" s="98"/>
      <c r="AP500" s="90"/>
      <c r="AQ500" s="98"/>
    </row>
    <row r="501" spans="18:43" s="1" customFormat="1" ht="123" customHeight="1" x14ac:dyDescent="0.25">
      <c r="R501" s="5"/>
      <c r="S501" s="90"/>
      <c r="T501" s="90"/>
      <c r="U501" s="98"/>
      <c r="V501" s="90"/>
      <c r="W501" s="98"/>
      <c r="X501" s="90"/>
      <c r="Y501" s="98"/>
      <c r="Z501" s="90"/>
      <c r="AA501" s="98"/>
      <c r="AB501" s="90"/>
      <c r="AC501" s="98"/>
      <c r="AD501" s="90"/>
      <c r="AE501" s="98"/>
      <c r="AF501" s="90"/>
      <c r="AG501" s="98"/>
      <c r="AH501" s="90"/>
      <c r="AI501" s="98"/>
      <c r="AJ501" s="90"/>
      <c r="AK501" s="98"/>
      <c r="AL501" s="90"/>
      <c r="AM501" s="98"/>
      <c r="AN501" s="90"/>
      <c r="AO501" s="98"/>
      <c r="AP501" s="90"/>
      <c r="AQ501" s="98"/>
    </row>
    <row r="502" spans="18:43" s="1" customFormat="1" ht="123" customHeight="1" x14ac:dyDescent="0.25">
      <c r="R502" s="5"/>
      <c r="S502" s="90"/>
      <c r="T502" s="90"/>
      <c r="U502" s="98"/>
      <c r="V502" s="90"/>
      <c r="W502" s="98"/>
      <c r="X502" s="90"/>
      <c r="Y502" s="98"/>
      <c r="Z502" s="90"/>
      <c r="AA502" s="98"/>
      <c r="AB502" s="90"/>
      <c r="AC502" s="98"/>
      <c r="AD502" s="90"/>
      <c r="AE502" s="98"/>
      <c r="AF502" s="90"/>
      <c r="AG502" s="98"/>
      <c r="AH502" s="90"/>
      <c r="AI502" s="98"/>
      <c r="AJ502" s="90"/>
      <c r="AK502" s="98"/>
      <c r="AL502" s="90"/>
      <c r="AM502" s="98"/>
      <c r="AN502" s="90"/>
      <c r="AO502" s="98"/>
      <c r="AP502" s="90"/>
      <c r="AQ502" s="98"/>
    </row>
    <row r="503" spans="18:43" s="1" customFormat="1" ht="123" customHeight="1" x14ac:dyDescent="0.25">
      <c r="R503" s="5"/>
      <c r="S503" s="90"/>
      <c r="T503" s="90"/>
      <c r="U503" s="98"/>
      <c r="V503" s="90"/>
      <c r="W503" s="98"/>
      <c r="X503" s="90"/>
      <c r="Y503" s="98"/>
      <c r="Z503" s="90"/>
      <c r="AA503" s="98"/>
      <c r="AB503" s="90"/>
      <c r="AC503" s="98"/>
      <c r="AD503" s="90"/>
      <c r="AE503" s="98"/>
      <c r="AF503" s="90"/>
      <c r="AG503" s="98"/>
      <c r="AH503" s="90"/>
      <c r="AI503" s="98"/>
      <c r="AJ503" s="90"/>
      <c r="AK503" s="98"/>
      <c r="AL503" s="90"/>
      <c r="AM503" s="98"/>
      <c r="AN503" s="90"/>
      <c r="AO503" s="98"/>
      <c r="AP503" s="90"/>
      <c r="AQ503" s="98"/>
    </row>
    <row r="504" spans="18:43" s="1" customFormat="1" ht="123" customHeight="1" x14ac:dyDescent="0.25">
      <c r="R504" s="5"/>
      <c r="S504" s="90"/>
      <c r="T504" s="90"/>
      <c r="U504" s="98"/>
      <c r="V504" s="90"/>
      <c r="W504" s="98"/>
      <c r="X504" s="90"/>
      <c r="Y504" s="98"/>
      <c r="Z504" s="90"/>
      <c r="AA504" s="98"/>
      <c r="AB504" s="90"/>
      <c r="AC504" s="98"/>
      <c r="AD504" s="90"/>
      <c r="AE504" s="98"/>
      <c r="AF504" s="90"/>
      <c r="AG504" s="98"/>
      <c r="AH504" s="90"/>
      <c r="AI504" s="98"/>
      <c r="AJ504" s="90"/>
      <c r="AK504" s="98"/>
      <c r="AL504" s="90"/>
      <c r="AM504" s="98"/>
      <c r="AN504" s="90"/>
      <c r="AO504" s="98"/>
      <c r="AP504" s="90"/>
      <c r="AQ504" s="98"/>
    </row>
    <row r="505" spans="18:43" s="1" customFormat="1" ht="123" customHeight="1" x14ac:dyDescent="0.25">
      <c r="R505" s="5"/>
      <c r="S505" s="90"/>
      <c r="T505" s="90"/>
      <c r="U505" s="98"/>
      <c r="V505" s="90"/>
      <c r="W505" s="98"/>
      <c r="X505" s="90"/>
      <c r="Y505" s="98"/>
      <c r="Z505" s="90"/>
      <c r="AA505" s="98"/>
      <c r="AB505" s="90"/>
      <c r="AC505" s="98"/>
      <c r="AD505" s="90"/>
      <c r="AE505" s="98"/>
      <c r="AF505" s="90"/>
      <c r="AG505" s="98"/>
      <c r="AH505" s="90"/>
      <c r="AI505" s="98"/>
      <c r="AJ505" s="90"/>
      <c r="AK505" s="98"/>
      <c r="AL505" s="90"/>
      <c r="AM505" s="98"/>
      <c r="AN505" s="90"/>
      <c r="AO505" s="98"/>
      <c r="AP505" s="90"/>
      <c r="AQ505" s="98"/>
    </row>
    <row r="506" spans="18:43" s="1" customFormat="1" ht="123" customHeight="1" x14ac:dyDescent="0.25">
      <c r="R506" s="5"/>
      <c r="S506" s="90"/>
      <c r="T506" s="90"/>
      <c r="U506" s="98"/>
      <c r="V506" s="90"/>
      <c r="W506" s="98"/>
      <c r="X506" s="90"/>
      <c r="Y506" s="98"/>
      <c r="Z506" s="90"/>
      <c r="AA506" s="98"/>
      <c r="AB506" s="90"/>
      <c r="AC506" s="98"/>
      <c r="AD506" s="90"/>
      <c r="AE506" s="98"/>
      <c r="AF506" s="90"/>
      <c r="AG506" s="98"/>
      <c r="AH506" s="90"/>
      <c r="AI506" s="98"/>
      <c r="AJ506" s="90"/>
      <c r="AK506" s="98"/>
      <c r="AL506" s="90"/>
      <c r="AM506" s="98"/>
      <c r="AN506" s="90"/>
      <c r="AO506" s="98"/>
      <c r="AP506" s="90"/>
      <c r="AQ506" s="98"/>
    </row>
    <row r="507" spans="18:43" s="1" customFormat="1" ht="123" customHeight="1" x14ac:dyDescent="0.25">
      <c r="R507" s="5"/>
      <c r="S507" s="90"/>
      <c r="T507" s="90"/>
      <c r="U507" s="98"/>
      <c r="V507" s="90"/>
      <c r="W507" s="98"/>
      <c r="X507" s="90"/>
      <c r="Y507" s="98"/>
      <c r="Z507" s="90"/>
      <c r="AA507" s="98"/>
      <c r="AB507" s="90"/>
      <c r="AC507" s="98"/>
      <c r="AD507" s="90"/>
      <c r="AE507" s="98"/>
      <c r="AF507" s="90"/>
      <c r="AG507" s="98"/>
      <c r="AH507" s="90"/>
      <c r="AI507" s="98"/>
      <c r="AJ507" s="90"/>
      <c r="AK507" s="98"/>
      <c r="AL507" s="90"/>
      <c r="AM507" s="98"/>
      <c r="AN507" s="90"/>
      <c r="AO507" s="98"/>
      <c r="AP507" s="90"/>
      <c r="AQ507" s="98"/>
    </row>
    <row r="508" spans="18:43" s="1" customFormat="1" ht="123" customHeight="1" x14ac:dyDescent="0.25">
      <c r="R508" s="5"/>
      <c r="S508" s="90"/>
      <c r="T508" s="90"/>
      <c r="U508" s="98"/>
      <c r="V508" s="90"/>
      <c r="W508" s="98"/>
      <c r="X508" s="90"/>
      <c r="Y508" s="98"/>
      <c r="Z508" s="90"/>
      <c r="AA508" s="98"/>
      <c r="AB508" s="90"/>
      <c r="AC508" s="98"/>
      <c r="AD508" s="90"/>
      <c r="AE508" s="98"/>
      <c r="AF508" s="90"/>
      <c r="AG508" s="98"/>
      <c r="AH508" s="90"/>
      <c r="AI508" s="98"/>
      <c r="AJ508" s="90"/>
      <c r="AK508" s="98"/>
      <c r="AL508" s="90"/>
      <c r="AM508" s="98"/>
      <c r="AN508" s="90"/>
      <c r="AO508" s="98"/>
      <c r="AP508" s="90"/>
      <c r="AQ508" s="98"/>
    </row>
    <row r="509" spans="18:43" s="1" customFormat="1" ht="123" customHeight="1" x14ac:dyDescent="0.25">
      <c r="R509" s="5"/>
      <c r="S509" s="90"/>
      <c r="T509" s="90"/>
      <c r="U509" s="98"/>
      <c r="V509" s="90"/>
      <c r="W509" s="98"/>
      <c r="X509" s="90"/>
      <c r="Y509" s="98"/>
      <c r="Z509" s="90"/>
      <c r="AA509" s="98"/>
      <c r="AB509" s="90"/>
      <c r="AC509" s="98"/>
      <c r="AD509" s="90"/>
      <c r="AE509" s="98"/>
      <c r="AF509" s="90"/>
      <c r="AG509" s="98"/>
      <c r="AH509" s="90"/>
      <c r="AI509" s="98"/>
      <c r="AJ509" s="90"/>
      <c r="AK509" s="98"/>
      <c r="AL509" s="90"/>
      <c r="AM509" s="98"/>
      <c r="AN509" s="90"/>
      <c r="AO509" s="98"/>
      <c r="AP509" s="90"/>
      <c r="AQ509" s="98"/>
    </row>
    <row r="510" spans="18:43" s="1" customFormat="1" ht="123" customHeight="1" x14ac:dyDescent="0.25">
      <c r="R510" s="5"/>
      <c r="S510" s="90"/>
      <c r="T510" s="90"/>
      <c r="U510" s="98"/>
      <c r="V510" s="90"/>
      <c r="W510" s="98"/>
      <c r="X510" s="90"/>
      <c r="Y510" s="98"/>
      <c r="Z510" s="90"/>
      <c r="AA510" s="98"/>
      <c r="AB510" s="90"/>
      <c r="AC510" s="98"/>
      <c r="AD510" s="90"/>
      <c r="AE510" s="98"/>
      <c r="AF510" s="90"/>
      <c r="AG510" s="98"/>
      <c r="AH510" s="90"/>
      <c r="AI510" s="98"/>
      <c r="AJ510" s="90"/>
      <c r="AK510" s="98"/>
      <c r="AL510" s="90"/>
      <c r="AM510" s="98"/>
      <c r="AN510" s="90"/>
      <c r="AO510" s="98"/>
      <c r="AP510" s="90"/>
      <c r="AQ510" s="98"/>
    </row>
    <row r="511" spans="18:43" s="1" customFormat="1" ht="123" customHeight="1" x14ac:dyDescent="0.25">
      <c r="R511" s="5"/>
      <c r="S511" s="90"/>
      <c r="T511" s="90"/>
      <c r="U511" s="98"/>
      <c r="V511" s="90"/>
      <c r="W511" s="98"/>
      <c r="X511" s="90"/>
      <c r="Y511" s="98"/>
      <c r="Z511" s="90"/>
      <c r="AA511" s="98"/>
      <c r="AB511" s="90"/>
      <c r="AC511" s="98"/>
      <c r="AD511" s="90"/>
      <c r="AE511" s="98"/>
      <c r="AF511" s="90"/>
      <c r="AG511" s="98"/>
      <c r="AH511" s="90"/>
      <c r="AI511" s="98"/>
      <c r="AJ511" s="90"/>
      <c r="AK511" s="98"/>
      <c r="AL511" s="90"/>
      <c r="AM511" s="98"/>
      <c r="AN511" s="90"/>
      <c r="AO511" s="98"/>
      <c r="AP511" s="90"/>
      <c r="AQ511" s="98"/>
    </row>
    <row r="512" spans="18:43" s="1" customFormat="1" ht="123" customHeight="1" x14ac:dyDescent="0.25">
      <c r="R512" s="5"/>
      <c r="S512" s="90"/>
      <c r="T512" s="90"/>
      <c r="U512" s="98"/>
      <c r="V512" s="90"/>
      <c r="W512" s="98"/>
      <c r="X512" s="90"/>
      <c r="Y512" s="98"/>
      <c r="Z512" s="90"/>
      <c r="AA512" s="98"/>
      <c r="AB512" s="90"/>
      <c r="AC512" s="98"/>
      <c r="AD512" s="90"/>
      <c r="AE512" s="98"/>
      <c r="AF512" s="90"/>
      <c r="AG512" s="98"/>
      <c r="AH512" s="90"/>
      <c r="AI512" s="98"/>
      <c r="AJ512" s="90"/>
      <c r="AK512" s="98"/>
      <c r="AL512" s="90"/>
      <c r="AM512" s="98"/>
      <c r="AN512" s="90"/>
      <c r="AO512" s="98"/>
      <c r="AP512" s="90"/>
      <c r="AQ512" s="98"/>
    </row>
    <row r="513" spans="18:43" s="1" customFormat="1" ht="123" customHeight="1" x14ac:dyDescent="0.25">
      <c r="R513" s="5"/>
      <c r="S513" s="90"/>
      <c r="T513" s="90"/>
      <c r="U513" s="98"/>
      <c r="V513" s="90"/>
      <c r="W513" s="98"/>
      <c r="X513" s="90"/>
      <c r="Y513" s="98"/>
      <c r="Z513" s="90"/>
      <c r="AA513" s="98"/>
      <c r="AB513" s="90"/>
      <c r="AC513" s="98"/>
      <c r="AD513" s="90"/>
      <c r="AE513" s="98"/>
      <c r="AF513" s="90"/>
      <c r="AG513" s="98"/>
      <c r="AH513" s="90"/>
      <c r="AI513" s="98"/>
      <c r="AJ513" s="90"/>
      <c r="AK513" s="98"/>
      <c r="AL513" s="90"/>
      <c r="AM513" s="98"/>
      <c r="AN513" s="90"/>
      <c r="AO513" s="98"/>
      <c r="AP513" s="90"/>
      <c r="AQ513" s="98"/>
    </row>
    <row r="514" spans="18:43" s="1" customFormat="1" ht="123" customHeight="1" x14ac:dyDescent="0.25">
      <c r="R514" s="5"/>
      <c r="S514" s="90"/>
      <c r="T514" s="90"/>
      <c r="U514" s="98"/>
      <c r="V514" s="90"/>
      <c r="W514" s="98"/>
      <c r="X514" s="90"/>
      <c r="Y514" s="98"/>
      <c r="Z514" s="90"/>
      <c r="AA514" s="98"/>
      <c r="AB514" s="90"/>
      <c r="AC514" s="98"/>
      <c r="AD514" s="90"/>
      <c r="AE514" s="98"/>
      <c r="AF514" s="90"/>
      <c r="AG514" s="98"/>
      <c r="AH514" s="90"/>
      <c r="AI514" s="98"/>
      <c r="AJ514" s="90"/>
      <c r="AK514" s="98"/>
      <c r="AL514" s="90"/>
      <c r="AM514" s="98"/>
      <c r="AN514" s="90"/>
      <c r="AO514" s="98"/>
      <c r="AP514" s="90"/>
      <c r="AQ514" s="98"/>
    </row>
    <row r="515" spans="18:43" s="1" customFormat="1" ht="123" customHeight="1" x14ac:dyDescent="0.25">
      <c r="R515" s="5"/>
      <c r="S515" s="90"/>
      <c r="T515" s="90"/>
      <c r="U515" s="98"/>
      <c r="V515" s="90"/>
      <c r="W515" s="98"/>
      <c r="X515" s="90"/>
      <c r="Y515" s="98"/>
      <c r="Z515" s="90"/>
      <c r="AA515" s="98"/>
      <c r="AB515" s="90"/>
      <c r="AC515" s="98"/>
      <c r="AD515" s="90"/>
      <c r="AE515" s="98"/>
      <c r="AF515" s="90"/>
      <c r="AG515" s="98"/>
      <c r="AH515" s="90"/>
      <c r="AI515" s="98"/>
      <c r="AJ515" s="90"/>
      <c r="AK515" s="98"/>
      <c r="AL515" s="90"/>
      <c r="AM515" s="98"/>
      <c r="AN515" s="90"/>
      <c r="AO515" s="98"/>
      <c r="AP515" s="90"/>
      <c r="AQ515" s="98"/>
    </row>
    <row r="516" spans="18:43" s="1" customFormat="1" ht="123" customHeight="1" x14ac:dyDescent="0.25">
      <c r="R516" s="5"/>
      <c r="S516" s="90"/>
      <c r="T516" s="90"/>
      <c r="U516" s="98"/>
      <c r="V516" s="90"/>
      <c r="W516" s="98"/>
      <c r="X516" s="90"/>
      <c r="Y516" s="98"/>
      <c r="Z516" s="90"/>
      <c r="AA516" s="98"/>
      <c r="AB516" s="90"/>
      <c r="AC516" s="98"/>
      <c r="AD516" s="90"/>
      <c r="AE516" s="98"/>
      <c r="AF516" s="90"/>
      <c r="AG516" s="98"/>
      <c r="AH516" s="90"/>
      <c r="AI516" s="98"/>
      <c r="AJ516" s="90"/>
      <c r="AK516" s="98"/>
      <c r="AL516" s="90"/>
      <c r="AM516" s="98"/>
      <c r="AN516" s="90"/>
      <c r="AO516" s="98"/>
      <c r="AP516" s="90"/>
      <c r="AQ516" s="98"/>
    </row>
    <row r="517" spans="18:43" s="1" customFormat="1" ht="123" customHeight="1" x14ac:dyDescent="0.25">
      <c r="R517" s="5"/>
      <c r="S517" s="90"/>
      <c r="T517" s="90"/>
      <c r="U517" s="98"/>
      <c r="V517" s="90"/>
      <c r="W517" s="98"/>
      <c r="X517" s="90"/>
      <c r="Y517" s="98"/>
      <c r="Z517" s="90"/>
      <c r="AA517" s="98"/>
      <c r="AB517" s="90"/>
      <c r="AC517" s="98"/>
      <c r="AD517" s="90"/>
      <c r="AE517" s="98"/>
      <c r="AF517" s="90"/>
      <c r="AG517" s="98"/>
      <c r="AH517" s="90"/>
      <c r="AI517" s="98"/>
      <c r="AJ517" s="90"/>
      <c r="AK517" s="98"/>
      <c r="AL517" s="90"/>
      <c r="AM517" s="98"/>
      <c r="AN517" s="90"/>
      <c r="AO517" s="98"/>
      <c r="AP517" s="90"/>
      <c r="AQ517" s="98"/>
    </row>
    <row r="518" spans="18:43" s="1" customFormat="1" ht="123" customHeight="1" x14ac:dyDescent="0.25">
      <c r="R518" s="5"/>
      <c r="S518" s="90"/>
      <c r="T518" s="90"/>
      <c r="U518" s="98"/>
      <c r="V518" s="90"/>
      <c r="W518" s="98"/>
      <c r="X518" s="90"/>
      <c r="Y518" s="98"/>
      <c r="Z518" s="90"/>
      <c r="AA518" s="98"/>
      <c r="AB518" s="90"/>
      <c r="AC518" s="98"/>
      <c r="AD518" s="90"/>
      <c r="AE518" s="98"/>
      <c r="AF518" s="90"/>
      <c r="AG518" s="98"/>
      <c r="AH518" s="90"/>
      <c r="AI518" s="98"/>
      <c r="AJ518" s="90"/>
      <c r="AK518" s="98"/>
      <c r="AL518" s="90"/>
      <c r="AM518" s="98"/>
      <c r="AN518" s="90"/>
      <c r="AO518" s="98"/>
      <c r="AP518" s="90"/>
      <c r="AQ518" s="98"/>
    </row>
    <row r="519" spans="18:43" s="1" customFormat="1" ht="123" customHeight="1" x14ac:dyDescent="0.25">
      <c r="R519" s="5"/>
      <c r="S519" s="90"/>
      <c r="T519" s="90"/>
      <c r="U519" s="98"/>
      <c r="V519" s="90"/>
      <c r="W519" s="98"/>
      <c r="X519" s="90"/>
      <c r="Y519" s="98"/>
      <c r="Z519" s="90"/>
      <c r="AA519" s="98"/>
      <c r="AB519" s="90"/>
      <c r="AC519" s="98"/>
      <c r="AD519" s="90"/>
      <c r="AE519" s="98"/>
      <c r="AF519" s="90"/>
      <c r="AG519" s="98"/>
      <c r="AH519" s="90"/>
      <c r="AI519" s="98"/>
      <c r="AJ519" s="90"/>
      <c r="AK519" s="98"/>
      <c r="AL519" s="90"/>
      <c r="AM519" s="98"/>
      <c r="AN519" s="90"/>
      <c r="AO519" s="98"/>
      <c r="AP519" s="90"/>
      <c r="AQ519" s="98"/>
    </row>
    <row r="520" spans="18:43" s="1" customFormat="1" ht="123" customHeight="1" x14ac:dyDescent="0.25">
      <c r="R520" s="5"/>
      <c r="S520" s="90"/>
      <c r="T520" s="90"/>
      <c r="U520" s="98"/>
      <c r="V520" s="90"/>
      <c r="W520" s="98"/>
      <c r="X520" s="90"/>
      <c r="Y520" s="98"/>
      <c r="Z520" s="90"/>
      <c r="AA520" s="98"/>
      <c r="AB520" s="90"/>
      <c r="AC520" s="98"/>
      <c r="AD520" s="90"/>
      <c r="AE520" s="98"/>
      <c r="AF520" s="90"/>
      <c r="AG520" s="98"/>
      <c r="AH520" s="90"/>
      <c r="AI520" s="98"/>
      <c r="AJ520" s="90"/>
      <c r="AK520" s="98"/>
      <c r="AL520" s="90"/>
      <c r="AM520" s="98"/>
      <c r="AN520" s="90"/>
      <c r="AO520" s="98"/>
      <c r="AP520" s="90"/>
      <c r="AQ520" s="98"/>
    </row>
    <row r="521" spans="18:43" s="1" customFormat="1" ht="123" customHeight="1" x14ac:dyDescent="0.25">
      <c r="R521" s="5"/>
      <c r="S521" s="90"/>
      <c r="T521" s="90"/>
      <c r="U521" s="98"/>
      <c r="V521" s="90"/>
      <c r="W521" s="98"/>
      <c r="X521" s="90"/>
      <c r="Y521" s="98"/>
      <c r="Z521" s="90"/>
      <c r="AA521" s="98"/>
      <c r="AB521" s="90"/>
      <c r="AC521" s="98"/>
      <c r="AD521" s="90"/>
      <c r="AE521" s="98"/>
      <c r="AF521" s="90"/>
      <c r="AG521" s="98"/>
      <c r="AH521" s="90"/>
      <c r="AI521" s="98"/>
      <c r="AJ521" s="90"/>
      <c r="AK521" s="98"/>
      <c r="AL521" s="90"/>
      <c r="AM521" s="98"/>
      <c r="AN521" s="90"/>
      <c r="AO521" s="98"/>
      <c r="AP521" s="90"/>
      <c r="AQ521" s="98"/>
    </row>
    <row r="522" spans="18:43" s="1" customFormat="1" ht="123" customHeight="1" x14ac:dyDescent="0.25">
      <c r="R522" s="5"/>
      <c r="S522" s="90"/>
      <c r="T522" s="90"/>
      <c r="U522" s="98"/>
      <c r="V522" s="90"/>
      <c r="W522" s="98"/>
      <c r="X522" s="90"/>
      <c r="Y522" s="98"/>
      <c r="Z522" s="90"/>
      <c r="AA522" s="98"/>
      <c r="AB522" s="90"/>
      <c r="AC522" s="98"/>
      <c r="AD522" s="90"/>
      <c r="AE522" s="98"/>
      <c r="AF522" s="90"/>
      <c r="AG522" s="98"/>
      <c r="AH522" s="90"/>
      <c r="AI522" s="98"/>
      <c r="AJ522" s="90"/>
      <c r="AK522" s="98"/>
      <c r="AL522" s="90"/>
      <c r="AM522" s="98"/>
      <c r="AN522" s="90"/>
      <c r="AO522" s="98"/>
      <c r="AP522" s="90"/>
      <c r="AQ522" s="98"/>
    </row>
    <row r="523" spans="18:43" s="1" customFormat="1" ht="123" customHeight="1" x14ac:dyDescent="0.25">
      <c r="R523" s="5"/>
      <c r="S523" s="90"/>
      <c r="T523" s="90"/>
      <c r="U523" s="98"/>
      <c r="V523" s="90"/>
      <c r="W523" s="98"/>
      <c r="X523" s="90"/>
      <c r="Y523" s="98"/>
      <c r="Z523" s="90"/>
      <c r="AA523" s="98"/>
      <c r="AB523" s="90"/>
      <c r="AC523" s="98"/>
      <c r="AD523" s="90"/>
      <c r="AE523" s="98"/>
      <c r="AF523" s="90"/>
      <c r="AG523" s="98"/>
      <c r="AH523" s="90"/>
      <c r="AI523" s="98"/>
      <c r="AJ523" s="90"/>
      <c r="AK523" s="98"/>
      <c r="AL523" s="90"/>
      <c r="AM523" s="98"/>
      <c r="AN523" s="90"/>
      <c r="AO523" s="98"/>
      <c r="AP523" s="90"/>
      <c r="AQ523" s="98"/>
    </row>
    <row r="524" spans="18:43" s="1" customFormat="1" ht="123" customHeight="1" x14ac:dyDescent="0.25">
      <c r="R524" s="5"/>
      <c r="S524" s="90"/>
      <c r="T524" s="90"/>
      <c r="U524" s="98"/>
      <c r="V524" s="90"/>
      <c r="W524" s="98"/>
      <c r="X524" s="90"/>
      <c r="Y524" s="98"/>
      <c r="Z524" s="90"/>
      <c r="AA524" s="98"/>
      <c r="AB524" s="90"/>
      <c r="AC524" s="98"/>
      <c r="AD524" s="90"/>
      <c r="AE524" s="98"/>
      <c r="AF524" s="90"/>
      <c r="AG524" s="98"/>
      <c r="AH524" s="90"/>
      <c r="AI524" s="98"/>
      <c r="AJ524" s="90"/>
      <c r="AK524" s="98"/>
      <c r="AL524" s="90"/>
      <c r="AM524" s="98"/>
      <c r="AN524" s="90"/>
      <c r="AO524" s="98"/>
      <c r="AP524" s="90"/>
      <c r="AQ524" s="98"/>
    </row>
    <row r="525" spans="18:43" s="1" customFormat="1" ht="123" customHeight="1" x14ac:dyDescent="0.25">
      <c r="R525" s="5"/>
      <c r="S525" s="90"/>
      <c r="T525" s="90"/>
      <c r="U525" s="98"/>
      <c r="V525" s="90"/>
      <c r="W525" s="98"/>
      <c r="X525" s="90"/>
      <c r="Y525" s="98"/>
      <c r="Z525" s="90"/>
      <c r="AA525" s="98"/>
      <c r="AB525" s="90"/>
      <c r="AC525" s="98"/>
      <c r="AD525" s="90"/>
      <c r="AE525" s="98"/>
      <c r="AF525" s="90"/>
      <c r="AG525" s="98"/>
      <c r="AH525" s="90"/>
      <c r="AI525" s="98"/>
      <c r="AJ525" s="90"/>
      <c r="AK525" s="98"/>
      <c r="AL525" s="90"/>
      <c r="AM525" s="98"/>
      <c r="AN525" s="90"/>
      <c r="AO525" s="98"/>
      <c r="AP525" s="90"/>
      <c r="AQ525" s="98"/>
    </row>
  </sheetData>
  <autoFilter ref="AA1:AQ154"/>
  <sortState ref="A3:W154">
    <sortCondition ref="J3:J154"/>
  </sortState>
  <dataValidations disablePrompts="1" count="1">
    <dataValidation type="list" allowBlank="1" showInputMessage="1" showErrorMessage="1" sqref="J81:J91 J46:J49">
      <formula1>META</formula1>
    </dataValidation>
  </dataValidations>
  <pageMargins left="0.25" right="0.25" top="0.75" bottom="0.75" header="0.3" footer="0.3"/>
  <pageSetup paperSize="12" scale="19" fitToHeight="0" orientation="landscape" r:id="rId1"/>
  <rowBreaks count="1" manualBreakCount="1">
    <brk id="77" max="45" man="1"/>
  </rowBreaks>
  <colBreaks count="1" manualBreakCount="1">
    <brk id="6" max="1048575" man="1"/>
  </colBreaks>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topLeftCell="B6" zoomScale="70" zoomScaleNormal="70" zoomScaleSheetLayoutView="70" workbookViewId="0">
      <selection activeCell="H6" sqref="H6"/>
    </sheetView>
  </sheetViews>
  <sheetFormatPr baseColWidth="10" defaultColWidth="11.42578125" defaultRowHeight="15" x14ac:dyDescent="0.25"/>
  <cols>
    <col min="1" max="1" width="12.7109375" style="89" hidden="1" customWidth="1"/>
    <col min="2" max="2" width="34.42578125" customWidth="1"/>
    <col min="3" max="3" width="27.28515625" customWidth="1"/>
    <col min="4" max="4" width="25.28515625" style="96" customWidth="1"/>
    <col min="5" max="5" width="17.28515625" customWidth="1"/>
    <col min="6" max="6" width="15.140625" customWidth="1"/>
    <col min="7" max="7" width="20.85546875" customWidth="1"/>
    <col min="8" max="8" width="21.7109375" customWidth="1"/>
    <col min="9" max="10" width="13.7109375" customWidth="1"/>
    <col min="11" max="13" width="13.7109375" hidden="1" customWidth="1"/>
    <col min="14" max="14" width="39.28515625" customWidth="1"/>
    <col min="15" max="15" width="12" customWidth="1"/>
  </cols>
  <sheetData>
    <row r="1" spans="1:14" ht="46.5" thickBot="1" x14ac:dyDescent="0.3">
      <c r="B1" s="212" t="s">
        <v>383</v>
      </c>
      <c r="C1" s="213"/>
      <c r="D1" s="213"/>
      <c r="E1" s="213"/>
      <c r="F1" s="214"/>
      <c r="G1" s="174" t="s">
        <v>377</v>
      </c>
      <c r="H1" s="174" t="s">
        <v>351</v>
      </c>
      <c r="I1" s="174" t="s">
        <v>384</v>
      </c>
      <c r="J1" s="175" t="s">
        <v>353</v>
      </c>
    </row>
    <row r="2" spans="1:14" ht="52.5" customHeight="1" thickBot="1" x14ac:dyDescent="0.3">
      <c r="B2" s="215"/>
      <c r="C2" s="216"/>
      <c r="D2" s="216"/>
      <c r="E2" s="216"/>
      <c r="F2" s="217"/>
      <c r="G2" s="194">
        <f>AVERAGE(G5:G7)</f>
        <v>0.21665556288976373</v>
      </c>
      <c r="H2" s="195">
        <f>(151280891+104766347)/(1256657732+497142857)</f>
        <v>0.14599563918837297</v>
      </c>
      <c r="I2" s="195">
        <f>151280891/1256657732</f>
        <v>0.12038352778781931</v>
      </c>
      <c r="J2" s="196">
        <f>104766347/497142857</f>
        <v>0.21073690494561406</v>
      </c>
      <c r="K2" s="60"/>
      <c r="L2" s="60"/>
      <c r="M2" s="60"/>
      <c r="N2" s="57"/>
    </row>
    <row r="3" spans="1:14" s="107" customFormat="1" ht="6.75" customHeight="1" x14ac:dyDescent="0.25">
      <c r="A3" s="206"/>
      <c r="B3" s="199"/>
      <c r="C3" s="200"/>
      <c r="D3" s="200"/>
      <c r="E3" s="200"/>
      <c r="F3" s="200"/>
      <c r="G3" s="201"/>
      <c r="H3" s="207"/>
      <c r="I3" s="207"/>
      <c r="J3" s="208"/>
      <c r="K3" s="209"/>
      <c r="L3" s="209"/>
      <c r="M3" s="209"/>
      <c r="N3" s="210"/>
    </row>
    <row r="4" spans="1:14" ht="45" x14ac:dyDescent="0.25">
      <c r="B4" s="176" t="s">
        <v>317</v>
      </c>
      <c r="C4" s="80" t="s">
        <v>318</v>
      </c>
      <c r="D4" s="80" t="s">
        <v>319</v>
      </c>
      <c r="E4" s="81" t="s">
        <v>320</v>
      </c>
      <c r="F4" s="80" t="s">
        <v>365</v>
      </c>
      <c r="G4" s="192" t="s">
        <v>321</v>
      </c>
      <c r="H4" s="192" t="s">
        <v>366</v>
      </c>
      <c r="I4" s="192" t="s">
        <v>367</v>
      </c>
      <c r="J4" s="193" t="s">
        <v>368</v>
      </c>
      <c r="K4" s="171" t="s">
        <v>369</v>
      </c>
      <c r="L4" s="58" t="s">
        <v>370</v>
      </c>
      <c r="M4" s="58" t="s">
        <v>371</v>
      </c>
      <c r="N4" s="82" t="s">
        <v>322</v>
      </c>
    </row>
    <row r="5" spans="1:14" ht="84.75" customHeight="1" x14ac:dyDescent="0.25">
      <c r="A5" s="89">
        <v>2203003</v>
      </c>
      <c r="B5" s="177" t="s">
        <v>49</v>
      </c>
      <c r="C5" s="83" t="s">
        <v>323</v>
      </c>
      <c r="D5" s="84" t="s">
        <v>324</v>
      </c>
      <c r="E5" s="84">
        <v>356</v>
      </c>
      <c r="F5" s="84">
        <v>121</v>
      </c>
      <c r="G5" s="85">
        <f>M5/F5</f>
        <v>0.12396694214876033</v>
      </c>
      <c r="H5" s="87">
        <f>SUM(D35:E35)</f>
        <v>3</v>
      </c>
      <c r="I5" s="109">
        <v>6</v>
      </c>
      <c r="J5" s="188">
        <v>8</v>
      </c>
      <c r="K5" s="187">
        <f>SUM(D35:K35)</f>
        <v>15</v>
      </c>
      <c r="L5" s="87">
        <f>SUM(D35:M35)</f>
        <v>15</v>
      </c>
      <c r="M5" s="109">
        <f>SUM(D35:O35)</f>
        <v>15</v>
      </c>
      <c r="N5" s="61" t="s">
        <v>391</v>
      </c>
    </row>
    <row r="6" spans="1:14" ht="145.5" customHeight="1" x14ac:dyDescent="0.25">
      <c r="A6" s="89">
        <v>2203016</v>
      </c>
      <c r="B6" s="177" t="s">
        <v>81</v>
      </c>
      <c r="C6" s="83" t="s">
        <v>325</v>
      </c>
      <c r="D6" s="84" t="s">
        <v>326</v>
      </c>
      <c r="E6" s="84">
        <v>52</v>
      </c>
      <c r="F6" s="84">
        <v>13</v>
      </c>
      <c r="G6" s="150">
        <f>M6/F6</f>
        <v>0.43076923076923063</v>
      </c>
      <c r="H6" s="87">
        <f>SUM(D41:E41)</f>
        <v>0.04</v>
      </c>
      <c r="I6" s="109">
        <f>SUM(D41:G41)</f>
        <v>1.1800000000000002</v>
      </c>
      <c r="J6" s="188">
        <f>SUM(D41:I41)</f>
        <v>5.5999999999999979</v>
      </c>
      <c r="K6" s="187">
        <f>SUM(D41:K41)</f>
        <v>5.5999999999999979</v>
      </c>
      <c r="L6" s="87">
        <f>SUM(D41:M41)</f>
        <v>5.5999999999999979</v>
      </c>
      <c r="M6" s="109">
        <f>SUM(D41:O41)</f>
        <v>5.5999999999999979</v>
      </c>
      <c r="N6" s="61" t="s">
        <v>390</v>
      </c>
    </row>
    <row r="7" spans="1:14" ht="133.5" customHeight="1" thickBot="1" x14ac:dyDescent="0.3">
      <c r="A7" s="89">
        <v>2203018</v>
      </c>
      <c r="B7" s="179" t="s">
        <v>327</v>
      </c>
      <c r="C7" s="180" t="s">
        <v>328</v>
      </c>
      <c r="D7" s="182" t="s">
        <v>329</v>
      </c>
      <c r="E7" s="182">
        <v>773713</v>
      </c>
      <c r="F7" s="182">
        <v>464914</v>
      </c>
      <c r="G7" s="183">
        <f>M7/F7</f>
        <v>9.5230515751300246E-2</v>
      </c>
      <c r="H7" s="189">
        <f>SUM(D29:E29)</f>
        <v>20572</v>
      </c>
      <c r="I7" s="190">
        <f>SUM(D29:G29)</f>
        <v>33727</v>
      </c>
      <c r="J7" s="191">
        <f>SUM(D29:I29)</f>
        <v>44274</v>
      </c>
      <c r="K7" s="187">
        <f>SUM(D29:K29)</f>
        <v>44274</v>
      </c>
      <c r="L7" s="87">
        <f>SUM(D29:M29)</f>
        <v>44274</v>
      </c>
      <c r="M7" s="109">
        <f>SUM(D29:O29)</f>
        <v>44274</v>
      </c>
      <c r="N7" s="61" t="s">
        <v>385</v>
      </c>
    </row>
    <row r="8" spans="1:14" ht="42" customHeight="1" thickBot="1" x14ac:dyDescent="0.3"/>
    <row r="9" spans="1:14" ht="48" customHeight="1" thickBot="1" x14ac:dyDescent="0.3">
      <c r="B9" s="212" t="s">
        <v>354</v>
      </c>
      <c r="C9" s="213"/>
      <c r="D9" s="213"/>
      <c r="E9" s="213"/>
      <c r="F9" s="214"/>
      <c r="G9" s="174" t="s">
        <v>377</v>
      </c>
      <c r="H9" s="174" t="s">
        <v>351</v>
      </c>
      <c r="I9" s="174" t="s">
        <v>384</v>
      </c>
      <c r="J9" s="175" t="s">
        <v>353</v>
      </c>
    </row>
    <row r="10" spans="1:14" ht="45.75" customHeight="1" thickBot="1" x14ac:dyDescent="0.3">
      <c r="B10" s="215"/>
      <c r="C10" s="216"/>
      <c r="D10" s="216"/>
      <c r="E10" s="216"/>
      <c r="F10" s="217"/>
      <c r="G10" s="194">
        <f>AVERAGE(G13:G17)</f>
        <v>0.10495959595959596</v>
      </c>
      <c r="H10" s="195">
        <v>0.21240991849697854</v>
      </c>
      <c r="I10" s="195">
        <v>0.20985616898747056</v>
      </c>
      <c r="J10" s="196">
        <v>0.21507484770919846</v>
      </c>
      <c r="K10" s="60"/>
      <c r="L10" s="60"/>
      <c r="M10" s="60"/>
      <c r="N10" s="57"/>
    </row>
    <row r="11" spans="1:14" ht="7.5" customHeight="1" x14ac:dyDescent="0.25">
      <c r="B11" s="199"/>
      <c r="C11" s="200"/>
      <c r="D11" s="200"/>
      <c r="E11" s="200"/>
      <c r="F11" s="200"/>
      <c r="G11" s="201"/>
      <c r="H11" s="202"/>
      <c r="I11" s="202"/>
      <c r="J11" s="203"/>
      <c r="K11" s="204"/>
      <c r="L11" s="204"/>
      <c r="M11" s="204"/>
      <c r="N11" s="205"/>
    </row>
    <row r="12" spans="1:14" ht="45" x14ac:dyDescent="0.25">
      <c r="B12" s="176" t="s">
        <v>317</v>
      </c>
      <c r="C12" s="80" t="s">
        <v>318</v>
      </c>
      <c r="D12" s="80" t="s">
        <v>319</v>
      </c>
      <c r="E12" s="81" t="s">
        <v>320</v>
      </c>
      <c r="F12" s="80" t="s">
        <v>365</v>
      </c>
      <c r="G12" s="192" t="s">
        <v>321</v>
      </c>
      <c r="H12" s="192" t="s">
        <v>366</v>
      </c>
      <c r="I12" s="192" t="s">
        <v>367</v>
      </c>
      <c r="J12" s="193" t="s">
        <v>368</v>
      </c>
      <c r="K12" s="171" t="s">
        <v>369</v>
      </c>
      <c r="L12" s="58" t="s">
        <v>370</v>
      </c>
      <c r="M12" s="58" t="s">
        <v>371</v>
      </c>
      <c r="N12" s="82" t="s">
        <v>322</v>
      </c>
    </row>
    <row r="13" spans="1:14" ht="48.75" hidden="1" customHeight="1" x14ac:dyDescent="0.25">
      <c r="A13" s="89">
        <v>2299058</v>
      </c>
      <c r="B13" s="177" t="s">
        <v>182</v>
      </c>
      <c r="C13" s="83" t="s">
        <v>330</v>
      </c>
      <c r="D13" s="84" t="s">
        <v>331</v>
      </c>
      <c r="E13" s="84">
        <v>100</v>
      </c>
      <c r="F13" s="84">
        <v>100</v>
      </c>
      <c r="G13" s="85">
        <f>(H13+I13+J13+K13+L13+M13)/F13</f>
        <v>0</v>
      </c>
      <c r="H13" s="197">
        <v>0</v>
      </c>
      <c r="I13" s="198">
        <v>0</v>
      </c>
      <c r="J13" s="178">
        <v>0</v>
      </c>
      <c r="K13" s="172"/>
      <c r="L13" s="59"/>
      <c r="M13" s="168"/>
      <c r="N13" s="61"/>
    </row>
    <row r="14" spans="1:14" ht="95.25" customHeight="1" x14ac:dyDescent="0.25">
      <c r="A14" s="89">
        <v>2299011</v>
      </c>
      <c r="B14" s="177" t="s">
        <v>215</v>
      </c>
      <c r="C14" s="83" t="s">
        <v>215</v>
      </c>
      <c r="D14" s="115" t="s">
        <v>332</v>
      </c>
      <c r="E14" s="84">
        <v>1</v>
      </c>
      <c r="F14" s="85">
        <v>0.5</v>
      </c>
      <c r="G14" s="85">
        <f>(H14+I14+J14+K14+L14+M14)/6</f>
        <v>7.4999999999999997E-2</v>
      </c>
      <c r="H14" s="111">
        <f>(Final!T92+Final!V92)*0.5</f>
        <v>0</v>
      </c>
      <c r="I14" s="120">
        <f>(Final!T92+Final!V92+Final!X92+Final!Z92)*0.5</f>
        <v>0.05</v>
      </c>
      <c r="J14" s="178">
        <f>(Final!T92+Final!V92+Final!X92+Final!Z92+Final!AB92+Final!AD92)*0.5</f>
        <v>0.1</v>
      </c>
      <c r="K14" s="173">
        <f>(Final!T92+Final!V92+Final!X92+Final!Z92+Final!AB92+Final!AD92+Final!AF92+Final!AH92)*0.5</f>
        <v>0.1</v>
      </c>
      <c r="L14" s="111">
        <f>(Final!AL92+Final!AJ92+Final!AH92+Final!AF92+Final!AD92+Final!AB92+Final!Z92+Final!X92+Final!V92+Final!T92)*0.5</f>
        <v>0.1</v>
      </c>
      <c r="M14" s="120">
        <f>(Final!AP92+Final!AN92+Final!AL92+Final!AJ92+Final!AH92+Final!AF92+Final!AD92+Final!AB92+Final!Z92+Final!X92+Final!V92+Final!T92)*0.5</f>
        <v>0.1</v>
      </c>
      <c r="N14" s="61" t="s">
        <v>386</v>
      </c>
    </row>
    <row r="15" spans="1:14" ht="89.25" customHeight="1" x14ac:dyDescent="0.25">
      <c r="A15" s="89">
        <v>2299052</v>
      </c>
      <c r="B15" s="177" t="s">
        <v>169</v>
      </c>
      <c r="C15" s="83" t="s">
        <v>333</v>
      </c>
      <c r="D15" s="115" t="s">
        <v>334</v>
      </c>
      <c r="E15" s="84">
        <v>1</v>
      </c>
      <c r="F15" s="85">
        <v>0.25</v>
      </c>
      <c r="G15" s="85">
        <f>(H15+I15+J15+K15+L15+M15)/6</f>
        <v>7.1909722222222208E-2</v>
      </c>
      <c r="H15" s="111">
        <f>SUM(Final!T69:T72,Final!V69:V72)*0.125</f>
        <v>4.5208333333333336E-2</v>
      </c>
      <c r="I15" s="120">
        <f>SUM(Final!T69:T72,Final!V69:V72,Final!X69:X72,Final!Z69:Z72)*0.125</f>
        <v>7.166666666666667E-2</v>
      </c>
      <c r="J15" s="178">
        <f>SUM(Final!T69:T72,Final!V69:V72,Final!X69:X72,Final!Z69:Z72,Final!AB69:AB72,Final!AD69:AD72)*0.125</f>
        <v>7.8645833333333331E-2</v>
      </c>
      <c r="K15" s="173">
        <f>SUM(Final!AH69:AH72,Final!AF69:AF72,Final!AD69:AD72,Final!AB69:AB72,Final!Z69:Z72,Final!X69:X72,Final!V69:V72,Final!T69:T72)*0.125</f>
        <v>7.8645833333333331E-2</v>
      </c>
      <c r="L15" s="111">
        <f>SUM(Final!T69:T72,Final!V69:V72,Final!X69:X72,Final!Z69:Z72,Final!AB69:AB72,Final!AD69:AD72,Final!AF69:AF72,Final!AH69:AH72,Final!AJ69:AJ72,Final!AL69:AL72)*0.125</f>
        <v>7.8645833333333331E-2</v>
      </c>
      <c r="M15" s="120">
        <f>SUM(Final!AP69:AP72,Final!AN69:AN72,Final!AL69:AL72,Final!AJ69:AJ72,Final!AH69:AH72,Final!AF69:AF72,Final!AD69:AD72,Final!AB69:AB72,Final!Z69:Z72,Final!X69:X72,Final!V69:V72,Final!T69:T72)*0.125</f>
        <v>7.8645833333333331E-2</v>
      </c>
      <c r="N15" s="61" t="s">
        <v>387</v>
      </c>
    </row>
    <row r="16" spans="1:14" ht="189.75" customHeight="1" x14ac:dyDescent="0.25">
      <c r="A16" s="89">
        <v>2299060</v>
      </c>
      <c r="B16" s="177" t="s">
        <v>194</v>
      </c>
      <c r="C16" s="83" t="s">
        <v>335</v>
      </c>
      <c r="D16" s="115" t="s">
        <v>334</v>
      </c>
      <c r="E16" s="84">
        <v>1</v>
      </c>
      <c r="F16" s="85">
        <v>0.5</v>
      </c>
      <c r="G16" s="85">
        <f>(H16+I16+J16+K16+L16+M16)/6</f>
        <v>0.25031249999999999</v>
      </c>
      <c r="H16" s="111">
        <f>SUM(Final!T78:T91,Final!V78:V91)*0.25</f>
        <v>8.4375000000000006E-2</v>
      </c>
      <c r="I16" s="120">
        <f>SUM(Final!T78:T91,Final!V78:V91,Final!X78:X91,Final!Z78:Z91)*0.25</f>
        <v>0.19749999999999998</v>
      </c>
      <c r="J16" s="178">
        <f>SUM(Final!T78:T91,Final!V78:V91,Final!X78:X91,Final!Z78:Z91,Final!AB78:AB91,Final!AD78:AD91)*0.25</f>
        <v>0.30499999999999999</v>
      </c>
      <c r="K16" s="173">
        <f>SUM(Final!AH78:AH91,Final!AF78:AF91,Final!AD78:AD91,Final!AB78:AB91,Final!Z78:Z91,Final!X78:X91,Final!V78:V91,Final!T78:T91)*0.25</f>
        <v>0.30500000000000005</v>
      </c>
      <c r="L16" s="111">
        <f>SUM(Final!T78:T91,Final!V78:V91,Final!X78:X91,Final!Z78:Z91,Final!AB78:AB91,Final!AD78:AD91,Final!AF78:AF91,Final!AH78:AH91,Final!AJ78:AJ91,Final!AL78:AL91)*0.25</f>
        <v>0.30499999999999999</v>
      </c>
      <c r="M16" s="120">
        <f>SUM(Final!AP78:AP91,Final!AN78:AN91,Final!AL78:AL91,Final!AJ78:AJ91,Final!AH78:AH91,Final!AF78:AF91,Final!AD78:AD91,Final!AB78:AB91,Final!Z78:Z91,Final!X78:X91,Final!V78:V91,Final!T78:T91)*0.25</f>
        <v>0.30500000000000005</v>
      </c>
      <c r="N16" s="61" t="s">
        <v>389</v>
      </c>
    </row>
    <row r="17" spans="1:15" ht="114.75" customHeight="1" thickBot="1" x14ac:dyDescent="0.3">
      <c r="A17" s="89">
        <v>2299062</v>
      </c>
      <c r="B17" s="179" t="s">
        <v>336</v>
      </c>
      <c r="C17" s="180" t="s">
        <v>337</v>
      </c>
      <c r="D17" s="181" t="s">
        <v>338</v>
      </c>
      <c r="E17" s="182">
        <v>1</v>
      </c>
      <c r="F17" s="183">
        <v>0.25</v>
      </c>
      <c r="G17" s="183">
        <f>(H17+I17+J17+K17+L17+M17)/6</f>
        <v>0.12757575757575756</v>
      </c>
      <c r="H17" s="184">
        <f>SUM(Final!T93:T96,Final!V93:V96)*0.125</f>
        <v>9.0454545454545454E-2</v>
      </c>
      <c r="I17" s="185">
        <f>SUM(Final!T93:T96,Final!V93:V96,Final!X93:X96,Final!Z93:Z96)*0.125</f>
        <v>0.12227272727272726</v>
      </c>
      <c r="J17" s="186">
        <f>SUM(Final!T93:T96,Final!V93:V96,Final!X93:X96,Final!Z93:Z96,Final!AB93:AB96,Final!AD93:AD96)*0.125</f>
        <v>0.13818181818181813</v>
      </c>
      <c r="K17" s="173">
        <f>SUM(Final!AH93:AH96,Final!AF93:AF96,Final!AD93:AD96,Final!AB93:AB96,Final!Z93:Z96,Final!X93:X96,Final!V93:V96,Final!T93:T96)*0.125</f>
        <v>0.13818181818181816</v>
      </c>
      <c r="L17" s="111">
        <f>SUM(Final!T93:T96,Final!V93:V96,Final!X93:X96,Final!Z93:Z96,Final!AB93:AB96,Final!AD93:AD96,Final!AF93:AF96,Final!AH93:AH96,Final!AJ93:AJ96,Final!AL93:AL96)*0.125</f>
        <v>0.13818181818181813</v>
      </c>
      <c r="M17" s="120">
        <f>SUM(Final!AP93:AP96,Final!AN93:AN96,Final!AL93:AL96,Final!AJ93:AJ96,Final!AH93:AH96,Final!AF93:AF96,Final!AD93:AD96,Final!AB93:AB96,Final!Z93:Z96,Final!X93:X96,Final!V93:V96,Final!T93:T96)*0.125</f>
        <v>0.13818181818181816</v>
      </c>
      <c r="N17" s="211" t="s">
        <v>388</v>
      </c>
    </row>
    <row r="18" spans="1:15" x14ac:dyDescent="0.25">
      <c r="B18" s="88"/>
      <c r="C18" s="88"/>
      <c r="D18" s="1"/>
      <c r="E18" s="1"/>
      <c r="F18" s="90"/>
      <c r="G18" s="90"/>
      <c r="H18" s="91"/>
      <c r="I18" s="121"/>
      <c r="J18" s="92"/>
      <c r="K18" s="92"/>
      <c r="L18" s="92"/>
      <c r="M18" s="92"/>
      <c r="N18" s="93"/>
    </row>
    <row r="19" spans="1:15" ht="15.75" hidden="1" x14ac:dyDescent="0.25">
      <c r="B19" s="129"/>
      <c r="C19" s="129"/>
      <c r="D19" s="130">
        <v>1</v>
      </c>
      <c r="E19" s="131">
        <v>2</v>
      </c>
      <c r="F19" s="130">
        <v>3</v>
      </c>
      <c r="G19" s="131">
        <v>4</v>
      </c>
      <c r="H19" s="130">
        <v>5</v>
      </c>
      <c r="I19" s="131">
        <v>6</v>
      </c>
      <c r="J19" s="130">
        <v>7</v>
      </c>
      <c r="K19" s="131">
        <v>8</v>
      </c>
      <c r="L19" s="130">
        <v>9</v>
      </c>
      <c r="M19" s="131">
        <v>10</v>
      </c>
      <c r="N19" s="130">
        <v>11</v>
      </c>
      <c r="O19" s="131">
        <v>12</v>
      </c>
    </row>
    <row r="20" spans="1:15" hidden="1" x14ac:dyDescent="0.25">
      <c r="A20" s="104">
        <f>[1]Final!$V$11</f>
        <v>26</v>
      </c>
      <c r="B20" s="132" t="s">
        <v>339</v>
      </c>
      <c r="C20" s="133">
        <f t="shared" ref="C20:C28" si="0">SUM(D20:O20)</f>
        <v>26</v>
      </c>
      <c r="D20" s="134">
        <f>[1]Final!W$11</f>
        <v>0</v>
      </c>
      <c r="E20" s="134">
        <f>[1]Final!Y$11</f>
        <v>0</v>
      </c>
      <c r="F20" s="134">
        <f>[1]Final!AA$11</f>
        <v>26</v>
      </c>
      <c r="G20" s="134">
        <f>[1]Final!AC$11</f>
        <v>0</v>
      </c>
      <c r="H20" s="134">
        <f>[1]Final!AE$11</f>
        <v>0</v>
      </c>
      <c r="I20" s="134">
        <f>[1]Final!AG$11</f>
        <v>0</v>
      </c>
      <c r="J20" s="134">
        <f>[1]Final!AI$11</f>
        <v>0</v>
      </c>
      <c r="K20" s="134">
        <f>[1]Final!AK$11</f>
        <v>0</v>
      </c>
      <c r="L20" s="134">
        <f>[1]Final!AM$11</f>
        <v>0</v>
      </c>
      <c r="M20" s="134">
        <f>[1]Final!AO$11</f>
        <v>0</v>
      </c>
      <c r="N20" s="134">
        <f>[1]Final!AQ$11</f>
        <v>0</v>
      </c>
      <c r="O20" s="134">
        <f>[1]Final!AS$11</f>
        <v>0</v>
      </c>
    </row>
    <row r="21" spans="1:15" hidden="1" x14ac:dyDescent="0.25">
      <c r="A21" s="104">
        <f>[3]Final!$V$5</f>
        <v>521</v>
      </c>
      <c r="B21" s="132" t="s">
        <v>340</v>
      </c>
      <c r="C21" s="133">
        <f t="shared" si="0"/>
        <v>521</v>
      </c>
      <c r="D21" s="135">
        <f>[3]Final!W$5</f>
        <v>55</v>
      </c>
      <c r="E21" s="135">
        <f>[3]Final!Y$5</f>
        <v>86</v>
      </c>
      <c r="F21" s="135">
        <f>[3]Final!AA$5</f>
        <v>71</v>
      </c>
      <c r="G21" s="135">
        <f>[3]Final!AC$5</f>
        <v>132</v>
      </c>
      <c r="H21" s="135">
        <f>[3]Final!AE$5</f>
        <v>102</v>
      </c>
      <c r="I21" s="135">
        <f>[3]Final!AG$5</f>
        <v>75</v>
      </c>
      <c r="J21" s="135">
        <f>[3]Final!AI$5</f>
        <v>0</v>
      </c>
      <c r="K21" s="135">
        <f>[3]Final!AK$5</f>
        <v>0</v>
      </c>
      <c r="L21" s="135">
        <f>[3]Final!AM$5</f>
        <v>0</v>
      </c>
      <c r="M21" s="135">
        <f>[3]Final!AO$5</f>
        <v>0</v>
      </c>
      <c r="N21" s="135">
        <f>[3]Final!AQ$5</f>
        <v>0</v>
      </c>
      <c r="O21" s="135">
        <f>[3]Final!AS$5</f>
        <v>0</v>
      </c>
    </row>
    <row r="22" spans="1:15" hidden="1" x14ac:dyDescent="0.25">
      <c r="A22" s="104">
        <f>[3]Final!$V$8</f>
        <v>42830</v>
      </c>
      <c r="B22" s="132" t="s">
        <v>341</v>
      </c>
      <c r="C22" s="133">
        <f t="shared" si="0"/>
        <v>42830</v>
      </c>
      <c r="D22" s="136">
        <f>[3]Final!$W$8</f>
        <v>5654</v>
      </c>
      <c r="E22" s="136">
        <f>[3]Final!$Y$8</f>
        <v>14626</v>
      </c>
      <c r="F22" s="136">
        <f>[3]Final!$AA$8</f>
        <v>5269</v>
      </c>
      <c r="G22" s="136">
        <f>[3]Final!$AC$8</f>
        <v>7262</v>
      </c>
      <c r="H22" s="136">
        <f>[3]Final!$AE$8</f>
        <v>7404</v>
      </c>
      <c r="I22" s="136">
        <f>[3]Final!$AG$8</f>
        <v>2615</v>
      </c>
      <c r="J22" s="136">
        <f>[3]Final!$AI$8</f>
        <v>0</v>
      </c>
      <c r="K22" s="136">
        <f>[3]Final!$AK$8</f>
        <v>0</v>
      </c>
      <c r="L22" s="136">
        <f>[3]Final!$AM$8</f>
        <v>0</v>
      </c>
      <c r="M22" s="136">
        <f>[3]Final!$AO$8</f>
        <v>0</v>
      </c>
      <c r="N22" s="136">
        <f>[3]Final!$AQ$8</f>
        <v>0</v>
      </c>
      <c r="O22" s="136">
        <f>[3]Final!$AS$8</f>
        <v>0</v>
      </c>
    </row>
    <row r="23" spans="1:15" hidden="1" x14ac:dyDescent="0.25">
      <c r="A23" s="104">
        <f>[4]Final!$V$6</f>
        <v>31</v>
      </c>
      <c r="B23" s="132" t="s">
        <v>342</v>
      </c>
      <c r="C23" s="133">
        <f t="shared" si="0"/>
        <v>31</v>
      </c>
      <c r="D23" s="135">
        <f>[4]Final!$W$6</f>
        <v>2</v>
      </c>
      <c r="E23" s="135">
        <f>[4]Final!$Y$6</f>
        <v>4</v>
      </c>
      <c r="F23" s="135">
        <f>[4]Final!$AA$6</f>
        <v>5</v>
      </c>
      <c r="G23" s="135">
        <f>[4]Final!$AC$6</f>
        <v>6</v>
      </c>
      <c r="H23" s="135">
        <f>[4]Final!$AE$6</f>
        <v>8</v>
      </c>
      <c r="I23" s="135">
        <f>[4]Final!$AG$6</f>
        <v>6</v>
      </c>
      <c r="J23" s="135">
        <f>[4]Final!$AI$6</f>
        <v>0</v>
      </c>
      <c r="K23" s="135">
        <f>[4]Final!$AK$6</f>
        <v>0</v>
      </c>
      <c r="L23" s="135">
        <f>[4]Final!$AM$6</f>
        <v>0</v>
      </c>
      <c r="M23" s="135">
        <f>[4]Final!$AO$6</f>
        <v>0</v>
      </c>
      <c r="N23" s="135">
        <f>[4]Final!$AQ$6</f>
        <v>0</v>
      </c>
      <c r="O23" s="135">
        <f>[4]Final!$AS$6</f>
        <v>0</v>
      </c>
    </row>
    <row r="24" spans="1:15" hidden="1" x14ac:dyDescent="0.25">
      <c r="A24" s="104">
        <f>[4]Final!$V$8</f>
        <v>204</v>
      </c>
      <c r="B24" s="132" t="s">
        <v>343</v>
      </c>
      <c r="C24" s="133">
        <f t="shared" si="0"/>
        <v>204</v>
      </c>
      <c r="D24" s="137">
        <f>[4]Final!$W$8</f>
        <v>0</v>
      </c>
      <c r="E24" s="137">
        <f>[4]Final!$Y$8</f>
        <v>0</v>
      </c>
      <c r="F24" s="137">
        <f>[4]Final!$AA$8</f>
        <v>51</v>
      </c>
      <c r="G24" s="137">
        <f>[4]Final!$AC$8</f>
        <v>51</v>
      </c>
      <c r="H24" s="137">
        <f>[4]Final!$AE$8</f>
        <v>51</v>
      </c>
      <c r="I24" s="137">
        <f>[4]Final!$AG$8</f>
        <v>51</v>
      </c>
      <c r="J24" s="137">
        <f>[4]Final!$AI$8</f>
        <v>0</v>
      </c>
      <c r="K24" s="137">
        <f>[4]Final!$AK$8</f>
        <v>0</v>
      </c>
      <c r="L24" s="137">
        <f>[4]Final!$AM$8</f>
        <v>0</v>
      </c>
      <c r="M24" s="137">
        <f>[4]Final!$AO$8</f>
        <v>0</v>
      </c>
      <c r="N24" s="137">
        <f>[4]Final!$AQ$8</f>
        <v>0</v>
      </c>
      <c r="O24" s="137">
        <f>[4]Final!$AS$8</f>
        <v>0</v>
      </c>
    </row>
    <row r="25" spans="1:15" ht="14.25" hidden="1" customHeight="1" x14ac:dyDescent="0.25">
      <c r="A25" s="104">
        <f>[4]Final!$V$13</f>
        <v>0</v>
      </c>
      <c r="B25" s="132" t="s">
        <v>344</v>
      </c>
      <c r="C25" s="133">
        <f t="shared" si="0"/>
        <v>0</v>
      </c>
      <c r="D25" s="135">
        <f>[4]Final!$W$13</f>
        <v>0</v>
      </c>
      <c r="E25" s="135">
        <f>[4]Final!$Y$13</f>
        <v>0</v>
      </c>
      <c r="F25" s="135">
        <f>[4]Final!$AA$13</f>
        <v>0</v>
      </c>
      <c r="G25" s="135">
        <f>[4]Final!$AC$13</f>
        <v>0</v>
      </c>
      <c r="H25" s="135">
        <f>[4]Final!$AE$13</f>
        <v>0</v>
      </c>
      <c r="I25" s="135">
        <f>[4]Final!$AG$13</f>
        <v>0</v>
      </c>
      <c r="J25" s="135">
        <f>[4]Final!$AI$13</f>
        <v>0</v>
      </c>
      <c r="K25" s="135">
        <f>[4]Final!$AK$13</f>
        <v>0</v>
      </c>
      <c r="L25" s="135">
        <f>[4]Final!$AM$13</f>
        <v>0</v>
      </c>
      <c r="M25" s="135">
        <f>[4]Final!$AO$13</f>
        <v>0</v>
      </c>
      <c r="N25" s="135">
        <f>[4]Final!$AQ$13</f>
        <v>0</v>
      </c>
      <c r="O25" s="135">
        <f>[4]Final!$AS$13</f>
        <v>0</v>
      </c>
    </row>
    <row r="26" spans="1:15" hidden="1" x14ac:dyDescent="0.25">
      <c r="A26" s="104">
        <f>'[2]E-IR'!$V$4</f>
        <v>27</v>
      </c>
      <c r="B26" s="132" t="s">
        <v>373</v>
      </c>
      <c r="C26" s="133">
        <f t="shared" si="0"/>
        <v>27</v>
      </c>
      <c r="D26" s="137">
        <f>'[2]E-IR'!W$4</f>
        <v>2</v>
      </c>
      <c r="E26" s="137">
        <f>'[2]E-IR'!Y$4</f>
        <v>10</v>
      </c>
      <c r="F26" s="137">
        <f>'[2]E-IR'!AA$4</f>
        <v>6</v>
      </c>
      <c r="G26" s="137">
        <f>'[2]E-IR'!AC$4</f>
        <v>3</v>
      </c>
      <c r="H26" s="137">
        <f>'[2]E-IR'!AE$4</f>
        <v>4</v>
      </c>
      <c r="I26" s="137">
        <f>'[2]E-IR'!AG$4</f>
        <v>2</v>
      </c>
      <c r="J26" s="137">
        <f>'[2]E-IR'!AI$4</f>
        <v>0</v>
      </c>
      <c r="K26" s="137">
        <f>'[2]E-IR'!AK$4</f>
        <v>0</v>
      </c>
      <c r="L26" s="137">
        <f>'[2]E-IR'!AM$4</f>
        <v>0</v>
      </c>
      <c r="M26" s="137">
        <f>'[2]E-IR'!AO$4</f>
        <v>0</v>
      </c>
      <c r="N26" s="137">
        <f>'[2]E-IR'!AQ$4</f>
        <v>0</v>
      </c>
      <c r="O26" s="137">
        <f>'[2]E-IR'!AS$4</f>
        <v>0</v>
      </c>
    </row>
    <row r="27" spans="1:15" s="101" customFormat="1" ht="15.75" hidden="1" x14ac:dyDescent="0.25">
      <c r="A27" s="104">
        <f>'[2]E-IR'!$V$8</f>
        <v>421</v>
      </c>
      <c r="B27" s="147" t="s">
        <v>375</v>
      </c>
      <c r="C27" s="133">
        <f>SUM(D27:O27)</f>
        <v>421</v>
      </c>
      <c r="D27" s="143">
        <f>'[2]E-IR'!$W8</f>
        <v>13</v>
      </c>
      <c r="E27" s="143">
        <f>'[2]E-IR'!Y8</f>
        <v>77</v>
      </c>
      <c r="F27" s="143">
        <f>'[2]E-IR'!AA8</f>
        <v>85</v>
      </c>
      <c r="G27" s="143">
        <f>'[2]E-IR'!AC$8</f>
        <v>84</v>
      </c>
      <c r="H27" s="143">
        <f>'[2]E-IR'!AE$8</f>
        <v>92</v>
      </c>
      <c r="I27" s="143">
        <f>'[2]E-IR'!AG$8</f>
        <v>70</v>
      </c>
      <c r="J27" s="143">
        <f>'[2]E-IR'!AI$8</f>
        <v>0</v>
      </c>
      <c r="K27" s="143">
        <f>'[2]E-IR'!AK$8</f>
        <v>0</v>
      </c>
      <c r="L27" s="143">
        <f>'[2]E-IR'!AM$8</f>
        <v>0</v>
      </c>
      <c r="M27" s="143">
        <f>'[2]E-IR'!AO$8</f>
        <v>0</v>
      </c>
      <c r="N27" s="143">
        <f>'[2]E-IR'!AQ$8</f>
        <v>0</v>
      </c>
      <c r="O27" s="143">
        <f>'[2]E-IR'!AS$8</f>
        <v>0</v>
      </c>
    </row>
    <row r="28" spans="1:15" s="101" customFormat="1" ht="30" hidden="1" x14ac:dyDescent="0.25">
      <c r="A28" s="104">
        <f>'[2]E-IR'!$V$9</f>
        <v>214</v>
      </c>
      <c r="B28" s="147" t="s">
        <v>376</v>
      </c>
      <c r="C28" s="133">
        <f t="shared" si="0"/>
        <v>214</v>
      </c>
      <c r="D28" s="143">
        <f>'[2]E-IR'!$W9</f>
        <v>4</v>
      </c>
      <c r="E28" s="143">
        <f>'[2]E-IR'!Y9</f>
        <v>39</v>
      </c>
      <c r="F28" s="143">
        <f>'[2]E-IR'!AA9</f>
        <v>59</v>
      </c>
      <c r="G28" s="143">
        <f>'[2]E-IR'!AC$9</f>
        <v>45</v>
      </c>
      <c r="H28" s="143">
        <f>'[2]E-IR'!AE$9</f>
        <v>39</v>
      </c>
      <c r="I28" s="143">
        <f>'[2]E-IR'!AG$9</f>
        <v>28</v>
      </c>
      <c r="J28" s="143">
        <f>'[2]E-IR'!AI$9</f>
        <v>0</v>
      </c>
      <c r="K28" s="143">
        <f>'[2]E-IR'!AK$9</f>
        <v>0</v>
      </c>
      <c r="L28" s="143">
        <f>'[2]E-IR'!AM$9</f>
        <v>0</v>
      </c>
      <c r="M28" s="143">
        <f>'[2]E-IR'!AO$9</f>
        <v>0</v>
      </c>
      <c r="N28" s="143">
        <f>'[2]E-IR'!AQ$9</f>
        <v>0</v>
      </c>
      <c r="O28" s="143">
        <f>'[2]E-IR'!AS$9</f>
        <v>0</v>
      </c>
    </row>
    <row r="29" spans="1:15" ht="15.75" hidden="1" x14ac:dyDescent="0.25">
      <c r="A29" s="110">
        <v>464914</v>
      </c>
      <c r="B29" s="88" t="s">
        <v>345</v>
      </c>
      <c r="C29" s="138">
        <f>SUM(C20:C28)</f>
        <v>44274</v>
      </c>
      <c r="D29" s="138">
        <f>SUM(D20:D28)</f>
        <v>5730</v>
      </c>
      <c r="E29" s="138">
        <f>SUM(E20:E28)</f>
        <v>14842</v>
      </c>
      <c r="F29" s="138">
        <f t="shared" ref="F29:O29" si="1">SUM(F20:F28)</f>
        <v>5572</v>
      </c>
      <c r="G29" s="138">
        <f t="shared" si="1"/>
        <v>7583</v>
      </c>
      <c r="H29" s="138">
        <f t="shared" si="1"/>
        <v>7700</v>
      </c>
      <c r="I29" s="138">
        <f t="shared" si="1"/>
        <v>2847</v>
      </c>
      <c r="J29" s="138">
        <f t="shared" si="1"/>
        <v>0</v>
      </c>
      <c r="K29" s="138">
        <f t="shared" si="1"/>
        <v>0</v>
      </c>
      <c r="L29" s="138">
        <f t="shared" si="1"/>
        <v>0</v>
      </c>
      <c r="M29" s="138">
        <f t="shared" si="1"/>
        <v>0</v>
      </c>
      <c r="N29" s="138">
        <f t="shared" si="1"/>
        <v>0</v>
      </c>
      <c r="O29" s="138">
        <f t="shared" si="1"/>
        <v>0</v>
      </c>
    </row>
    <row r="30" spans="1:15" ht="15.75" hidden="1" x14ac:dyDescent="0.25">
      <c r="A30" s="105"/>
      <c r="B30" s="139"/>
      <c r="C30" s="170"/>
      <c r="D30" s="140"/>
      <c r="E30" s="139"/>
      <c r="F30" s="139"/>
      <c r="G30" s="139"/>
      <c r="H30" s="139"/>
      <c r="I30" s="139"/>
      <c r="J30" s="139"/>
      <c r="K30" s="139"/>
      <c r="L30" s="139"/>
      <c r="M30" s="139"/>
      <c r="N30" s="139"/>
      <c r="O30" s="139"/>
    </row>
    <row r="31" spans="1:15" ht="15.75" hidden="1" x14ac:dyDescent="0.25">
      <c r="A31" s="104">
        <f>[1]Final!$V$7</f>
        <v>0</v>
      </c>
      <c r="B31" s="132" t="s">
        <v>378</v>
      </c>
      <c r="C31" s="141">
        <f>SUM(D31:O31)</f>
        <v>0</v>
      </c>
      <c r="D31" s="142">
        <f>[1]Final!$W$7</f>
        <v>0</v>
      </c>
      <c r="E31" s="143">
        <f>[1]Final!$Y$7</f>
        <v>0</v>
      </c>
      <c r="F31" s="143">
        <f>[1]Final!$AA$7</f>
        <v>0</v>
      </c>
      <c r="G31" s="143">
        <f>[1]Final!$AC$7</f>
        <v>0</v>
      </c>
      <c r="H31" s="143">
        <f>[1]Final!$AE$7</f>
        <v>0</v>
      </c>
      <c r="I31" s="143">
        <f>[1]Final!$AG$7</f>
        <v>0</v>
      </c>
      <c r="J31" s="143">
        <f>[1]Final!$AI$7</f>
        <v>0</v>
      </c>
      <c r="K31" s="143">
        <f>[1]Final!$AK$7</f>
        <v>0</v>
      </c>
      <c r="L31" s="143">
        <f>[1]Final!$AM$7</f>
        <v>0</v>
      </c>
      <c r="M31" s="143">
        <f>[1]Final!$AO$7</f>
        <v>0</v>
      </c>
      <c r="N31" s="143">
        <f>[1]Final!$AQ$7</f>
        <v>0</v>
      </c>
      <c r="O31" s="143">
        <f>[1]Final!$AS$7</f>
        <v>0</v>
      </c>
    </row>
    <row r="32" spans="1:15" s="100" customFormat="1" hidden="1" x14ac:dyDescent="0.2">
      <c r="A32" s="104">
        <f>[1]Final!$V$18</f>
        <v>1</v>
      </c>
      <c r="B32" s="132" t="s">
        <v>379</v>
      </c>
      <c r="C32" s="141">
        <f>SUM(D32:O32)</f>
        <v>1</v>
      </c>
      <c r="D32" s="144">
        <f>[1]Final!$W$18</f>
        <v>0</v>
      </c>
      <c r="E32" s="144">
        <f>[1]Final!$Y$18</f>
        <v>0</v>
      </c>
      <c r="F32" s="144">
        <f>[1]Final!$AA$18</f>
        <v>0</v>
      </c>
      <c r="G32" s="144">
        <f>[1]Final!$AC$18</f>
        <v>0</v>
      </c>
      <c r="H32" s="144">
        <f>[1]Final!$AE$18</f>
        <v>0</v>
      </c>
      <c r="I32" s="144">
        <f>[1]Final!$AG$18</f>
        <v>1</v>
      </c>
      <c r="J32" s="144">
        <f>[1]Final!$AI$18</f>
        <v>0</v>
      </c>
      <c r="K32" s="144">
        <f>[1]Final!$AK$18</f>
        <v>0</v>
      </c>
      <c r="L32" s="144">
        <f>[1]Final!$AM$18</f>
        <v>0</v>
      </c>
      <c r="M32" s="144">
        <f>[1]Final!$AO$18</f>
        <v>0</v>
      </c>
      <c r="N32" s="144">
        <f>[1]Final!$AQ$18</f>
        <v>0</v>
      </c>
      <c r="O32" s="144">
        <f>[1]Final!$AS$18</f>
        <v>0</v>
      </c>
    </row>
    <row r="33" spans="1:15" ht="15.75" hidden="1" x14ac:dyDescent="0.25">
      <c r="A33" s="123">
        <f>[1]Final!$V$28</f>
        <v>2</v>
      </c>
      <c r="B33" s="145" t="s">
        <v>380</v>
      </c>
      <c r="C33" s="141">
        <f>SUM(D33:O33)</f>
        <v>2</v>
      </c>
      <c r="D33" s="142">
        <f>[1]Final!$W$28</f>
        <v>0</v>
      </c>
      <c r="E33" s="143">
        <f>[1]Final!$Y$28</f>
        <v>0</v>
      </c>
      <c r="F33" s="143">
        <f>[1]Final!$AA$28</f>
        <v>1</v>
      </c>
      <c r="G33" s="143">
        <f>[1]Final!$AC$28</f>
        <v>0</v>
      </c>
      <c r="H33" s="143">
        <f>[1]Final!$AE$28</f>
        <v>1</v>
      </c>
      <c r="I33" s="143">
        <f>[1]Final!$AG$28</f>
        <v>0</v>
      </c>
      <c r="J33" s="143">
        <f>[1]Final!$AI$28</f>
        <v>0</v>
      </c>
      <c r="K33" s="143">
        <f>[1]Final!$AK$28</f>
        <v>0</v>
      </c>
      <c r="L33" s="143">
        <f>[1]Final!$AM$28</f>
        <v>0</v>
      </c>
      <c r="M33" s="143">
        <f>[1]Final!$AO$28</f>
        <v>0</v>
      </c>
      <c r="N33" s="143">
        <f>[1]Final!$AQ$28</f>
        <v>0</v>
      </c>
      <c r="O33" s="143">
        <f>[1]Final!$AS$28</f>
        <v>0</v>
      </c>
    </row>
    <row r="34" spans="1:15" ht="15.75" hidden="1" x14ac:dyDescent="0.25">
      <c r="A34" s="123">
        <f>[2]C!$V$5</f>
        <v>12</v>
      </c>
      <c r="B34" s="146" t="s">
        <v>346</v>
      </c>
      <c r="C34" s="141">
        <f>SUM(D34:O34)</f>
        <v>12</v>
      </c>
      <c r="D34" s="144">
        <f>[2]C!$W$5</f>
        <v>1</v>
      </c>
      <c r="E34" s="144">
        <f>[2]C!$Y$5</f>
        <v>2</v>
      </c>
      <c r="F34" s="144">
        <f>[2]C!$AA$5</f>
        <v>4</v>
      </c>
      <c r="G34" s="144">
        <f>[2]C!$AC$5</f>
        <v>5</v>
      </c>
      <c r="H34" s="144">
        <f>[2]C!$AE$5</f>
        <v>0</v>
      </c>
      <c r="I34" s="144">
        <f>[2]C!$AG$5</f>
        <v>0</v>
      </c>
      <c r="J34" s="144">
        <f>[2]C!$AI$5</f>
        <v>0</v>
      </c>
      <c r="K34" s="144">
        <f>[2]C!$AK$5</f>
        <v>0</v>
      </c>
      <c r="L34" s="144">
        <f>[2]C!$AM$5</f>
        <v>0</v>
      </c>
      <c r="M34" s="144">
        <f>[2]C!$AO$5</f>
        <v>0</v>
      </c>
      <c r="N34" s="144">
        <f>[2]C!$AQ$5</f>
        <v>0</v>
      </c>
      <c r="O34" s="144">
        <f>[2]C!$AS$5</f>
        <v>0</v>
      </c>
    </row>
    <row r="35" spans="1:15" ht="15.75" hidden="1" x14ac:dyDescent="0.25">
      <c r="A35" s="110">
        <v>121</v>
      </c>
      <c r="B35" s="88" t="s">
        <v>345</v>
      </c>
      <c r="C35" s="138">
        <f>SUM(C31:C34)</f>
        <v>15</v>
      </c>
      <c r="D35" s="138">
        <f t="shared" ref="D35:O35" si="2">SUM(D31:D34)</f>
        <v>1</v>
      </c>
      <c r="E35" s="138">
        <f t="shared" si="2"/>
        <v>2</v>
      </c>
      <c r="F35" s="138">
        <f t="shared" si="2"/>
        <v>5</v>
      </c>
      <c r="G35" s="138">
        <f t="shared" si="2"/>
        <v>5</v>
      </c>
      <c r="H35" s="138">
        <f t="shared" si="2"/>
        <v>1</v>
      </c>
      <c r="I35" s="138">
        <f t="shared" si="2"/>
        <v>1</v>
      </c>
      <c r="J35" s="138">
        <f t="shared" si="2"/>
        <v>0</v>
      </c>
      <c r="K35" s="138">
        <f t="shared" si="2"/>
        <v>0</v>
      </c>
      <c r="L35" s="138">
        <f t="shared" si="2"/>
        <v>0</v>
      </c>
      <c r="M35" s="138">
        <f t="shared" si="2"/>
        <v>0</v>
      </c>
      <c r="N35" s="138">
        <f t="shared" si="2"/>
        <v>0</v>
      </c>
      <c r="O35" s="138">
        <f t="shared" si="2"/>
        <v>0</v>
      </c>
    </row>
    <row r="36" spans="1:15" ht="15.75" hidden="1" x14ac:dyDescent="0.25">
      <c r="A36" s="105"/>
      <c r="B36" s="139"/>
      <c r="C36" s="170"/>
      <c r="D36" s="140"/>
      <c r="E36" s="139"/>
      <c r="F36" s="139"/>
      <c r="G36" s="139"/>
      <c r="H36" s="139"/>
      <c r="I36" s="139"/>
      <c r="J36" s="139"/>
      <c r="K36" s="139"/>
      <c r="L36" s="139"/>
      <c r="M36" s="139"/>
      <c r="N36" s="139"/>
      <c r="O36" s="139"/>
    </row>
    <row r="37" spans="1:15" s="101" customFormat="1" ht="15.75" hidden="1" x14ac:dyDescent="0.25">
      <c r="A37" s="104">
        <f>[1]Final!$V$22</f>
        <v>0</v>
      </c>
      <c r="B37" s="147" t="s">
        <v>347</v>
      </c>
      <c r="C37" s="149">
        <f>SUM(D37:O37)</f>
        <v>0</v>
      </c>
      <c r="D37" s="144">
        <f>[1]Final!$W$22</f>
        <v>0</v>
      </c>
      <c r="E37" s="144">
        <f>[1]Final!$Y$22</f>
        <v>0</v>
      </c>
      <c r="F37" s="144">
        <f>[1]Final!$AA$22</f>
        <v>0</v>
      </c>
      <c r="G37" s="144">
        <f>[1]Final!$AC$22</f>
        <v>0</v>
      </c>
      <c r="H37" s="144">
        <f>[1]Final!$AE$22</f>
        <v>0</v>
      </c>
      <c r="I37" s="144">
        <f>[1]Final!$AG$22</f>
        <v>0</v>
      </c>
      <c r="J37" s="144">
        <f>[1]Final!$AI$22</f>
        <v>0</v>
      </c>
      <c r="K37" s="144">
        <f>[1]Final!$AK$22</f>
        <v>0</v>
      </c>
      <c r="L37" s="144">
        <f>[1]Final!$AM$22</f>
        <v>0</v>
      </c>
      <c r="M37" s="144">
        <f>[1]Final!$AO$22</f>
        <v>0</v>
      </c>
      <c r="N37" s="144">
        <f>[1]Final!$AQ$22</f>
        <v>0</v>
      </c>
      <c r="O37" s="144">
        <f>[1]Final!$AS$22</f>
        <v>0</v>
      </c>
    </row>
    <row r="38" spans="1:15" s="101" customFormat="1" ht="30" hidden="1" x14ac:dyDescent="0.25">
      <c r="A38" s="106">
        <f>[1]Final!$V$32</f>
        <v>0.05</v>
      </c>
      <c r="B38" s="147" t="s">
        <v>348</v>
      </c>
      <c r="C38" s="149">
        <f>SUM(D38:O38)</f>
        <v>0.1</v>
      </c>
      <c r="D38" s="142">
        <f>[1]Final!$W$32/0.5</f>
        <v>0</v>
      </c>
      <c r="E38" s="143">
        <f>[1]Final!$Y$32/0.5</f>
        <v>0.04</v>
      </c>
      <c r="F38" s="143">
        <f>[1]Final!$AA$32/0.5</f>
        <v>0</v>
      </c>
      <c r="G38" s="143">
        <f>[1]Final!$AC$32/0.5</f>
        <v>0.04</v>
      </c>
      <c r="H38" s="143">
        <f>[1]Final!$AE$32/0.5</f>
        <v>0</v>
      </c>
      <c r="I38" s="143">
        <f>[1]Final!$AG$32/0.5</f>
        <v>0.02</v>
      </c>
      <c r="J38" s="143">
        <f>[1]Final!$AI$32/0.5</f>
        <v>0</v>
      </c>
      <c r="K38" s="143">
        <f>[1]Final!$AK$32/0.5</f>
        <v>0</v>
      </c>
      <c r="L38" s="143">
        <f>[1]Final!$AM$32/0.5</f>
        <v>0</v>
      </c>
      <c r="M38" s="143">
        <f>[1]Final!$AO$32/0.5</f>
        <v>0</v>
      </c>
      <c r="N38" s="143">
        <f>[1]Final!$AQ$32/0.5</f>
        <v>0</v>
      </c>
      <c r="O38" s="143">
        <f>[1]Final!$AS$32/0.5</f>
        <v>0</v>
      </c>
    </row>
    <row r="39" spans="1:15" s="101" customFormat="1" ht="30" hidden="1" x14ac:dyDescent="0.25">
      <c r="A39" s="106">
        <f>[1]Final!$V$33</f>
        <v>0.25</v>
      </c>
      <c r="B39" s="147" t="s">
        <v>381</v>
      </c>
      <c r="C39" s="149">
        <f>SUM(D39:O39)</f>
        <v>0.5</v>
      </c>
      <c r="D39" s="144">
        <f>[1]Final!$W$33/0.5</f>
        <v>0</v>
      </c>
      <c r="E39" s="144">
        <f>[1]Final!$Y$33/0.5</f>
        <v>0</v>
      </c>
      <c r="F39" s="144">
        <f>[1]Final!$AA$33/0.5</f>
        <v>0.1</v>
      </c>
      <c r="G39" s="144">
        <f>[1]Final!$AC$33/0.5</f>
        <v>0</v>
      </c>
      <c r="H39" s="144">
        <f>[1]Final!$AE$33/0.5</f>
        <v>0.3</v>
      </c>
      <c r="I39" s="144">
        <f>[1]Final!$AG$33/0.5</f>
        <v>0.1</v>
      </c>
      <c r="J39" s="144">
        <f>[1]Final!$AI$33/0.5</f>
        <v>0</v>
      </c>
      <c r="K39" s="144">
        <f>[1]Final!$AK$33/0.5</f>
        <v>0</v>
      </c>
      <c r="L39" s="144">
        <f>[1]Final!$AM$33/0.5</f>
        <v>0</v>
      </c>
      <c r="M39" s="144">
        <f>[1]Final!$AO$33/0.5</f>
        <v>0</v>
      </c>
      <c r="N39" s="144">
        <f>[1]Final!$AQ$33/0.5</f>
        <v>0</v>
      </c>
      <c r="O39" s="144">
        <f>[1]Final!$AS$33/0.5</f>
        <v>0</v>
      </c>
    </row>
    <row r="40" spans="1:15" ht="15.75" hidden="1" x14ac:dyDescent="0.25">
      <c r="A40" s="104">
        <f>[1]Final!$V$36</f>
        <v>0</v>
      </c>
      <c r="B40" s="148" t="s">
        <v>382</v>
      </c>
      <c r="C40" s="141">
        <f>SUM(D40:O40)</f>
        <v>54</v>
      </c>
      <c r="D40" s="142">
        <f>[1]Final!$W$36</f>
        <v>0</v>
      </c>
      <c r="E40" s="142">
        <f>[1]Final!$Y$36</f>
        <v>0</v>
      </c>
      <c r="F40" s="142">
        <f>[1]Final!$AA$36</f>
        <v>0</v>
      </c>
      <c r="G40" s="142">
        <f>[1]Final!$AC$36</f>
        <v>1</v>
      </c>
      <c r="H40" s="142">
        <f>[1]Final!$AE$36</f>
        <v>3</v>
      </c>
      <c r="I40" s="142">
        <f>[1]Final!$AG$36</f>
        <v>50</v>
      </c>
      <c r="J40" s="142">
        <f>[1]Final!$AI$36</f>
        <v>0</v>
      </c>
      <c r="K40" s="142">
        <f>[1]Final!$AK$36</f>
        <v>0</v>
      </c>
      <c r="L40" s="142">
        <f>[1]Final!$AM$36</f>
        <v>0</v>
      </c>
      <c r="M40" s="142">
        <f>[1]Final!$AO$36</f>
        <v>0</v>
      </c>
      <c r="N40" s="142">
        <f>[1]Final!$AQ$36</f>
        <v>0</v>
      </c>
      <c r="O40" s="142">
        <f>[1]Final!$AS$36</f>
        <v>0</v>
      </c>
    </row>
    <row r="41" spans="1:15" ht="15.75" hidden="1" x14ac:dyDescent="0.25">
      <c r="A41" s="110">
        <v>13</v>
      </c>
      <c r="B41" s="88" t="s">
        <v>345</v>
      </c>
      <c r="C41" s="138">
        <f>SUM(C37:C40)</f>
        <v>54.6</v>
      </c>
      <c r="D41" s="138">
        <f t="shared" ref="D41:O41" si="3">SUM(D37:D40)</f>
        <v>0</v>
      </c>
      <c r="E41" s="138">
        <f t="shared" si="3"/>
        <v>0.04</v>
      </c>
      <c r="F41" s="138">
        <f t="shared" si="3"/>
        <v>0.1</v>
      </c>
      <c r="G41" s="138">
        <f t="shared" si="3"/>
        <v>1.04</v>
      </c>
      <c r="H41" s="138">
        <f t="shared" si="3"/>
        <v>3.3</v>
      </c>
      <c r="I41" s="138">
        <f>SUM(I37:I40)-49</f>
        <v>1.1199999999999974</v>
      </c>
      <c r="J41" s="138">
        <f t="shared" si="3"/>
        <v>0</v>
      </c>
      <c r="K41" s="138">
        <f t="shared" si="3"/>
        <v>0</v>
      </c>
      <c r="L41" s="138">
        <f t="shared" si="3"/>
        <v>0</v>
      </c>
      <c r="M41" s="138">
        <f t="shared" si="3"/>
        <v>0</v>
      </c>
      <c r="N41" s="138">
        <f t="shared" si="3"/>
        <v>0</v>
      </c>
      <c r="O41" s="138">
        <f t="shared" si="3"/>
        <v>0</v>
      </c>
    </row>
    <row r="42" spans="1:15" hidden="1" x14ac:dyDescent="0.25">
      <c r="C42" s="107"/>
      <c r="D42" s="108"/>
    </row>
  </sheetData>
  <mergeCells count="2">
    <mergeCell ref="B1:F2"/>
    <mergeCell ref="B9:F10"/>
  </mergeCells>
  <conditionalFormatting sqref="H2:J3">
    <cfRule type="iconSet" priority="2">
      <iconSet>
        <cfvo type="percent" val="0"/>
        <cfvo type="percent" val="33"/>
        <cfvo type="percent" val="67"/>
      </iconSet>
    </cfRule>
  </conditionalFormatting>
  <conditionalFormatting sqref="H10:J11">
    <cfRule type="iconSet" priority="1">
      <iconSet>
        <cfvo type="percent" val="0"/>
        <cfvo type="percent" val="33"/>
        <cfvo type="percent" val="67"/>
      </iconSet>
    </cfRule>
  </conditionalFormatting>
  <pageMargins left="0.7" right="0.7" top="0.75" bottom="0.75" header="0.3" footer="0.3"/>
  <pageSetup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view="pageBreakPreview" zoomScale="96" zoomScaleNormal="100" zoomScaleSheetLayoutView="96" workbookViewId="0">
      <selection activeCell="C3" activeCellId="1" sqref="C1:E1 C3:E3"/>
    </sheetView>
  </sheetViews>
  <sheetFormatPr baseColWidth="10" defaultColWidth="38.28515625" defaultRowHeight="15.75" x14ac:dyDescent="0.25"/>
  <cols>
    <col min="1" max="1" width="38.28515625" style="71"/>
    <col min="2" max="2" width="19.85546875" style="71" customWidth="1"/>
    <col min="3" max="3" width="19.140625" style="71" customWidth="1"/>
    <col min="4" max="4" width="13.140625" style="71" customWidth="1"/>
    <col min="5" max="5" width="14.5703125" style="71" customWidth="1"/>
    <col min="6" max="16384" width="38.28515625" style="71"/>
  </cols>
  <sheetData>
    <row r="1" spans="1:5" ht="63" customHeight="1" thickBot="1" x14ac:dyDescent="0.3">
      <c r="A1" s="72" t="s">
        <v>349</v>
      </c>
      <c r="B1" s="73" t="s">
        <v>350</v>
      </c>
      <c r="C1" s="74" t="s">
        <v>351</v>
      </c>
      <c r="D1" s="73" t="s">
        <v>352</v>
      </c>
      <c r="E1" s="75" t="s">
        <v>353</v>
      </c>
    </row>
    <row r="2" spans="1:5" ht="88.5" hidden="1" customHeight="1" thickBot="1" x14ac:dyDescent="0.3">
      <c r="A2" s="76" t="s">
        <v>316</v>
      </c>
      <c r="B2" s="62">
        <f>'Proyectos '!G2</f>
        <v>0.21665556288976373</v>
      </c>
      <c r="C2" s="62">
        <f>(151280891+104766347)/(1256657732+497142857)</f>
        <v>0.14599563918837297</v>
      </c>
      <c r="D2" s="62">
        <f>151280891/1256657732</f>
        <v>0.12038352778781931</v>
      </c>
      <c r="E2" s="62">
        <f>104766347/497142857</f>
        <v>0.21073690494561406</v>
      </c>
    </row>
    <row r="3" spans="1:5" ht="104.25" customHeight="1" x14ac:dyDescent="0.25">
      <c r="A3" s="77" t="s">
        <v>354</v>
      </c>
      <c r="B3" s="62">
        <f>'Proyectos '!G10</f>
        <v>0.10495959595959596</v>
      </c>
      <c r="C3" s="62">
        <f>(57563727+56533960)/(274300857+262857143)</f>
        <v>0.21240991849697854</v>
      </c>
      <c r="D3" s="62">
        <f>57563727/274300857</f>
        <v>0.20985616898747056</v>
      </c>
      <c r="E3" s="62">
        <f>56533960/262857143</f>
        <v>0.21507484770919846</v>
      </c>
    </row>
    <row r="4" spans="1:5" x14ac:dyDescent="0.25">
      <c r="A4" s="78" t="s">
        <v>355</v>
      </c>
      <c r="B4" s="79">
        <f>AVERAGE(B2:B3)</f>
        <v>0.16080757942467985</v>
      </c>
      <c r="C4" s="79">
        <f>AVERAGE(C2:C3)</f>
        <v>0.17920277884267577</v>
      </c>
      <c r="D4" s="79">
        <f>AVERAGE(D2:D3)</f>
        <v>0.16511984838764493</v>
      </c>
      <c r="E4" s="79">
        <f>AVERAGE(E2:E3)</f>
        <v>0.21290587632740626</v>
      </c>
    </row>
    <row r="5" spans="1:5" ht="16.5" hidden="1" thickBot="1" x14ac:dyDescent="0.3">
      <c r="A5" s="63" t="s">
        <v>356</v>
      </c>
      <c r="B5" s="64" t="s">
        <v>357</v>
      </c>
      <c r="C5" s="64" t="s">
        <v>357</v>
      </c>
      <c r="D5" s="64" t="s">
        <v>357</v>
      </c>
      <c r="E5" s="64" t="s">
        <v>357</v>
      </c>
    </row>
    <row r="6" spans="1:5" hidden="1" x14ac:dyDescent="0.25">
      <c r="A6" s="65" t="s">
        <v>358</v>
      </c>
      <c r="B6" s="66">
        <v>0.85</v>
      </c>
      <c r="C6" s="66">
        <v>0.8</v>
      </c>
      <c r="D6" s="66">
        <v>0.85</v>
      </c>
      <c r="E6" s="66">
        <v>0.8</v>
      </c>
    </row>
    <row r="7" spans="1:5" hidden="1" x14ac:dyDescent="0.25">
      <c r="A7" s="67" t="s">
        <v>359</v>
      </c>
      <c r="B7" s="68">
        <v>0.65</v>
      </c>
      <c r="C7" s="68">
        <v>0.6</v>
      </c>
      <c r="D7" s="68">
        <v>0.65</v>
      </c>
      <c r="E7" s="68">
        <v>0.6</v>
      </c>
    </row>
    <row r="8" spans="1:5" ht="16.5" hidden="1" thickBot="1" x14ac:dyDescent="0.3">
      <c r="A8" s="69" t="s">
        <v>360</v>
      </c>
      <c r="B8" s="70">
        <v>0.55000000000000004</v>
      </c>
      <c r="C8" s="70">
        <v>0.5</v>
      </c>
      <c r="D8" s="70">
        <v>0.55000000000000004</v>
      </c>
      <c r="E8" s="70">
        <v>0.5</v>
      </c>
    </row>
  </sheetData>
  <conditionalFormatting sqref="C2:E3">
    <cfRule type="iconSet" priority="2">
      <iconSet>
        <cfvo type="percent" val="0"/>
        <cfvo type="percent" val="33"/>
        <cfvo type="percent" val="67"/>
      </iconSet>
    </cfRule>
  </conditionalFormatting>
  <pageMargins left="0.7" right="0.7" top="0.75" bottom="0.75" header="0.3" footer="0.3"/>
  <pageSetup scale="86"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 id="{7B2544F1-5486-41F8-9F59-BFF32C571FA3}">
            <x14:iconSet iconSet="3Flags" custom="1">
              <x14:cfvo type="percent">
                <xm:f>0</xm:f>
              </x14:cfvo>
              <x14:cfvo type="num">
                <xm:f>65</xm:f>
              </x14:cfvo>
              <x14:cfvo type="num">
                <xm:f>85</xm:f>
              </x14:cfvo>
              <x14:cfIcon iconSet="3Flags" iconId="2"/>
              <x14:cfIcon iconSet="3Flags" iconId="1"/>
              <x14:cfIcon iconSet="3Flags" iconId="0"/>
            </x14:iconSet>
          </x14:cfRule>
          <xm:sqref>B2:B3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workbookViewId="0">
      <selection activeCell="E21" sqref="E21"/>
    </sheetView>
  </sheetViews>
  <sheetFormatPr baseColWidth="10" defaultColWidth="11.42578125" defaultRowHeight="15" x14ac:dyDescent="0.25"/>
  <sheetData>
    <row r="3" spans="2:3" x14ac:dyDescent="0.25">
      <c r="B3" t="s">
        <v>361</v>
      </c>
      <c r="C3" t="s">
        <v>362</v>
      </c>
    </row>
    <row r="4" spans="2:3" x14ac:dyDescent="0.25">
      <c r="C4" t="s">
        <v>363</v>
      </c>
    </row>
    <row r="5" spans="2:3" x14ac:dyDescent="0.25">
      <c r="C5" t="s">
        <v>364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Final</vt:lpstr>
      <vt:lpstr>Proyectos </vt:lpstr>
      <vt:lpstr>Proyectos Final</vt:lpstr>
      <vt:lpstr>Plan Estretagico</vt:lpstr>
      <vt:lpstr>Final!Área_de_impresión</vt:lpstr>
      <vt:lpstr>'Proyectos '!Área_de_impresión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cp:revision/>
  <dcterms:created xsi:type="dcterms:W3CDTF">2018-10-29T15:41:17Z</dcterms:created>
  <dcterms:modified xsi:type="dcterms:W3CDTF">2020-08-07T01:52:05Z</dcterms:modified>
  <cp:category/>
  <cp:contentStatus/>
</cp:coreProperties>
</file>