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ce86a8a321f718/My Documents/MARTHA TRABAJO/PLANEACION 2024/"/>
    </mc:Choice>
  </mc:AlternateContent>
  <xr:revisionPtr revIDLastSave="46" documentId="14_{7B13DDFA-EB4B-490E-9468-DDEF61730BAE}" xr6:coauthVersionLast="47" xr6:coauthVersionMax="47" xr10:uidLastSave="{B1FAFFBF-569B-4114-9A25-DE753E1255E1}"/>
  <bookViews>
    <workbookView xWindow="-108" yWindow="-108" windowWidth="23256" windowHeight="12576" firstSheet="1" activeTab="1" xr2:uid="{CA4F11E2-3045-4CAF-BF95-10672AA74F60}"/>
  </bookViews>
  <sheets>
    <sheet name="SEGUIMIENTO PROYECTOS" sheetId="1" state="hidden" r:id="rId1"/>
    <sheet name="Seguimiento cuarto trimestre" sheetId="2" r:id="rId2"/>
  </sheets>
  <definedNames>
    <definedName name="_xlnm._FilterDatabase" localSheetId="0" hidden="1">'SEGUIMIENTO PROYECTOS'!$A$1:$Z$6</definedName>
    <definedName name="k" localSheetId="0">#REF!</definedName>
    <definedName name="k">#REF!</definedName>
    <definedName name="META" localSheetId="0">#REF!</definedName>
    <definedName name="ME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" l="1"/>
  <c r="N13" i="2"/>
  <c r="O19" i="2"/>
  <c r="R19" i="2"/>
  <c r="S4" i="2"/>
  <c r="S13" i="2"/>
  <c r="T19" i="2"/>
  <c r="U19" i="2"/>
  <c r="V19" i="2"/>
  <c r="X19" i="2"/>
  <c r="AB18" i="2"/>
  <c r="AA18" i="2"/>
  <c r="Z18" i="2"/>
  <c r="Y18" i="2"/>
  <c r="AB17" i="2"/>
  <c r="AA17" i="2"/>
  <c r="Z17" i="2"/>
  <c r="Y17" i="2"/>
  <c r="AB16" i="2"/>
  <c r="AA16" i="2"/>
  <c r="Z16" i="2"/>
  <c r="Y16" i="2"/>
  <c r="AB15" i="2"/>
  <c r="AA15" i="2"/>
  <c r="Z15" i="2"/>
  <c r="Y15" i="2"/>
  <c r="AB14" i="2"/>
  <c r="AA14" i="2"/>
  <c r="Z14" i="2"/>
  <c r="Y14" i="2"/>
  <c r="W13" i="2"/>
  <c r="P13" i="2"/>
  <c r="M13" i="2"/>
  <c r="AB12" i="2"/>
  <c r="AA12" i="2"/>
  <c r="Z12" i="2"/>
  <c r="Y12" i="2"/>
  <c r="AB11" i="2"/>
  <c r="AA11" i="2"/>
  <c r="Z11" i="2"/>
  <c r="Y11" i="2"/>
  <c r="AB10" i="2"/>
  <c r="AA10" i="2"/>
  <c r="Z10" i="2"/>
  <c r="Y10" i="2"/>
  <c r="AB9" i="2"/>
  <c r="AA9" i="2"/>
  <c r="Z9" i="2"/>
  <c r="Y9" i="2"/>
  <c r="AB8" i="2"/>
  <c r="AA8" i="2"/>
  <c r="Z8" i="2"/>
  <c r="Y8" i="2"/>
  <c r="AB7" i="2"/>
  <c r="AA7" i="2"/>
  <c r="Z7" i="2"/>
  <c r="Y7" i="2"/>
  <c r="AB6" i="2"/>
  <c r="AA6" i="2"/>
  <c r="Z6" i="2"/>
  <c r="Y6" i="2"/>
  <c r="AB5" i="2"/>
  <c r="AA5" i="2"/>
  <c r="Z5" i="2"/>
  <c r="Y5" i="2"/>
  <c r="W4" i="2"/>
  <c r="P4" i="2"/>
  <c r="M4" i="2"/>
  <c r="N19" i="2" l="1"/>
  <c r="S19" i="2"/>
  <c r="P19" i="2"/>
  <c r="Y13" i="2"/>
  <c r="W19" i="2"/>
  <c r="Z13" i="2"/>
  <c r="AA13" i="2"/>
  <c r="M19" i="2"/>
  <c r="Z19" i="2" s="1"/>
  <c r="AB13" i="2"/>
  <c r="Y4" i="2"/>
  <c r="Z4" i="2"/>
  <c r="AA4" i="2"/>
  <c r="AB4" i="2"/>
  <c r="Y19" i="2" l="1"/>
  <c r="AB19" i="2"/>
  <c r="AA19" i="2"/>
  <c r="C19" i="1" l="1"/>
  <c r="D19" i="1" s="1"/>
  <c r="C18" i="1"/>
  <c r="D18" i="1" s="1"/>
  <c r="C17" i="1"/>
  <c r="D17" i="1" s="1"/>
  <c r="V13" i="1"/>
  <c r="U13" i="1"/>
  <c r="T13" i="1"/>
  <c r="S13" i="1"/>
  <c r="R13" i="1"/>
  <c r="Q13" i="1"/>
  <c r="P13" i="1"/>
  <c r="O13" i="1"/>
  <c r="N13" i="1"/>
  <c r="M13" i="1"/>
  <c r="L13" i="1"/>
  <c r="K13" i="1"/>
  <c r="Z12" i="1"/>
  <c r="Y12" i="1"/>
  <c r="X12" i="1"/>
  <c r="W12" i="1"/>
  <c r="J12" i="1"/>
  <c r="F12" i="1" s="1"/>
  <c r="I12" i="1"/>
  <c r="H12" i="1"/>
  <c r="G12" i="1"/>
  <c r="Z11" i="1"/>
  <c r="Y11" i="1"/>
  <c r="X11" i="1"/>
  <c r="W11" i="1"/>
  <c r="J11" i="1"/>
  <c r="I11" i="1"/>
  <c r="H11" i="1"/>
  <c r="G11" i="1"/>
  <c r="V6" i="1"/>
  <c r="U6" i="1"/>
  <c r="T6" i="1"/>
  <c r="S6" i="1"/>
  <c r="R6" i="1"/>
  <c r="Q6" i="1"/>
  <c r="P6" i="1"/>
  <c r="O6" i="1"/>
  <c r="N6" i="1"/>
  <c r="M6" i="1"/>
  <c r="L6" i="1"/>
  <c r="K6" i="1"/>
  <c r="Z5" i="1"/>
  <c r="Y5" i="1"/>
  <c r="X5" i="1"/>
  <c r="W5" i="1"/>
  <c r="J5" i="1"/>
  <c r="I5" i="1"/>
  <c r="H5" i="1"/>
  <c r="G5" i="1"/>
  <c r="Z4" i="1"/>
  <c r="Y4" i="1"/>
  <c r="X4" i="1"/>
  <c r="W4" i="1"/>
  <c r="J4" i="1"/>
  <c r="I4" i="1"/>
  <c r="H4" i="1"/>
  <c r="G4" i="1"/>
  <c r="Z3" i="1"/>
  <c r="Y3" i="1"/>
  <c r="X3" i="1"/>
  <c r="X6" i="1" s="1"/>
  <c r="W3" i="1"/>
  <c r="J3" i="1"/>
  <c r="I3" i="1"/>
  <c r="H3" i="1"/>
  <c r="G3" i="1"/>
  <c r="E3" i="1" l="1"/>
  <c r="D3" i="1"/>
  <c r="Y13" i="1"/>
  <c r="D11" i="1"/>
  <c r="E5" i="1"/>
  <c r="D5" i="1"/>
  <c r="W13" i="1"/>
  <c r="Z6" i="1"/>
  <c r="G6" i="1"/>
  <c r="G13" i="1"/>
  <c r="E4" i="1"/>
  <c r="F5" i="1"/>
  <c r="E11" i="1"/>
  <c r="H13" i="1"/>
  <c r="Z13" i="1"/>
  <c r="D4" i="1"/>
  <c r="J6" i="1"/>
  <c r="F4" i="1"/>
  <c r="F11" i="1"/>
  <c r="E12" i="1"/>
  <c r="W6" i="1"/>
  <c r="Y6" i="1"/>
  <c r="X13" i="1"/>
  <c r="I13" i="1"/>
  <c r="F3" i="1"/>
  <c r="H6" i="1"/>
  <c r="J13" i="1"/>
  <c r="I6" i="1"/>
  <c r="D12" i="1"/>
</calcChain>
</file>

<file path=xl/sharedStrings.xml><?xml version="1.0" encoding="utf-8"?>
<sst xmlns="http://schemas.openxmlformats.org/spreadsheetml/2006/main" count="101" uniqueCount="62">
  <si>
    <t>Meta de producto 2023</t>
  </si>
  <si>
    <t>Actividades</t>
  </si>
  <si>
    <t>Apropiado
CDP / ASIGNADO</t>
  </si>
  <si>
    <t>Comprometido
RP / Asignado</t>
  </si>
  <si>
    <t>Obligado
Obli/Asignado</t>
  </si>
  <si>
    <t>TOTAL ASIGNADO</t>
  </si>
  <si>
    <t>TOTAL CDP</t>
  </si>
  <si>
    <t xml:space="preserve">Comprometido
TOTAL RP
</t>
  </si>
  <si>
    <t>TOTAL OBLIGADO</t>
  </si>
  <si>
    <t>ASIGNADO NACIÓN</t>
  </si>
  <si>
    <t xml:space="preserve">CDP NACION </t>
  </si>
  <si>
    <t xml:space="preserve">RP NACION </t>
  </si>
  <si>
    <t>OBLIGADO NACION</t>
  </si>
  <si>
    <t>ASIGNADO PROPIOS 20</t>
  </si>
  <si>
    <t xml:space="preserve">CDP PROPIOS 20 </t>
  </si>
  <si>
    <t>RP PROPIOS 20</t>
  </si>
  <si>
    <t>OBLIGADO PROPIOS 20</t>
  </si>
  <si>
    <t>ASIGNADO PROPIOS 21</t>
  </si>
  <si>
    <t>CDP PROPIOS 21</t>
  </si>
  <si>
    <t>RP PROPIOS 21</t>
  </si>
  <si>
    <t>OBLIGADO PROPIOS 21</t>
  </si>
  <si>
    <t>TOTAL ASIG PROPIOS</t>
  </si>
  <si>
    <t>TOTAL CDP PROPIOS</t>
  </si>
  <si>
    <t>TOTAL RP PROPIOS</t>
  </si>
  <si>
    <t>TOTAL OBLIGADO PROPIOS</t>
  </si>
  <si>
    <t>Educación
Accesibilidad
Empleabilidad
Campañas</t>
  </si>
  <si>
    <t>Servicio de producción de contenidos y ajustes razonables para promover y garantizar el acceso a la información y a la comunicación para personas discapacitadas</t>
  </si>
  <si>
    <t xml:space="preserve">Material dotado 
Tienda 
Material Impreso
Talleres realizado 
Textos estructurados 
Vídeos con audiodescripción 
Producción de la emisora </t>
  </si>
  <si>
    <t>Servicio de promoción y divulgación de los derechos de las personas con discapacidad</t>
  </si>
  <si>
    <t>Acciones Ejercicio Derechos
Investigación
Organizaciónes</t>
  </si>
  <si>
    <t xml:space="preserve">OBLIGADO NACION </t>
  </si>
  <si>
    <t xml:space="preserve">CDP PROPIOS 20   </t>
  </si>
  <si>
    <t xml:space="preserve">RP PROPIOS 20   </t>
  </si>
  <si>
    <t xml:space="preserve">OBLIGADO PROPIOS 20 </t>
  </si>
  <si>
    <t xml:space="preserve">CDP PROPIOS 21 </t>
  </si>
  <si>
    <t>Sedes adecuadas</t>
  </si>
  <si>
    <t>Mejorar los espacios físicos y accesibilidad de la entidad</t>
  </si>
  <si>
    <t>Servicio de Implementación Sistemas de Gestión</t>
  </si>
  <si>
    <t>Fortalecer la implementación del Modelo Integrado de planeacion y gestión</t>
  </si>
  <si>
    <t>PRODUCTOS</t>
  </si>
  <si>
    <t>MEJORAMIENTO DE LAS CONDICIONES PARA LA GARANTIA DE LOS DERECHOS DE LAS PERSONAS CON DISCAPACIDAD VISUAL EN EL PAÍS NACIONAL
BPIN 2018011000405</t>
  </si>
  <si>
    <t>FORTALECIMIENTO DE PROCESOS Y RECURSOS DEL INCI PARA CONTRIBUIR CON EL MEJORAMIENTO DE SERVICIOS A LAS PERSONAS CON DISCAPACIDAD VISUAL NACIONAL
BPIN 2018011000366</t>
  </si>
  <si>
    <t xml:space="preserve">Servicio de asistencia técnica en educación con enfoque incluyente y de calidad </t>
  </si>
  <si>
    <t>CONCEPTO</t>
  </si>
  <si>
    <t>APROPIACION</t>
  </si>
  <si>
    <t>COMPROMISO</t>
  </si>
  <si>
    <t>PAGOS</t>
  </si>
  <si>
    <t xml:space="preserve">% de CDPs expedidos  del total  Presupuestado  </t>
  </si>
  <si>
    <t xml:space="preserve">% RPs expedidos  del Total Presupuestado </t>
  </si>
  <si>
    <t xml:space="preserve">% OBLIGACIONES DE PAGO registradas  del Total Presupuestado </t>
  </si>
  <si>
    <t xml:space="preserve">% PAGOS realizados del Total Presupuestado </t>
  </si>
  <si>
    <t>Nación</t>
  </si>
  <si>
    <t>Propios</t>
  </si>
  <si>
    <t xml:space="preserve">TOTAL GASTOS DE INVERSION </t>
  </si>
  <si>
    <t xml:space="preserve">SERVICIO DE PROMOCIÓN Y DIVULGACIÓN DE LOS DERECHOS DE LAS PERSONAS CON DISCAPACIDAD </t>
  </si>
  <si>
    <t xml:space="preserve">SERVICIO DE PRODUCCIÓN DE CONTENIDOS Y AJUSTES RAZONABLES PARA PROMOVER Y GARANTIZAR EL ACCESO A LA INFORMACIÓN Y A LA COMUNICACIÓN PARA PERSONAS DISCAPACITADAS </t>
  </si>
  <si>
    <t xml:space="preserve">SERVICIO DE ASISTENCIA TÉCNICA EN EDUCACIÓN CON ENFOQUE INCLUYENTE Y DE CALIDAD </t>
  </si>
  <si>
    <t>PROYECTO MEJORAMIENTO DE LAS CONDICIONES PARA LA GARANTIA DE LOS DERECHOS DE LAS PERSONAS CON DISCAPACIDAD VISUAL EN EL PAÍS.  NACIONAL</t>
  </si>
  <si>
    <t>PROYECTO FORTALECIMIENTO DE PROCESOS Y RECURSOS DEL INCI PARA CONTRIBUIR CON EL MEJORAMIENTO DE SERVICIOS A LAS PERSONAS CON DISCAPACIDAD VISUAL  NACIONAL</t>
  </si>
  <si>
    <t>FUENTE DE RECURSOS</t>
  </si>
  <si>
    <t xml:space="preserve">SEDES ADECUADAS </t>
  </si>
  <si>
    <t xml:space="preserve">SERVICIO DE IMPLEMENTACIÓN SISTEMAS DE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</si>
</sst>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"/>
    <numFmt numFmtId="166" formatCode="_-* #,##0.00_-;\-* #,##0.00_-;_-* &quot;-&quot;_-;_-@_-"/>
  </numFmts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  <font>
      <sz val="12"/>
      <color theme="8"/>
      <name val="Arial"/>
      <family val="2"/>
    </font>
    <font>
      <sz val="11"/>
      <color indexed="8"/>
      <name val="Arial"/>
      <family val="2"/>
    </font>
    <font>
      <b/>
      <sz val="16"/>
      <name val="Arial"/>
      <family val="2"/>
    </font>
    <font>
      <b/>
      <sz val="9"/>
      <color rgb="FF000000"/>
      <name val="Arial Narrow"/>
      <family val="2"/>
    </font>
    <font>
      <sz val="9"/>
      <name val="Arial Narrow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 Narrow"/>
      <family val="2"/>
    </font>
    <font>
      <b/>
      <sz val="9"/>
      <name val="Arial"/>
      <family val="2"/>
    </font>
    <font>
      <sz val="9"/>
      <color rgb="FF000000"/>
      <name val="Arial Narrow"/>
      <family val="2"/>
    </font>
    <font>
      <sz val="9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rgb="FFDCDCDC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42" fontId="0" fillId="0" borderId="0" xfId="2" applyFont="1"/>
    <xf numFmtId="42" fontId="0" fillId="0" borderId="0" xfId="0" applyNumberFormat="1"/>
    <xf numFmtId="3" fontId="0" fillId="0" borderId="0" xfId="0" applyNumberFormat="1"/>
    <xf numFmtId="0" fontId="10" fillId="0" borderId="6" xfId="0" applyFont="1" applyBorder="1" applyAlignment="1">
      <alignment horizontal="center" vertical="center" wrapText="1"/>
    </xf>
    <xf numFmtId="0" fontId="10" fillId="0" borderId="6" xfId="4" applyFont="1" applyBorder="1" applyAlignment="1">
      <alignment horizontal="left" vertical="center" wrapText="1"/>
    </xf>
    <xf numFmtId="10" fontId="10" fillId="0" borderId="6" xfId="1" applyNumberFormat="1" applyFont="1" applyBorder="1" applyAlignment="1">
      <alignment horizontal="right" vertical="center" wrapText="1"/>
    </xf>
    <xf numFmtId="9" fontId="10" fillId="0" borderId="6" xfId="1" applyNumberFormat="1" applyFont="1" applyBorder="1" applyAlignment="1">
      <alignment horizontal="right" vertical="center" wrapText="1"/>
    </xf>
    <xf numFmtId="4" fontId="10" fillId="3" borderId="6" xfId="1" applyNumberFormat="1" applyFont="1" applyFill="1" applyBorder="1" applyAlignment="1">
      <alignment horizontal="right" vertical="center" wrapText="1"/>
    </xf>
    <xf numFmtId="4" fontId="10" fillId="0" borderId="6" xfId="1" applyNumberFormat="1" applyFont="1" applyFill="1" applyBorder="1" applyAlignment="1">
      <alignment horizontal="right" vertical="center" wrapText="1"/>
    </xf>
    <xf numFmtId="4" fontId="10" fillId="0" borderId="6" xfId="3" applyNumberFormat="1" applyFont="1" applyFill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0" fillId="0" borderId="6" xfId="1" applyNumberFormat="1" applyFont="1" applyBorder="1" applyAlignment="1">
      <alignment horizontal="right" vertical="center" wrapText="1"/>
    </xf>
    <xf numFmtId="4" fontId="10" fillId="0" borderId="6" xfId="3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0" fillId="0" borderId="0" xfId="4" applyFont="1" applyAlignment="1">
      <alignment horizontal="left" vertical="center" wrapText="1"/>
    </xf>
    <xf numFmtId="164" fontId="10" fillId="0" borderId="0" xfId="1" applyFont="1" applyBorder="1" applyAlignment="1">
      <alignment horizontal="center" vertical="center" wrapText="1"/>
    </xf>
    <xf numFmtId="3" fontId="10" fillId="0" borderId="6" xfId="3" applyNumberFormat="1" applyFont="1" applyBorder="1" applyAlignment="1">
      <alignment horizontal="center" vertical="center" wrapText="1"/>
    </xf>
    <xf numFmtId="3" fontId="10" fillId="0" borderId="0" xfId="3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vertical="center"/>
    </xf>
    <xf numFmtId="3" fontId="14" fillId="0" borderId="0" xfId="3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10" fillId="0" borderId="6" xfId="3" applyFont="1" applyBorder="1" applyAlignment="1">
      <alignment horizontal="center" vertical="center" wrapText="1"/>
    </xf>
    <xf numFmtId="3" fontId="10" fillId="0" borderId="6" xfId="3" applyNumberFormat="1" applyFont="1" applyFill="1" applyBorder="1" applyAlignment="1">
      <alignment horizontal="center" vertical="center" wrapText="1"/>
    </xf>
    <xf numFmtId="3" fontId="5" fillId="0" borderId="7" xfId="4" applyNumberFormat="1" applyFont="1" applyBorder="1" applyAlignment="1">
      <alignment horizontal="center" vertical="center"/>
    </xf>
    <xf numFmtId="3" fontId="5" fillId="0" borderId="6" xfId="4" applyNumberFormat="1" applyFont="1" applyBorder="1" applyAlignment="1">
      <alignment horizontal="center" vertical="center"/>
    </xf>
    <xf numFmtId="42" fontId="10" fillId="0" borderId="6" xfId="2" applyFont="1" applyBorder="1" applyAlignment="1">
      <alignment horizontal="right" vertical="center" wrapText="1"/>
    </xf>
    <xf numFmtId="3" fontId="5" fillId="3" borderId="6" xfId="4" applyNumberFormat="1" applyFont="1" applyFill="1" applyBorder="1" applyAlignment="1">
      <alignment horizontal="center" vertical="center"/>
    </xf>
    <xf numFmtId="3" fontId="15" fillId="0" borderId="6" xfId="0" applyNumberFormat="1" applyFont="1" applyBorder="1" applyAlignment="1">
      <alignment horizontal="right" vertical="center"/>
    </xf>
    <xf numFmtId="3" fontId="10" fillId="0" borderId="6" xfId="4" applyNumberFormat="1" applyFont="1" applyBorder="1" applyAlignment="1">
      <alignment horizontal="right" vertical="center" wrapText="1"/>
    </xf>
    <xf numFmtId="3" fontId="15" fillId="0" borderId="6" xfId="0" applyNumberFormat="1" applyFont="1" applyBorder="1"/>
    <xf numFmtId="3" fontId="5" fillId="0" borderId="7" xfId="3" applyNumberFormat="1" applyFont="1" applyBorder="1" applyAlignment="1">
      <alignment horizontal="center" vertical="center"/>
    </xf>
    <xf numFmtId="3" fontId="5" fillId="0" borderId="6" xfId="3" applyNumberFormat="1" applyFont="1" applyFill="1" applyBorder="1" applyAlignment="1">
      <alignment horizontal="center" vertical="center"/>
    </xf>
    <xf numFmtId="3" fontId="5" fillId="0" borderId="6" xfId="3" applyNumberFormat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 wrapText="1"/>
    </xf>
    <xf numFmtId="0" fontId="10" fillId="0" borderId="6" xfId="4" applyFont="1" applyBorder="1" applyAlignment="1">
      <alignment horizontal="right" vertical="center" wrapText="1"/>
    </xf>
    <xf numFmtId="4" fontId="0" fillId="0" borderId="0" xfId="0" applyNumberFormat="1"/>
    <xf numFmtId="9" fontId="10" fillId="0" borderId="0" xfId="3" applyFont="1" applyFill="1" applyBorder="1" applyAlignment="1">
      <alignment horizontal="center" vertical="center" wrapText="1"/>
    </xf>
    <xf numFmtId="9" fontId="5" fillId="0" borderId="0" xfId="3" applyFont="1" applyFill="1" applyBorder="1" applyAlignment="1">
      <alignment horizontal="center" vertical="center"/>
    </xf>
    <xf numFmtId="3" fontId="15" fillId="0" borderId="0" xfId="0" applyNumberFormat="1" applyFont="1"/>
    <xf numFmtId="42" fontId="10" fillId="0" borderId="0" xfId="2" applyFont="1" applyFill="1" applyBorder="1" applyAlignment="1">
      <alignment horizontal="center" vertical="center" wrapText="1"/>
    </xf>
    <xf numFmtId="42" fontId="5" fillId="0" borderId="0" xfId="2" applyFont="1" applyFill="1" applyBorder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0" fontId="6" fillId="2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3" borderId="12" xfId="4" applyFont="1" applyFill="1" applyBorder="1" applyAlignment="1">
      <alignment horizontal="center" vertical="center" wrapText="1"/>
    </xf>
    <xf numFmtId="0" fontId="7" fillId="3" borderId="12" xfId="4" applyFont="1" applyFill="1" applyBorder="1" applyAlignment="1">
      <alignment horizontal="right" vertical="center" wrapText="1"/>
    </xf>
    <xf numFmtId="0" fontId="9" fillId="4" borderId="12" xfId="4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8" fillId="5" borderId="13" xfId="4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9" fillId="6" borderId="13" xfId="4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justify" vertical="center" wrapText="1"/>
    </xf>
    <xf numFmtId="4" fontId="12" fillId="0" borderId="16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justify" vertical="center" wrapText="1"/>
    </xf>
    <xf numFmtId="4" fontId="10" fillId="0" borderId="0" xfId="0" applyNumberFormat="1" applyFont="1" applyAlignment="1">
      <alignment horizontal="right" vertical="center"/>
    </xf>
    <xf numFmtId="0" fontId="10" fillId="0" borderId="4" xfId="0" applyFont="1" applyBorder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0" fillId="0" borderId="5" xfId="4" applyFont="1" applyBorder="1" applyAlignment="1">
      <alignment horizontal="left" vertical="center" wrapText="1"/>
    </xf>
    <xf numFmtId="164" fontId="10" fillId="0" borderId="5" xfId="1" applyFont="1" applyBorder="1" applyAlignment="1">
      <alignment horizontal="center" vertical="center" wrapText="1"/>
    </xf>
    <xf numFmtId="3" fontId="10" fillId="3" borderId="17" xfId="3" applyNumberFormat="1" applyFont="1" applyFill="1" applyBorder="1" applyAlignment="1">
      <alignment horizontal="right" vertical="center" wrapText="1"/>
    </xf>
    <xf numFmtId="3" fontId="10" fillId="0" borderId="17" xfId="3" applyNumberFormat="1" applyFont="1" applyBorder="1" applyAlignment="1">
      <alignment horizontal="right" vertical="center" wrapText="1"/>
    </xf>
    <xf numFmtId="4" fontId="10" fillId="0" borderId="17" xfId="3" applyNumberFormat="1" applyFont="1" applyBorder="1" applyAlignment="1">
      <alignment horizontal="right" vertical="center" wrapText="1"/>
    </xf>
    <xf numFmtId="3" fontId="10" fillId="0" borderId="17" xfId="3" applyNumberFormat="1" applyFont="1" applyBorder="1" applyAlignment="1">
      <alignment horizontal="center" vertical="center" wrapText="1"/>
    </xf>
    <xf numFmtId="3" fontId="10" fillId="0" borderId="18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justify" vertical="center" wrapText="1"/>
    </xf>
    <xf numFmtId="3" fontId="10" fillId="0" borderId="5" xfId="3" applyNumberFormat="1" applyFont="1" applyFill="1" applyBorder="1" applyAlignment="1">
      <alignment horizontal="center" vertical="center" wrapText="1"/>
    </xf>
    <xf numFmtId="3" fontId="10" fillId="0" borderId="17" xfId="3" applyNumberFormat="1" applyFont="1" applyFill="1" applyBorder="1" applyAlignment="1">
      <alignment horizontal="center" vertical="center" wrapText="1"/>
    </xf>
    <xf numFmtId="4" fontId="10" fillId="0" borderId="17" xfId="3" applyNumberFormat="1" applyFont="1" applyFill="1" applyBorder="1" applyAlignment="1">
      <alignment horizontal="center" vertical="center" wrapText="1"/>
    </xf>
    <xf numFmtId="3" fontId="10" fillId="0" borderId="18" xfId="3" applyNumberFormat="1" applyFont="1" applyFill="1" applyBorder="1" applyAlignment="1">
      <alignment horizontal="center" vertical="center" wrapText="1"/>
    </xf>
    <xf numFmtId="3" fontId="0" fillId="0" borderId="16" xfId="0" applyNumberFormat="1" applyBorder="1"/>
    <xf numFmtId="3" fontId="10" fillId="0" borderId="17" xfId="3" applyNumberFormat="1" applyFont="1" applyFill="1" applyBorder="1" applyAlignment="1">
      <alignment horizontal="right" vertical="center" wrapText="1"/>
    </xf>
    <xf numFmtId="3" fontId="0" fillId="0" borderId="9" xfId="0" applyNumberFormat="1" applyBorder="1"/>
    <xf numFmtId="0" fontId="0" fillId="0" borderId="9" xfId="0" applyBorder="1"/>
    <xf numFmtId="3" fontId="0" fillId="0" borderId="10" xfId="0" applyNumberFormat="1" applyBorder="1"/>
    <xf numFmtId="0" fontId="16" fillId="0" borderId="1" xfId="4" applyFont="1" applyBorder="1" applyAlignment="1">
      <alignment horizontal="center" vertical="center" wrapText="1"/>
    </xf>
    <xf numFmtId="0" fontId="16" fillId="0" borderId="2" xfId="4" applyFont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6" fillId="0" borderId="8" xfId="4" applyFont="1" applyBorder="1" applyAlignment="1">
      <alignment horizontal="center" vertical="center" wrapText="1"/>
    </xf>
    <xf numFmtId="0" fontId="16" fillId="0" borderId="9" xfId="4" applyFont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3" fontId="10" fillId="9" borderId="6" xfId="0" applyNumberFormat="1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 readingOrder="1"/>
    </xf>
    <xf numFmtId="4" fontId="17" fillId="10" borderId="6" xfId="0" applyNumberFormat="1" applyFont="1" applyFill="1" applyBorder="1" applyAlignment="1">
      <alignment horizontal="right" vertical="center" wrapText="1" readingOrder="1"/>
    </xf>
    <xf numFmtId="9" fontId="22" fillId="10" borderId="6" xfId="8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 readingOrder="1"/>
    </xf>
    <xf numFmtId="4" fontId="23" fillId="0" borderId="6" xfId="0" applyNumberFormat="1" applyFont="1" applyFill="1" applyBorder="1" applyAlignment="1">
      <alignment horizontal="right" vertical="center" wrapText="1" readingOrder="1"/>
    </xf>
    <xf numFmtId="0" fontId="23" fillId="0" borderId="6" xfId="0" applyFont="1" applyFill="1" applyBorder="1" applyAlignment="1">
      <alignment horizontal="right" vertical="center" wrapText="1" readingOrder="1"/>
    </xf>
    <xf numFmtId="9" fontId="24" fillId="0" borderId="6" xfId="8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left" vertical="center" wrapText="1" readingOrder="1"/>
    </xf>
    <xf numFmtId="0" fontId="23" fillId="0" borderId="21" xfId="0" applyFont="1" applyFill="1" applyBorder="1" applyAlignment="1">
      <alignment horizontal="left" vertical="center" wrapText="1" readingOrder="1"/>
    </xf>
    <xf numFmtId="0" fontId="23" fillId="0" borderId="0" xfId="0" applyFont="1" applyFill="1" applyBorder="1" applyAlignment="1">
      <alignment horizontal="left" vertical="center" wrapText="1" readingOrder="1"/>
    </xf>
    <xf numFmtId="0" fontId="23" fillId="0" borderId="22" xfId="0" applyFont="1" applyFill="1" applyBorder="1" applyAlignment="1">
      <alignment horizontal="left" vertical="center" wrapText="1" readingOrder="1"/>
    </xf>
    <xf numFmtId="0" fontId="23" fillId="0" borderId="23" xfId="0" applyFont="1" applyFill="1" applyBorder="1" applyAlignment="1">
      <alignment horizontal="left" vertical="center" wrapText="1" readingOrder="1"/>
    </xf>
    <xf numFmtId="0" fontId="23" fillId="0" borderId="24" xfId="0" applyFont="1" applyFill="1" applyBorder="1" applyAlignment="1">
      <alignment horizontal="left" vertical="center" wrapText="1" readingOrder="1"/>
    </xf>
    <xf numFmtId="0" fontId="17" fillId="0" borderId="6" xfId="0" applyFont="1" applyFill="1" applyBorder="1" applyAlignment="1">
      <alignment horizontal="center" vertical="center" wrapText="1" readingOrder="1"/>
    </xf>
    <xf numFmtId="0" fontId="17" fillId="0" borderId="6" xfId="0" applyFont="1" applyFill="1" applyBorder="1" applyAlignment="1">
      <alignment horizontal="right" vertical="center" wrapText="1" readingOrder="1"/>
    </xf>
    <xf numFmtId="9" fontId="22" fillId="0" borderId="6" xfId="8" applyFont="1" applyFill="1" applyBorder="1" applyAlignment="1">
      <alignment horizontal="center" vertical="center"/>
    </xf>
    <xf numFmtId="0" fontId="17" fillId="11" borderId="6" xfId="0" applyFont="1" applyFill="1" applyBorder="1" applyAlignment="1">
      <alignment vertical="center" wrapText="1" readingOrder="1"/>
    </xf>
    <xf numFmtId="0" fontId="21" fillId="11" borderId="6" xfId="0" applyFont="1" applyFill="1" applyBorder="1"/>
    <xf numFmtId="164" fontId="17" fillId="10" borderId="6" xfId="1" applyFont="1" applyFill="1" applyBorder="1" applyAlignment="1">
      <alignment horizontal="center" vertical="center" wrapText="1" readingOrder="1"/>
    </xf>
    <xf numFmtId="164" fontId="17" fillId="10" borderId="6" xfId="1" applyFont="1" applyFill="1" applyBorder="1" applyAlignment="1">
      <alignment horizontal="center" vertical="center" wrapText="1" readingOrder="1"/>
    </xf>
    <xf numFmtId="164" fontId="23" fillId="0" borderId="6" xfId="1" applyFont="1" applyFill="1" applyBorder="1" applyAlignment="1">
      <alignment horizontal="center" vertical="center" wrapText="1" readingOrder="1"/>
    </xf>
    <xf numFmtId="164" fontId="23" fillId="0" borderId="6" xfId="1" applyFont="1" applyFill="1" applyBorder="1" applyAlignment="1">
      <alignment horizontal="center" vertical="center" wrapText="1" readingOrder="1"/>
    </xf>
    <xf numFmtId="164" fontId="17" fillId="0" borderId="6" xfId="1" applyFont="1" applyFill="1" applyBorder="1" applyAlignment="1">
      <alignment horizontal="center" vertical="center" wrapText="1" readingOrder="1"/>
    </xf>
    <xf numFmtId="164" fontId="17" fillId="0" borderId="6" xfId="1" applyFont="1" applyFill="1" applyBorder="1" applyAlignment="1">
      <alignment horizontal="center" vertical="center" wrapText="1" readingOrder="1"/>
    </xf>
    <xf numFmtId="164" fontId="21" fillId="10" borderId="6" xfId="1" applyFont="1" applyFill="1" applyBorder="1" applyAlignment="1">
      <alignment horizontal="center" vertical="center"/>
    </xf>
    <xf numFmtId="164" fontId="18" fillId="0" borderId="6" xfId="1" applyFont="1" applyFill="1" applyBorder="1" applyAlignment="1">
      <alignment horizontal="center" vertical="center"/>
    </xf>
    <xf numFmtId="164" fontId="21" fillId="0" borderId="6" xfId="1" applyFont="1" applyFill="1" applyBorder="1" applyAlignment="1">
      <alignment horizontal="center" vertical="center"/>
    </xf>
    <xf numFmtId="0" fontId="17" fillId="13" borderId="25" xfId="0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vertical="center" wrapText="1"/>
    </xf>
    <xf numFmtId="0" fontId="18" fillId="5" borderId="13" xfId="0" applyFont="1" applyFill="1" applyBorder="1" applyAlignment="1">
      <alignment horizontal="center" vertical="center"/>
    </xf>
    <xf numFmtId="0" fontId="17" fillId="13" borderId="26" xfId="0" applyFont="1" applyFill="1" applyBorder="1" applyAlignment="1">
      <alignment horizontal="center" vertical="center" wrapText="1" readingOrder="1"/>
    </xf>
    <xf numFmtId="0" fontId="18" fillId="5" borderId="2" xfId="0" applyFont="1" applyFill="1" applyBorder="1" applyAlignment="1">
      <alignment vertical="center"/>
    </xf>
    <xf numFmtId="0" fontId="17" fillId="13" borderId="27" xfId="0" applyFont="1" applyFill="1" applyBorder="1" applyAlignment="1">
      <alignment horizontal="center" vertical="center" wrapText="1" readingOrder="1"/>
    </xf>
    <xf numFmtId="0" fontId="17" fillId="13" borderId="28" xfId="0" applyFont="1" applyFill="1" applyBorder="1" applyAlignment="1">
      <alignment horizontal="center" vertical="center" wrapText="1" readingOrder="1"/>
    </xf>
    <xf numFmtId="0" fontId="17" fillId="13" borderId="29" xfId="0" applyFont="1" applyFill="1" applyBorder="1" applyAlignment="1">
      <alignment horizontal="center" vertical="center" wrapText="1" readingOrder="1"/>
    </xf>
    <xf numFmtId="0" fontId="18" fillId="5" borderId="2" xfId="0" applyFont="1" applyFill="1" applyBorder="1"/>
    <xf numFmtId="0" fontId="20" fillId="13" borderId="12" xfId="7" applyFont="1" applyFill="1" applyBorder="1" applyAlignment="1">
      <alignment horizontal="center" vertical="center" wrapText="1" readingOrder="1"/>
    </xf>
    <xf numFmtId="0" fontId="20" fillId="5" borderId="30" xfId="7" applyFont="1" applyFill="1" applyBorder="1" applyAlignment="1">
      <alignment horizontal="center" vertical="center" wrapText="1" readingOrder="1"/>
    </xf>
    <xf numFmtId="0" fontId="17" fillId="11" borderId="15" xfId="0" applyFont="1" applyFill="1" applyBorder="1" applyAlignment="1">
      <alignment vertical="center" wrapText="1" readingOrder="1"/>
    </xf>
    <xf numFmtId="9" fontId="22" fillId="10" borderId="16" xfId="8" applyFont="1" applyFill="1" applyBorder="1" applyAlignment="1">
      <alignment horizontal="center" vertical="center"/>
    </xf>
    <xf numFmtId="9" fontId="24" fillId="0" borderId="16" xfId="8" applyFont="1" applyFill="1" applyBorder="1" applyAlignment="1">
      <alignment horizontal="center" vertical="center"/>
    </xf>
    <xf numFmtId="9" fontId="22" fillId="0" borderId="16" xfId="8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left" vertical="center" wrapText="1" readingOrder="1"/>
    </xf>
    <xf numFmtId="0" fontId="23" fillId="0" borderId="32" xfId="0" applyFont="1" applyFill="1" applyBorder="1" applyAlignment="1">
      <alignment horizontal="left" vertical="center" wrapText="1" readingOrder="1"/>
    </xf>
    <xf numFmtId="0" fontId="23" fillId="0" borderId="33" xfId="0" applyFont="1" applyFill="1" applyBorder="1" applyAlignment="1">
      <alignment horizontal="left" vertical="center" wrapText="1" readingOrder="1"/>
    </xf>
    <xf numFmtId="0" fontId="8" fillId="12" borderId="34" xfId="0" applyFont="1" applyFill="1" applyBorder="1" applyAlignment="1">
      <alignment horizontal="center" vertical="center" wrapText="1"/>
    </xf>
    <xf numFmtId="0" fontId="8" fillId="12" borderId="35" xfId="0" applyFont="1" applyFill="1" applyBorder="1" applyAlignment="1">
      <alignment horizontal="center" vertical="center" wrapText="1"/>
    </xf>
    <xf numFmtId="0" fontId="8" fillId="12" borderId="36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vertical="top" wrapText="1"/>
    </xf>
    <xf numFmtId="164" fontId="25" fillId="12" borderId="17" xfId="1" applyFont="1" applyFill="1" applyBorder="1" applyAlignment="1">
      <alignment horizontal="center" vertical="center" wrapText="1"/>
    </xf>
    <xf numFmtId="164" fontId="25" fillId="12" borderId="17" xfId="1" applyFont="1" applyFill="1" applyBorder="1" applyAlignment="1">
      <alignment horizontal="center" vertical="center" wrapText="1"/>
    </xf>
    <xf numFmtId="166" fontId="25" fillId="12" borderId="17" xfId="6" applyNumberFormat="1" applyFont="1" applyFill="1" applyBorder="1" applyAlignment="1">
      <alignment horizontal="left" vertical="top" wrapText="1"/>
    </xf>
    <xf numFmtId="9" fontId="22" fillId="12" borderId="17" xfId="8" applyFont="1" applyFill="1" applyBorder="1" applyAlignment="1">
      <alignment horizontal="center" vertical="center"/>
    </xf>
    <xf numFmtId="9" fontId="22" fillId="12" borderId="18" xfId="8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vertical="center" wrapText="1"/>
    </xf>
    <xf numFmtId="0" fontId="21" fillId="11" borderId="6" xfId="0" applyFont="1" applyFill="1" applyBorder="1"/>
    <xf numFmtId="0" fontId="8" fillId="12" borderId="36" xfId="0" applyFont="1" applyFill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 readingOrder="1"/>
    </xf>
    <xf numFmtId="3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 readingOrder="1"/>
    </xf>
    <xf numFmtId="0" fontId="23" fillId="0" borderId="38" xfId="0" applyFont="1" applyFill="1" applyBorder="1" applyAlignment="1">
      <alignment horizontal="center" vertical="center" wrapText="1" readingOrder="1"/>
    </xf>
    <xf numFmtId="0" fontId="23" fillId="0" borderId="37" xfId="0" applyFont="1" applyFill="1" applyBorder="1" applyAlignment="1">
      <alignment horizontal="center" vertical="center" wrapText="1" readingOrder="1"/>
    </xf>
    <xf numFmtId="9" fontId="23" fillId="0" borderId="19" xfId="0" applyNumberFormat="1" applyFont="1" applyFill="1" applyBorder="1" applyAlignment="1">
      <alignment horizontal="center" vertical="center" wrapText="1" readingOrder="1"/>
    </xf>
  </cellXfs>
  <cellStyles count="9">
    <cellStyle name="Millares [0]" xfId="6" builtinId="6"/>
    <cellStyle name="Moneda" xfId="1" builtinId="4"/>
    <cellStyle name="Moneda [0]" xfId="2" builtinId="7"/>
    <cellStyle name="Normal" xfId="0" builtinId="0"/>
    <cellStyle name="Normal 2" xfId="4" xr:uid="{19F47871-E95C-402E-AA82-F602AB64F428}"/>
    <cellStyle name="Normal 2 2" xfId="7" xr:uid="{9567A2B5-41FE-431E-9202-B5F69690D639}"/>
    <cellStyle name="Porcentaje" xfId="3" builtinId="5"/>
    <cellStyle name="Porcentaje 2 2 2" xfId="8" xr:uid="{4DAA7E9A-1CB2-4D7E-AF82-14352D86C32D}"/>
    <cellStyle name="Porcentaje 4" xfId="5" xr:uid="{9EE2214E-EA50-422E-8F5F-37D6513C9E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108857</xdr:rowOff>
    </xdr:from>
    <xdr:to>
      <xdr:col>0</xdr:col>
      <xdr:colOff>2747281</xdr:colOff>
      <xdr:row>0</xdr:row>
      <xdr:rowOff>944336</xdr:rowOff>
    </xdr:to>
    <xdr:pic>
      <xdr:nvPicPr>
        <xdr:cNvPr id="2" name="Imagen 1" descr="Logotipo del Instituto Nacional para Ciegos.">
          <a:extLst>
            <a:ext uri="{FF2B5EF4-FFF2-40B4-BE49-F238E27FC236}">
              <a16:creationId xmlns:a16="http://schemas.microsoft.com/office/drawing/2014/main" id="{FAE32C13-5FBF-49D2-A863-12BF97BB7AF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95250" y="108857"/>
          <a:ext cx="2652031" cy="8354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312964</xdr:colOff>
      <xdr:row>8</xdr:row>
      <xdr:rowOff>108857</xdr:rowOff>
    </xdr:from>
    <xdr:to>
      <xdr:col>0</xdr:col>
      <xdr:colOff>2964995</xdr:colOff>
      <xdr:row>8</xdr:row>
      <xdr:rowOff>944336</xdr:rowOff>
    </xdr:to>
    <xdr:pic>
      <xdr:nvPicPr>
        <xdr:cNvPr id="3" name="Imagen 2" descr="Logotipo del Instituto Nacional para Ciegos.">
          <a:extLst>
            <a:ext uri="{FF2B5EF4-FFF2-40B4-BE49-F238E27FC236}">
              <a16:creationId xmlns:a16="http://schemas.microsoft.com/office/drawing/2014/main" id="{641C9956-3586-4956-9EAC-8F719EBCE39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312964" y="7443107"/>
          <a:ext cx="2652031" cy="8354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642257</xdr:colOff>
      <xdr:row>1</xdr:row>
      <xdr:rowOff>696686</xdr:rowOff>
    </xdr:to>
    <xdr:pic>
      <xdr:nvPicPr>
        <xdr:cNvPr id="2" name="Imagen 1" descr="Logotipo del Instituto Nacional para Ciegos.">
          <a:extLst>
            <a:ext uri="{FF2B5EF4-FFF2-40B4-BE49-F238E27FC236}">
              <a16:creationId xmlns:a16="http://schemas.microsoft.com/office/drawing/2014/main" id="{BAC54BCF-E76A-4A31-80DC-D916093F5D8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90"/>
        <a:stretch/>
      </xdr:blipFill>
      <xdr:spPr bwMode="auto">
        <a:xfrm>
          <a:off x="0" y="0"/>
          <a:ext cx="3026228" cy="11865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3685-0896-4A25-AC61-02DC04BD7898}">
  <dimension ref="A1:AD20"/>
  <sheetViews>
    <sheetView topLeftCell="A4" zoomScale="70" zoomScaleNormal="70" workbookViewId="0">
      <selection activeCell="B12" sqref="B12"/>
    </sheetView>
  </sheetViews>
  <sheetFormatPr baseColWidth="10" defaultColWidth="0" defaultRowHeight="14.4" zeroHeight="1" x14ac:dyDescent="0.3"/>
  <cols>
    <col min="1" max="1" width="55.5546875" customWidth="1"/>
    <col min="2" max="2" width="13.21875" customWidth="1"/>
    <col min="3" max="3" width="24.77734375" customWidth="1"/>
    <col min="4" max="4" width="17.21875" customWidth="1"/>
    <col min="5" max="5" width="18.44140625" customWidth="1"/>
    <col min="6" max="6" width="15.33203125" customWidth="1"/>
    <col min="7" max="7" width="23.109375" customWidth="1"/>
    <col min="8" max="10" width="19.109375" customWidth="1"/>
    <col min="11" max="11" width="17.5546875" customWidth="1"/>
    <col min="12" max="12" width="17.44140625" customWidth="1"/>
    <col min="13" max="14" width="17.88671875" customWidth="1"/>
    <col min="15" max="16" width="16.44140625" customWidth="1"/>
    <col min="17" max="17" width="19" customWidth="1"/>
    <col min="18" max="18" width="19.5546875" customWidth="1"/>
    <col min="19" max="19" width="19.21875" customWidth="1"/>
    <col min="20" max="20" width="16.6640625" customWidth="1"/>
    <col min="21" max="21" width="17.44140625" customWidth="1"/>
    <col min="22" max="22" width="16.109375" customWidth="1"/>
    <col min="23" max="23" width="15.21875" customWidth="1"/>
    <col min="24" max="24" width="19.88671875" customWidth="1"/>
    <col min="25" max="25" width="18.44140625" customWidth="1"/>
    <col min="26" max="26" width="17.88671875" customWidth="1"/>
    <col min="27" max="27" width="22.5546875" customWidth="1"/>
    <col min="28" max="28" width="23.33203125" hidden="1" customWidth="1"/>
    <col min="29" max="29" width="18.6640625" hidden="1" customWidth="1"/>
    <col min="30" max="30" width="20.109375" hidden="1" customWidth="1"/>
    <col min="31" max="16384" width="11.44140625" hidden="1"/>
  </cols>
  <sheetData>
    <row r="1" spans="1:30" ht="91.5" customHeight="1" thickBot="1" x14ac:dyDescent="0.35">
      <c r="A1" s="84" t="s">
        <v>40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6"/>
    </row>
    <row r="2" spans="1:30" ht="41.4" x14ac:dyDescent="0.3">
      <c r="A2" s="48" t="s">
        <v>39</v>
      </c>
      <c r="B2" s="49" t="s">
        <v>0</v>
      </c>
      <c r="C2" s="50" t="s">
        <v>1</v>
      </c>
      <c r="D2" s="51" t="s">
        <v>2</v>
      </c>
      <c r="E2" s="51" t="s">
        <v>3</v>
      </c>
      <c r="F2" s="51" t="s">
        <v>4</v>
      </c>
      <c r="G2" s="52" t="s">
        <v>5</v>
      </c>
      <c r="H2" s="51" t="s">
        <v>6</v>
      </c>
      <c r="I2" s="51" t="s">
        <v>7</v>
      </c>
      <c r="J2" s="51" t="s">
        <v>8</v>
      </c>
      <c r="K2" s="53" t="s">
        <v>9</v>
      </c>
      <c r="L2" s="54" t="s">
        <v>10</v>
      </c>
      <c r="M2" s="54" t="s">
        <v>11</v>
      </c>
      <c r="N2" s="54" t="s">
        <v>12</v>
      </c>
      <c r="O2" s="55" t="s">
        <v>13</v>
      </c>
      <c r="P2" s="56" t="s">
        <v>14</v>
      </c>
      <c r="Q2" s="56" t="s">
        <v>15</v>
      </c>
      <c r="R2" s="56" t="s">
        <v>16</v>
      </c>
      <c r="S2" s="57" t="s">
        <v>17</v>
      </c>
      <c r="T2" s="58" t="s">
        <v>18</v>
      </c>
      <c r="U2" s="58" t="s">
        <v>19</v>
      </c>
      <c r="V2" s="58" t="s">
        <v>20</v>
      </c>
      <c r="W2" s="59" t="s">
        <v>21</v>
      </c>
      <c r="X2" s="59" t="s">
        <v>22</v>
      </c>
      <c r="Y2" s="59" t="s">
        <v>23</v>
      </c>
      <c r="Z2" s="60" t="s">
        <v>24</v>
      </c>
    </row>
    <row r="3" spans="1:30" ht="84.75" customHeight="1" x14ac:dyDescent="0.3">
      <c r="A3" s="61" t="s">
        <v>42</v>
      </c>
      <c r="B3" s="89">
        <v>112</v>
      </c>
      <c r="C3" s="5" t="s">
        <v>25</v>
      </c>
      <c r="D3" s="6">
        <f>H3/G3</f>
        <v>0.91071013613472596</v>
      </c>
      <c r="E3" s="6">
        <f>I3/G3</f>
        <v>0.901310662838953</v>
      </c>
      <c r="F3" s="7">
        <f>J3/G3</f>
        <v>0.49803735290566148</v>
      </c>
      <c r="G3" s="8">
        <f>K3+O3+S3</f>
        <v>343111353</v>
      </c>
      <c r="H3" s="9">
        <f>L3+P3+T3</f>
        <v>312474987</v>
      </c>
      <c r="I3" s="9">
        <f>M3+Q3+U3</f>
        <v>309249921</v>
      </c>
      <c r="J3" s="9">
        <f>N3+R3+V3</f>
        <v>170882270</v>
      </c>
      <c r="K3" s="10">
        <v>256985077</v>
      </c>
      <c r="L3" s="11">
        <v>246285077</v>
      </c>
      <c r="M3" s="11">
        <v>245927077</v>
      </c>
      <c r="N3" s="11">
        <v>140240374</v>
      </c>
      <c r="O3" s="10">
        <v>72998530</v>
      </c>
      <c r="P3" s="10">
        <v>56269665</v>
      </c>
      <c r="Q3" s="11">
        <v>53402599</v>
      </c>
      <c r="R3" s="11">
        <v>30641896</v>
      </c>
      <c r="S3" s="10">
        <v>13127746</v>
      </c>
      <c r="T3" s="11">
        <v>9920245</v>
      </c>
      <c r="U3" s="10">
        <v>9920245</v>
      </c>
      <c r="V3" s="12">
        <v>0</v>
      </c>
      <c r="W3" s="12">
        <f>O3+S3</f>
        <v>86126276</v>
      </c>
      <c r="X3" s="13">
        <f t="shared" ref="X3:Z5" si="0">P3+T3</f>
        <v>66189910</v>
      </c>
      <c r="Y3" s="13">
        <f t="shared" si="0"/>
        <v>63322844</v>
      </c>
      <c r="Z3" s="62">
        <f t="shared" si="0"/>
        <v>30641896</v>
      </c>
    </row>
    <row r="4" spans="1:30" ht="138.6" customHeight="1" x14ac:dyDescent="0.3">
      <c r="A4" s="63" t="s">
        <v>26</v>
      </c>
      <c r="B4" s="90">
        <v>155245</v>
      </c>
      <c r="C4" s="5" t="s">
        <v>27</v>
      </c>
      <c r="D4" s="6">
        <f t="shared" ref="D4:D5" si="1">H4/G4</f>
        <v>0.757117646446828</v>
      </c>
      <c r="E4" s="6">
        <f t="shared" ref="E4:E5" si="2">I4/G4</f>
        <v>0.65958722786622803</v>
      </c>
      <c r="F4" s="7">
        <f t="shared" ref="F4:F5" si="3">J4/G4</f>
        <v>0.30631765182234472</v>
      </c>
      <c r="G4" s="8">
        <f>K4+O4+S4</f>
        <v>1065944050</v>
      </c>
      <c r="H4" s="14">
        <f t="shared" ref="H4:J5" si="4">L4+P4+T4</f>
        <v>807045050.38</v>
      </c>
      <c r="I4" s="14">
        <f t="shared" si="4"/>
        <v>703083081</v>
      </c>
      <c r="J4" s="14">
        <f t="shared" si="4"/>
        <v>326517478.37</v>
      </c>
      <c r="K4" s="10">
        <v>912970273</v>
      </c>
      <c r="L4" s="11">
        <v>655067104.38</v>
      </c>
      <c r="M4" s="11">
        <v>597033451</v>
      </c>
      <c r="N4" s="11">
        <v>292364124.36000001</v>
      </c>
      <c r="O4" s="10">
        <v>43716646</v>
      </c>
      <c r="P4" s="10">
        <v>42720815</v>
      </c>
      <c r="Q4" s="11">
        <v>0</v>
      </c>
      <c r="R4" s="11">
        <v>0</v>
      </c>
      <c r="S4" s="10">
        <v>109257131</v>
      </c>
      <c r="T4" s="11">
        <v>109257131</v>
      </c>
      <c r="U4" s="10">
        <v>106049630</v>
      </c>
      <c r="V4" s="11">
        <v>34153354.009999998</v>
      </c>
      <c r="W4" s="12">
        <f t="shared" ref="W4:W5" si="5">O4+S4</f>
        <v>152973777</v>
      </c>
      <c r="X4" s="13">
        <f t="shared" si="0"/>
        <v>151977946</v>
      </c>
      <c r="Y4" s="13">
        <f t="shared" si="0"/>
        <v>106049630</v>
      </c>
      <c r="Z4" s="62">
        <f t="shared" si="0"/>
        <v>34153354.009999998</v>
      </c>
    </row>
    <row r="5" spans="1:30" ht="70.5" customHeight="1" x14ac:dyDescent="0.3">
      <c r="A5" s="63" t="s">
        <v>28</v>
      </c>
      <c r="B5" s="89">
        <v>13</v>
      </c>
      <c r="C5" s="5" t="s">
        <v>29</v>
      </c>
      <c r="D5" s="6">
        <f t="shared" si="1"/>
        <v>0.82686247248223277</v>
      </c>
      <c r="E5" s="6">
        <f t="shared" si="2"/>
        <v>0.8209043258069546</v>
      </c>
      <c r="F5" s="7">
        <f t="shared" si="3"/>
        <v>0.51539892079369742</v>
      </c>
      <c r="G5" s="8">
        <f>K5+O5+S5</f>
        <v>119687218</v>
      </c>
      <c r="H5" s="14">
        <f>L5+P5+T5</f>
        <v>98964869</v>
      </c>
      <c r="I5" s="14">
        <f t="shared" si="4"/>
        <v>98251755</v>
      </c>
      <c r="J5" s="14">
        <f t="shared" si="4"/>
        <v>61686662.990000002</v>
      </c>
      <c r="K5" s="15">
        <v>99687218</v>
      </c>
      <c r="L5" s="11">
        <v>86100673</v>
      </c>
      <c r="M5" s="11">
        <v>86072673</v>
      </c>
      <c r="N5" s="11">
        <v>53185541.990000002</v>
      </c>
      <c r="O5" s="64">
        <v>0</v>
      </c>
      <c r="P5" s="15">
        <v>0</v>
      </c>
      <c r="Q5" s="11">
        <v>0</v>
      </c>
      <c r="R5" s="11">
        <v>0</v>
      </c>
      <c r="S5" s="15">
        <v>20000000</v>
      </c>
      <c r="T5" s="11">
        <v>12864196</v>
      </c>
      <c r="U5" s="15">
        <v>12179082</v>
      </c>
      <c r="V5" s="12">
        <v>8501121</v>
      </c>
      <c r="W5" s="12">
        <f t="shared" si="5"/>
        <v>20000000</v>
      </c>
      <c r="X5" s="13">
        <f t="shared" si="0"/>
        <v>12864196</v>
      </c>
      <c r="Y5" s="13">
        <f t="shared" si="0"/>
        <v>12179082</v>
      </c>
      <c r="Z5" s="62">
        <f t="shared" si="0"/>
        <v>8501121</v>
      </c>
    </row>
    <row r="6" spans="1:30" ht="34.5" customHeight="1" thickBot="1" x14ac:dyDescent="0.35">
      <c r="A6" s="65"/>
      <c r="B6" s="66"/>
      <c r="C6" s="67"/>
      <c r="D6" s="68"/>
      <c r="E6" s="68"/>
      <c r="F6" s="68"/>
      <c r="G6" s="69">
        <f t="shared" ref="G6:Z6" si="6">SUM(G3:G5)</f>
        <v>1528742621</v>
      </c>
      <c r="H6" s="70">
        <f t="shared" si="6"/>
        <v>1218484906.3800001</v>
      </c>
      <c r="I6" s="70">
        <f t="shared" si="6"/>
        <v>1110584757</v>
      </c>
      <c r="J6" s="71">
        <f t="shared" si="6"/>
        <v>559086411.36000001</v>
      </c>
      <c r="K6" s="70">
        <f t="shared" si="6"/>
        <v>1269642568</v>
      </c>
      <c r="L6" s="70">
        <f t="shared" si="6"/>
        <v>987452854.38</v>
      </c>
      <c r="M6" s="70">
        <f t="shared" si="6"/>
        <v>929033201</v>
      </c>
      <c r="N6" s="70">
        <f t="shared" si="6"/>
        <v>485790040.35000002</v>
      </c>
      <c r="O6" s="72">
        <f t="shared" si="6"/>
        <v>116715176</v>
      </c>
      <c r="P6" s="72">
        <f t="shared" si="6"/>
        <v>98990480</v>
      </c>
      <c r="Q6" s="72">
        <f t="shared" si="6"/>
        <v>53402599</v>
      </c>
      <c r="R6" s="72">
        <f t="shared" si="6"/>
        <v>30641896</v>
      </c>
      <c r="S6" s="72">
        <f t="shared" si="6"/>
        <v>142384877</v>
      </c>
      <c r="T6" s="72">
        <f t="shared" si="6"/>
        <v>132041572</v>
      </c>
      <c r="U6" s="72">
        <f t="shared" si="6"/>
        <v>128148957</v>
      </c>
      <c r="V6" s="72">
        <f t="shared" si="6"/>
        <v>42654475.009999998</v>
      </c>
      <c r="W6" s="72">
        <f t="shared" si="6"/>
        <v>259100053</v>
      </c>
      <c r="X6" s="72">
        <f t="shared" si="6"/>
        <v>231032052</v>
      </c>
      <c r="Y6" s="72">
        <f t="shared" si="6"/>
        <v>181551556</v>
      </c>
      <c r="Z6" s="73">
        <f t="shared" si="6"/>
        <v>73296371.00999999</v>
      </c>
    </row>
    <row r="7" spans="1:30" ht="46.5" customHeight="1" x14ac:dyDescent="0.3">
      <c r="A7" s="16"/>
      <c r="B7" s="18"/>
      <c r="C7" s="19"/>
      <c r="D7" s="20"/>
      <c r="E7" s="20"/>
      <c r="F7" s="20"/>
      <c r="G7" s="22"/>
      <c r="H7" s="22"/>
      <c r="I7" s="24"/>
      <c r="J7" s="22"/>
      <c r="K7" s="22"/>
      <c r="L7" s="23"/>
      <c r="M7" s="23"/>
      <c r="N7" s="23"/>
      <c r="O7" s="22"/>
      <c r="P7" s="22"/>
      <c r="Q7" s="23"/>
      <c r="R7" s="23"/>
      <c r="S7" s="22"/>
      <c r="T7" s="23"/>
      <c r="U7" s="22"/>
      <c r="V7" s="23"/>
      <c r="W7" s="23"/>
    </row>
    <row r="8" spans="1:30" ht="45.75" customHeight="1" thickBot="1" x14ac:dyDescent="0.35">
      <c r="V8" s="3"/>
      <c r="W8" s="3"/>
      <c r="X8" s="3"/>
      <c r="Y8" s="3"/>
      <c r="Z8" s="3"/>
      <c r="AA8" s="3"/>
      <c r="AC8" s="3"/>
      <c r="AD8" s="3"/>
    </row>
    <row r="9" spans="1:30" ht="83.25" customHeight="1" thickBot="1" x14ac:dyDescent="0.35">
      <c r="A9" s="87" t="s">
        <v>41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1"/>
      <c r="X9" s="81"/>
      <c r="Y9" s="82"/>
      <c r="Z9" s="83"/>
      <c r="AA9" s="3"/>
    </row>
    <row r="10" spans="1:30" ht="41.4" x14ac:dyDescent="0.3">
      <c r="A10" s="48" t="s">
        <v>39</v>
      </c>
      <c r="B10" s="49" t="s">
        <v>0</v>
      </c>
      <c r="C10" s="50" t="s">
        <v>1</v>
      </c>
      <c r="D10" s="51" t="s">
        <v>2</v>
      </c>
      <c r="E10" s="51" t="s">
        <v>3</v>
      </c>
      <c r="F10" s="51" t="s">
        <v>4</v>
      </c>
      <c r="G10" s="52" t="s">
        <v>5</v>
      </c>
      <c r="H10" s="51" t="s">
        <v>6</v>
      </c>
      <c r="I10" s="51" t="s">
        <v>7</v>
      </c>
      <c r="J10" s="51" t="s">
        <v>8</v>
      </c>
      <c r="K10" s="53" t="s">
        <v>9</v>
      </c>
      <c r="L10" s="54" t="s">
        <v>10</v>
      </c>
      <c r="M10" s="54" t="s">
        <v>11</v>
      </c>
      <c r="N10" s="54" t="s">
        <v>30</v>
      </c>
      <c r="O10" s="55" t="s">
        <v>13</v>
      </c>
      <c r="P10" s="56" t="s">
        <v>31</v>
      </c>
      <c r="Q10" s="56" t="s">
        <v>32</v>
      </c>
      <c r="R10" s="56" t="s">
        <v>33</v>
      </c>
      <c r="S10" s="57" t="s">
        <v>17</v>
      </c>
      <c r="T10" s="58" t="s">
        <v>34</v>
      </c>
      <c r="U10" s="58" t="s">
        <v>19</v>
      </c>
      <c r="V10" s="58" t="s">
        <v>20</v>
      </c>
      <c r="W10" s="59" t="s">
        <v>21</v>
      </c>
      <c r="X10" s="59" t="s">
        <v>22</v>
      </c>
      <c r="Y10" s="59" t="s">
        <v>23</v>
      </c>
      <c r="Z10" s="60" t="s">
        <v>24</v>
      </c>
    </row>
    <row r="11" spans="1:30" ht="48.75" customHeight="1" x14ac:dyDescent="0.3">
      <c r="A11" s="63" t="s">
        <v>35</v>
      </c>
      <c r="B11" s="26">
        <v>0.25</v>
      </c>
      <c r="C11" s="4" t="s">
        <v>36</v>
      </c>
      <c r="D11" s="26">
        <f>H11/G11</f>
        <v>0.37694332064490771</v>
      </c>
      <c r="E11" s="26">
        <f>I11/G11</f>
        <v>6.773557605978256E-2</v>
      </c>
      <c r="F11" s="26">
        <f>J11/G11</f>
        <v>0</v>
      </c>
      <c r="G11" s="21">
        <f>K11+O11+S11</f>
        <v>32138739</v>
      </c>
      <c r="H11" s="21">
        <f t="shared" ref="H11:I12" si="7">L11+P11+T11</f>
        <v>12114483</v>
      </c>
      <c r="I11" s="21">
        <f t="shared" si="7"/>
        <v>2176936</v>
      </c>
      <c r="J11" s="27">
        <f>N11+R11+V11</f>
        <v>0</v>
      </c>
      <c r="K11" s="28">
        <v>2138739</v>
      </c>
      <c r="L11" s="29">
        <v>2138739</v>
      </c>
      <c r="M11" s="29">
        <v>2138739</v>
      </c>
      <c r="N11" s="29">
        <v>0</v>
      </c>
      <c r="O11" s="29">
        <v>10000000</v>
      </c>
      <c r="P11" s="30">
        <v>9975744</v>
      </c>
      <c r="Q11" s="30">
        <v>38197</v>
      </c>
      <c r="R11" s="30"/>
      <c r="S11" s="31">
        <v>20000000</v>
      </c>
      <c r="T11" s="32"/>
      <c r="U11" s="33"/>
      <c r="V11" s="32"/>
      <c r="W11" s="34">
        <f t="shared" ref="W11:Z12" si="8">O11+S11</f>
        <v>30000000</v>
      </c>
      <c r="X11" s="34">
        <f t="shared" si="8"/>
        <v>9975744</v>
      </c>
      <c r="Y11" s="34">
        <f t="shared" si="8"/>
        <v>38197</v>
      </c>
      <c r="Z11" s="79">
        <f t="shared" si="8"/>
        <v>0</v>
      </c>
    </row>
    <row r="12" spans="1:30" ht="60" x14ac:dyDescent="0.3">
      <c r="A12" s="63" t="s">
        <v>37</v>
      </c>
      <c r="B12" s="26">
        <v>0.25</v>
      </c>
      <c r="C12" s="26" t="s">
        <v>38</v>
      </c>
      <c r="D12" s="26">
        <f t="shared" ref="D12" si="9">H12/G12</f>
        <v>0.86797965496193796</v>
      </c>
      <c r="E12" s="26">
        <f t="shared" ref="E12" si="10">I12/G12</f>
        <v>0.86797965496193796</v>
      </c>
      <c r="F12" s="26">
        <f t="shared" ref="F12" si="11">J12/G12</f>
        <v>0.44835119564479103</v>
      </c>
      <c r="G12" s="21">
        <f t="shared" ref="G12" si="12">K12+O12+S12</f>
        <v>584930830</v>
      </c>
      <c r="H12" s="21">
        <f t="shared" si="7"/>
        <v>507708060</v>
      </c>
      <c r="I12" s="21">
        <f t="shared" si="7"/>
        <v>507708060</v>
      </c>
      <c r="J12" s="27">
        <f>N12+R12+V12</f>
        <v>262254437</v>
      </c>
      <c r="K12" s="35">
        <v>497464634</v>
      </c>
      <c r="L12" s="36">
        <v>440484035</v>
      </c>
      <c r="M12" s="37">
        <v>440484035</v>
      </c>
      <c r="N12" s="36">
        <v>213999459</v>
      </c>
      <c r="O12" s="37">
        <v>87466196</v>
      </c>
      <c r="P12" s="37">
        <v>67224025</v>
      </c>
      <c r="Q12" s="38">
        <v>67224025</v>
      </c>
      <c r="R12" s="38">
        <v>48254978</v>
      </c>
      <c r="S12" s="31"/>
      <c r="T12" s="32"/>
      <c r="U12" s="39"/>
      <c r="V12" s="32"/>
      <c r="W12" s="34">
        <f t="shared" si="8"/>
        <v>87466196</v>
      </c>
      <c r="X12" s="34">
        <f t="shared" si="8"/>
        <v>67224025</v>
      </c>
      <c r="Y12" s="34">
        <f t="shared" si="8"/>
        <v>67224025</v>
      </c>
      <c r="Z12" s="79">
        <f t="shared" si="8"/>
        <v>48254978</v>
      </c>
    </row>
    <row r="13" spans="1:30" s="3" customFormat="1" ht="27" customHeight="1" thickBot="1" x14ac:dyDescent="0.35">
      <c r="A13" s="74"/>
      <c r="B13" s="66"/>
      <c r="C13" s="75"/>
      <c r="D13" s="75"/>
      <c r="E13" s="75"/>
      <c r="F13" s="75"/>
      <c r="G13" s="76">
        <f t="shared" ref="G13:Z13" si="13">SUM(G11:G12)</f>
        <v>617069569</v>
      </c>
      <c r="H13" s="76">
        <f t="shared" si="13"/>
        <v>519822543</v>
      </c>
      <c r="I13" s="76">
        <f t="shared" si="13"/>
        <v>509884996</v>
      </c>
      <c r="J13" s="77">
        <f t="shared" si="13"/>
        <v>262254437</v>
      </c>
      <c r="K13" s="76">
        <f t="shared" si="13"/>
        <v>499603373</v>
      </c>
      <c r="L13" s="76">
        <f t="shared" si="13"/>
        <v>442622774</v>
      </c>
      <c r="M13" s="76">
        <f t="shared" si="13"/>
        <v>442622774</v>
      </c>
      <c r="N13" s="77">
        <f t="shared" si="13"/>
        <v>213999459</v>
      </c>
      <c r="O13" s="76">
        <f t="shared" si="13"/>
        <v>97466196</v>
      </c>
      <c r="P13" s="76">
        <f t="shared" si="13"/>
        <v>77199769</v>
      </c>
      <c r="Q13" s="76">
        <f t="shared" si="13"/>
        <v>67262222</v>
      </c>
      <c r="R13" s="76">
        <f t="shared" si="13"/>
        <v>48254978</v>
      </c>
      <c r="S13" s="76">
        <f t="shared" si="13"/>
        <v>20000000</v>
      </c>
      <c r="T13" s="76">
        <f t="shared" si="13"/>
        <v>0</v>
      </c>
      <c r="U13" s="76">
        <f t="shared" si="13"/>
        <v>0</v>
      </c>
      <c r="V13" s="76">
        <f t="shared" si="13"/>
        <v>0</v>
      </c>
      <c r="W13" s="76">
        <f t="shared" si="13"/>
        <v>117466196</v>
      </c>
      <c r="X13" s="80">
        <f t="shared" si="13"/>
        <v>77199769</v>
      </c>
      <c r="Y13" s="76">
        <f t="shared" si="13"/>
        <v>67262222</v>
      </c>
      <c r="Z13" s="78">
        <f t="shared" si="13"/>
        <v>48254978</v>
      </c>
      <c r="AD13" s="40"/>
    </row>
    <row r="14" spans="1:30" ht="47.25" customHeight="1" x14ac:dyDescent="0.3">
      <c r="A14" s="16"/>
      <c r="B14" s="17"/>
      <c r="C14" s="41"/>
      <c r="D14" s="41"/>
      <c r="E14" s="41"/>
      <c r="F14" s="41"/>
      <c r="G14" s="41"/>
      <c r="H14" s="41"/>
      <c r="I14" s="41"/>
      <c r="J14" s="41"/>
      <c r="K14" s="42"/>
      <c r="L14" s="42"/>
      <c r="M14" s="42"/>
      <c r="N14" s="42"/>
      <c r="O14" s="42"/>
      <c r="P14" s="19"/>
      <c r="Q14" s="19"/>
      <c r="R14" s="19"/>
      <c r="S14" s="42"/>
      <c r="T14" s="43"/>
      <c r="U14" s="19"/>
      <c r="V14" s="43"/>
      <c r="W14" s="43"/>
      <c r="X14" s="43"/>
      <c r="Y14" s="43"/>
    </row>
    <row r="15" spans="1:30" ht="47.25" hidden="1" customHeight="1" x14ac:dyDescent="0.3">
      <c r="A15" s="16"/>
      <c r="B15" s="17"/>
      <c r="C15" s="41"/>
      <c r="D15" s="41"/>
      <c r="E15" s="41"/>
      <c r="F15" s="41"/>
      <c r="G15" s="44"/>
      <c r="H15" s="41"/>
      <c r="I15" s="41"/>
      <c r="J15" s="44"/>
      <c r="K15" s="42"/>
      <c r="L15" s="45"/>
      <c r="M15" s="42"/>
      <c r="N15" s="42"/>
      <c r="O15" s="42"/>
      <c r="P15" s="19"/>
      <c r="Q15" s="19"/>
      <c r="R15" s="19"/>
      <c r="S15" s="42"/>
      <c r="T15" s="43"/>
      <c r="U15" s="19"/>
      <c r="V15" s="43"/>
      <c r="W15" s="43"/>
      <c r="X15" s="43"/>
      <c r="Y15" s="43"/>
    </row>
    <row r="16" spans="1:30" hidden="1" x14ac:dyDescent="0.3">
      <c r="J16" s="40"/>
    </row>
    <row r="17" spans="2:20" ht="15" hidden="1" x14ac:dyDescent="0.3">
      <c r="B17" s="17">
        <v>50</v>
      </c>
      <c r="C17">
        <f>50/12</f>
        <v>4.166666666666667</v>
      </c>
      <c r="D17" s="46">
        <f>+C17*11</f>
        <v>45.833333333333336</v>
      </c>
    </row>
    <row r="18" spans="2:20" ht="15" hidden="1" x14ac:dyDescent="0.3">
      <c r="B18" s="17">
        <v>25</v>
      </c>
      <c r="C18">
        <f>+B18/12</f>
        <v>2.0833333333333335</v>
      </c>
      <c r="D18">
        <f>+C18*11</f>
        <v>22.916666666666668</v>
      </c>
      <c r="J18" s="1"/>
      <c r="L18" s="1"/>
      <c r="N18" s="1"/>
      <c r="P18" s="1"/>
      <c r="R18" s="1"/>
      <c r="T18" s="1"/>
    </row>
    <row r="19" spans="2:20" hidden="1" x14ac:dyDescent="0.3">
      <c r="B19" s="25">
        <v>100</v>
      </c>
      <c r="C19">
        <f>+B19/12</f>
        <v>8.3333333333333339</v>
      </c>
      <c r="D19" s="47">
        <f>C19*11</f>
        <v>91.666666666666671</v>
      </c>
      <c r="J19" s="1"/>
      <c r="L19" s="1"/>
    </row>
    <row r="20" spans="2:20" hidden="1" x14ac:dyDescent="0.3">
      <c r="J20" s="2"/>
      <c r="L20" s="2"/>
      <c r="N20" s="2"/>
      <c r="P20" s="2"/>
      <c r="R20" s="2"/>
    </row>
  </sheetData>
  <mergeCells count="2">
    <mergeCell ref="A1:V1"/>
    <mergeCell ref="A9:V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CEBC9-6B2D-4C1C-8F43-4E7BD29B928E}">
  <dimension ref="A1:AB19"/>
  <sheetViews>
    <sheetView tabSelected="1" topLeftCell="A4" zoomScale="70" zoomScaleNormal="70" workbookViewId="0">
      <selection activeCell="A8" sqref="A8:H9"/>
    </sheetView>
  </sheetViews>
  <sheetFormatPr baseColWidth="10" defaultRowHeight="14.4" x14ac:dyDescent="0.3"/>
  <cols>
    <col min="10" max="10" width="31" customWidth="1"/>
    <col min="13" max="13" width="20" customWidth="1"/>
    <col min="14" max="15" width="19" hidden="1" customWidth="1"/>
    <col min="18" max="18" width="0" hidden="1" customWidth="1"/>
    <col min="19" max="19" width="20.44140625" hidden="1" customWidth="1"/>
    <col min="20" max="20" width="14.5546875" hidden="1" customWidth="1"/>
    <col min="21" max="21" width="20.5546875" hidden="1" customWidth="1"/>
    <col min="22" max="22" width="0" hidden="1" customWidth="1"/>
    <col min="23" max="23" width="20.6640625" customWidth="1"/>
    <col min="24" max="24" width="0" hidden="1" customWidth="1"/>
    <col min="25" max="25" width="19.33203125" customWidth="1"/>
    <col min="26" max="26" width="17" customWidth="1"/>
    <col min="27" max="27" width="21.5546875" customWidth="1"/>
    <col min="28" max="28" width="19.6640625" customWidth="1"/>
  </cols>
  <sheetData>
    <row r="1" spans="1:28" ht="38.4" customHeight="1" x14ac:dyDescent="0.3"/>
    <row r="2" spans="1:28" ht="63.6" customHeight="1" thickBot="1" x14ac:dyDescent="0.35"/>
    <row r="3" spans="1:28" ht="54" customHeight="1" x14ac:dyDescent="0.3">
      <c r="A3" s="118" t="s">
        <v>43</v>
      </c>
      <c r="B3" s="119"/>
      <c r="C3" s="119"/>
      <c r="D3" s="119"/>
      <c r="E3" s="119"/>
      <c r="F3" s="119"/>
      <c r="G3" s="119"/>
      <c r="H3" s="119"/>
      <c r="I3" s="145"/>
      <c r="J3" s="145"/>
      <c r="K3" s="120" t="s">
        <v>59</v>
      </c>
      <c r="L3" s="120"/>
      <c r="M3" s="121" t="s">
        <v>44</v>
      </c>
      <c r="N3" s="122"/>
      <c r="O3" s="122"/>
      <c r="P3" s="123" t="s">
        <v>45</v>
      </c>
      <c r="Q3" s="124"/>
      <c r="R3" s="122"/>
      <c r="S3" s="122"/>
      <c r="T3" s="122"/>
      <c r="U3" s="122"/>
      <c r="V3" s="122"/>
      <c r="W3" s="125" t="s">
        <v>46</v>
      </c>
      <c r="X3" s="126"/>
      <c r="Y3" s="127" t="s">
        <v>47</v>
      </c>
      <c r="Z3" s="127" t="s">
        <v>48</v>
      </c>
      <c r="AA3" s="127" t="s">
        <v>49</v>
      </c>
      <c r="AB3" s="128" t="s">
        <v>50</v>
      </c>
    </row>
    <row r="4" spans="1:28" ht="54" customHeight="1" x14ac:dyDescent="0.3">
      <c r="A4" s="107" t="s">
        <v>57</v>
      </c>
      <c r="B4" s="108"/>
      <c r="C4" s="108"/>
      <c r="D4" s="108"/>
      <c r="E4" s="108"/>
      <c r="F4" s="108"/>
      <c r="G4" s="108"/>
      <c r="H4" s="108"/>
      <c r="I4" s="149" t="s">
        <v>0</v>
      </c>
      <c r="J4" s="150" t="s">
        <v>1</v>
      </c>
      <c r="K4" s="91"/>
      <c r="L4" s="91"/>
      <c r="M4" s="109">
        <f>SUM(M5:M12)</f>
        <v>1603655553</v>
      </c>
      <c r="N4" s="109">
        <f>SUM(N5:N12)</f>
        <v>1553180361</v>
      </c>
      <c r="O4" s="109">
        <v>37506074</v>
      </c>
      <c r="P4" s="110">
        <f>SUM(P5:Q12)</f>
        <v>1553180361</v>
      </c>
      <c r="Q4" s="115"/>
      <c r="R4" s="109">
        <v>0</v>
      </c>
      <c r="S4" s="109">
        <f>SUM(S5:S12)</f>
        <v>1314329578.8199999</v>
      </c>
      <c r="T4" s="109">
        <v>168955951.21000001</v>
      </c>
      <c r="U4" s="109">
        <v>1071300975.79</v>
      </c>
      <c r="V4" s="109">
        <v>0</v>
      </c>
      <c r="W4" s="109">
        <f>SUM(W5:W12)</f>
        <v>1314329578.8199999</v>
      </c>
      <c r="X4" s="92">
        <v>128000</v>
      </c>
      <c r="Y4" s="93">
        <f>+N4/M4</f>
        <v>0.96852491677182495</v>
      </c>
      <c r="Z4" s="93">
        <f>+P4/M4</f>
        <v>0.96852491677182495</v>
      </c>
      <c r="AA4" s="93">
        <f>+S4/M4</f>
        <v>0.81958346751037003</v>
      </c>
      <c r="AB4" s="130">
        <f>+W4/M4</f>
        <v>0.81958346751037003</v>
      </c>
    </row>
    <row r="5" spans="1:28" ht="37.799999999999997" customHeight="1" x14ac:dyDescent="0.3">
      <c r="A5" s="151" t="s">
        <v>55</v>
      </c>
      <c r="B5" s="151"/>
      <c r="C5" s="151"/>
      <c r="D5" s="151"/>
      <c r="E5" s="151"/>
      <c r="F5" s="151"/>
      <c r="G5" s="151"/>
      <c r="H5" s="151"/>
      <c r="I5" s="152">
        <v>156308</v>
      </c>
      <c r="J5" s="148" t="s">
        <v>27</v>
      </c>
      <c r="K5" s="94" t="s">
        <v>51</v>
      </c>
      <c r="L5" s="94">
        <v>10</v>
      </c>
      <c r="M5" s="111">
        <v>842970273</v>
      </c>
      <c r="N5" s="111">
        <v>816094371</v>
      </c>
      <c r="O5" s="111">
        <v>26875902</v>
      </c>
      <c r="P5" s="112">
        <v>816094371</v>
      </c>
      <c r="Q5" s="116"/>
      <c r="R5" s="111">
        <v>0</v>
      </c>
      <c r="S5" s="111">
        <v>650406825.78999996</v>
      </c>
      <c r="T5" s="111">
        <v>165687545.21000001</v>
      </c>
      <c r="U5" s="111">
        <v>650406825.78999996</v>
      </c>
      <c r="V5" s="111">
        <v>0</v>
      </c>
      <c r="W5" s="111">
        <v>650406825.78999996</v>
      </c>
      <c r="X5" s="96">
        <v>0</v>
      </c>
      <c r="Y5" s="97">
        <f>+N5/M5</f>
        <v>0.96811761593400814</v>
      </c>
      <c r="Z5" s="97">
        <f>+P5/M5</f>
        <v>0.96811761593400814</v>
      </c>
      <c r="AA5" s="97">
        <f>+S5/M5</f>
        <v>0.77156555411533467</v>
      </c>
      <c r="AB5" s="131">
        <f>+W5/M5</f>
        <v>0.77156555411533467</v>
      </c>
    </row>
    <row r="6" spans="1:28" ht="39" customHeight="1" x14ac:dyDescent="0.3">
      <c r="A6" s="151"/>
      <c r="B6" s="151"/>
      <c r="C6" s="151"/>
      <c r="D6" s="151"/>
      <c r="E6" s="151"/>
      <c r="F6" s="151"/>
      <c r="G6" s="151"/>
      <c r="H6" s="151"/>
      <c r="I6" s="152"/>
      <c r="J6" s="148"/>
      <c r="K6" s="94" t="s">
        <v>52</v>
      </c>
      <c r="L6" s="94">
        <v>20</v>
      </c>
      <c r="M6" s="111">
        <v>113716646</v>
      </c>
      <c r="N6" s="111">
        <v>112614548</v>
      </c>
      <c r="O6" s="111">
        <v>1102098</v>
      </c>
      <c r="P6" s="112">
        <v>112614548</v>
      </c>
      <c r="Q6" s="116"/>
      <c r="R6" s="111">
        <v>0</v>
      </c>
      <c r="S6" s="111">
        <v>42719908</v>
      </c>
      <c r="T6" s="111">
        <v>69894640</v>
      </c>
      <c r="U6" s="111">
        <v>42719908</v>
      </c>
      <c r="V6" s="111">
        <v>0</v>
      </c>
      <c r="W6" s="111">
        <v>42719908</v>
      </c>
      <c r="X6" s="96">
        <v>0</v>
      </c>
      <c r="Y6" s="97">
        <f>+N6/M6</f>
        <v>0.9903083845789824</v>
      </c>
      <c r="Z6" s="97">
        <f>+P6/M6</f>
        <v>0.9903083845789824</v>
      </c>
      <c r="AA6" s="97">
        <f>+S6/M6</f>
        <v>0.37566978540679086</v>
      </c>
      <c r="AB6" s="131">
        <f>+W6/M6</f>
        <v>0.37566978540679086</v>
      </c>
    </row>
    <row r="7" spans="1:28" ht="36.6" customHeight="1" x14ac:dyDescent="0.3">
      <c r="A7" s="151"/>
      <c r="B7" s="151"/>
      <c r="C7" s="151"/>
      <c r="D7" s="151"/>
      <c r="E7" s="151"/>
      <c r="F7" s="151"/>
      <c r="G7" s="151"/>
      <c r="H7" s="151"/>
      <c r="I7" s="152"/>
      <c r="J7" s="148"/>
      <c r="K7" s="94" t="s">
        <v>52</v>
      </c>
      <c r="L7" s="94">
        <v>21</v>
      </c>
      <c r="M7" s="111">
        <v>109257131</v>
      </c>
      <c r="N7" s="111">
        <v>109253131</v>
      </c>
      <c r="O7" s="111">
        <v>4000</v>
      </c>
      <c r="P7" s="112">
        <v>109253131</v>
      </c>
      <c r="Q7" s="116"/>
      <c r="R7" s="111">
        <v>0</v>
      </c>
      <c r="S7" s="111">
        <v>109252940.03</v>
      </c>
      <c r="T7" s="111">
        <v>190.97</v>
      </c>
      <c r="U7" s="111">
        <v>109252940.03</v>
      </c>
      <c r="V7" s="111">
        <v>0</v>
      </c>
      <c r="W7" s="111">
        <v>109252940.03</v>
      </c>
      <c r="X7" s="96">
        <v>0</v>
      </c>
      <c r="Y7" s="97">
        <f>+N7/M7</f>
        <v>0.99996338911736571</v>
      </c>
      <c r="Z7" s="97">
        <f>+P7/M7</f>
        <v>0.99996338911736571</v>
      </c>
      <c r="AA7" s="97">
        <f>+S7/M7</f>
        <v>0.99996164122230158</v>
      </c>
      <c r="AB7" s="131">
        <f>+W7/M7</f>
        <v>0.99996164122230158</v>
      </c>
    </row>
    <row r="8" spans="1:28" ht="24.6" customHeight="1" x14ac:dyDescent="0.3">
      <c r="A8" s="151" t="s">
        <v>54</v>
      </c>
      <c r="B8" s="151"/>
      <c r="C8" s="151"/>
      <c r="D8" s="151"/>
      <c r="E8" s="151"/>
      <c r="F8" s="151"/>
      <c r="G8" s="151"/>
      <c r="H8" s="151"/>
      <c r="I8" s="153">
        <v>13</v>
      </c>
      <c r="J8" s="148" t="s">
        <v>29</v>
      </c>
      <c r="K8" s="94" t="s">
        <v>51</v>
      </c>
      <c r="L8" s="94">
        <v>10</v>
      </c>
      <c r="M8" s="111">
        <v>99687218</v>
      </c>
      <c r="N8" s="111">
        <v>94590027</v>
      </c>
      <c r="O8" s="111">
        <v>5097191</v>
      </c>
      <c r="P8" s="112">
        <v>94590027</v>
      </c>
      <c r="Q8" s="116"/>
      <c r="R8" s="111">
        <v>0</v>
      </c>
      <c r="S8" s="111">
        <v>91321621</v>
      </c>
      <c r="T8" s="111">
        <v>3268406</v>
      </c>
      <c r="U8" s="111">
        <v>91321621</v>
      </c>
      <c r="V8" s="111">
        <v>0</v>
      </c>
      <c r="W8" s="111">
        <v>91321621</v>
      </c>
      <c r="X8" s="95">
        <v>70000</v>
      </c>
      <c r="Y8" s="97">
        <f>+N8/M8</f>
        <v>0.94886815880447184</v>
      </c>
      <c r="Z8" s="97">
        <f>+P8/M8</f>
        <v>0.94886815880447184</v>
      </c>
      <c r="AA8" s="97">
        <f>+S8/M8</f>
        <v>0.91608154818805354</v>
      </c>
      <c r="AB8" s="131">
        <f>+W8/M8</f>
        <v>0.91608154818805354</v>
      </c>
    </row>
    <row r="9" spans="1:28" ht="27.6" customHeight="1" x14ac:dyDescent="0.3">
      <c r="A9" s="151"/>
      <c r="B9" s="151"/>
      <c r="C9" s="151"/>
      <c r="D9" s="151"/>
      <c r="E9" s="151"/>
      <c r="F9" s="151"/>
      <c r="G9" s="151"/>
      <c r="H9" s="151"/>
      <c r="I9" s="153"/>
      <c r="J9" s="148"/>
      <c r="K9" s="94" t="s">
        <v>52</v>
      </c>
      <c r="L9" s="94">
        <v>21</v>
      </c>
      <c r="M9" s="111">
        <v>20000000</v>
      </c>
      <c r="N9" s="111">
        <v>17921728</v>
      </c>
      <c r="O9" s="111">
        <v>2078272</v>
      </c>
      <c r="P9" s="112">
        <v>17921728</v>
      </c>
      <c r="Q9" s="116"/>
      <c r="R9" s="111">
        <v>0</v>
      </c>
      <c r="S9" s="111">
        <v>17921728</v>
      </c>
      <c r="T9" s="111">
        <v>0</v>
      </c>
      <c r="U9" s="111">
        <v>17921728</v>
      </c>
      <c r="V9" s="111">
        <v>0</v>
      </c>
      <c r="W9" s="111">
        <v>17921728</v>
      </c>
      <c r="X9" s="96">
        <v>0</v>
      </c>
      <c r="Y9" s="97">
        <f>+N9/M9</f>
        <v>0.89608639999999995</v>
      </c>
      <c r="Z9" s="97">
        <f>+P9/M9</f>
        <v>0.89608639999999995</v>
      </c>
      <c r="AA9" s="97">
        <f>+S9/M9</f>
        <v>0.89608639999999995</v>
      </c>
      <c r="AB9" s="131">
        <f>+W9/M9</f>
        <v>0.89608639999999995</v>
      </c>
    </row>
    <row r="10" spans="1:28" ht="28.2" customHeight="1" x14ac:dyDescent="0.3">
      <c r="A10" s="151" t="s">
        <v>56</v>
      </c>
      <c r="B10" s="151"/>
      <c r="C10" s="151"/>
      <c r="D10" s="151"/>
      <c r="E10" s="151"/>
      <c r="F10" s="151"/>
      <c r="G10" s="151"/>
      <c r="H10" s="151"/>
      <c r="I10" s="153">
        <v>121</v>
      </c>
      <c r="J10" s="148" t="s">
        <v>25</v>
      </c>
      <c r="K10" s="94" t="s">
        <v>51</v>
      </c>
      <c r="L10" s="94">
        <v>10</v>
      </c>
      <c r="M10" s="111">
        <v>335105510</v>
      </c>
      <c r="N10" s="111">
        <v>329572529</v>
      </c>
      <c r="O10" s="111">
        <v>5532981</v>
      </c>
      <c r="P10" s="112">
        <v>329572529</v>
      </c>
      <c r="Q10" s="116"/>
      <c r="R10" s="111">
        <v>0</v>
      </c>
      <c r="S10" s="111">
        <v>329572529</v>
      </c>
      <c r="T10" s="111">
        <v>0</v>
      </c>
      <c r="U10" s="111">
        <v>329572529</v>
      </c>
      <c r="V10" s="111">
        <v>0</v>
      </c>
      <c r="W10" s="111">
        <v>329572529</v>
      </c>
      <c r="X10" s="95">
        <v>58000</v>
      </c>
      <c r="Y10" s="97">
        <f>+N10/M10</f>
        <v>0.98348883908235352</v>
      </c>
      <c r="Z10" s="97">
        <f>+P10/M10</f>
        <v>0.98348883908235352</v>
      </c>
      <c r="AA10" s="97">
        <f>+S10/M10</f>
        <v>0.98348883908235352</v>
      </c>
      <c r="AB10" s="131">
        <f>+W10/M10</f>
        <v>0.98348883908235352</v>
      </c>
    </row>
    <row r="11" spans="1:28" ht="30.6" customHeight="1" x14ac:dyDescent="0.3">
      <c r="A11" s="151"/>
      <c r="B11" s="151"/>
      <c r="C11" s="151"/>
      <c r="D11" s="151"/>
      <c r="E11" s="151"/>
      <c r="F11" s="151"/>
      <c r="G11" s="151"/>
      <c r="H11" s="151"/>
      <c r="I11" s="153"/>
      <c r="J11" s="148"/>
      <c r="K11" s="94" t="s">
        <v>52</v>
      </c>
      <c r="L11" s="94">
        <v>20</v>
      </c>
      <c r="M11" s="111">
        <v>72998530</v>
      </c>
      <c r="N11" s="111">
        <v>63213782</v>
      </c>
      <c r="O11" s="111">
        <v>9784748</v>
      </c>
      <c r="P11" s="112">
        <v>63213782</v>
      </c>
      <c r="Q11" s="116"/>
      <c r="R11" s="111">
        <v>0</v>
      </c>
      <c r="S11" s="111">
        <v>63213782</v>
      </c>
      <c r="T11" s="111">
        <v>0</v>
      </c>
      <c r="U11" s="111">
        <v>63213782</v>
      </c>
      <c r="V11" s="111">
        <v>0</v>
      </c>
      <c r="W11" s="111">
        <v>63213782</v>
      </c>
      <c r="X11" s="95">
        <v>291788</v>
      </c>
      <c r="Y11" s="97">
        <f>+N11/M11</f>
        <v>0.86595965699583266</v>
      </c>
      <c r="Z11" s="97">
        <f>+P11/M11</f>
        <v>0.86595965699583266</v>
      </c>
      <c r="AA11" s="97">
        <f>+S11/M11</f>
        <v>0.86595965699583266</v>
      </c>
      <c r="AB11" s="131">
        <f>+W11/M11</f>
        <v>0.86595965699583266</v>
      </c>
    </row>
    <row r="12" spans="1:28" ht="27.6" customHeight="1" x14ac:dyDescent="0.3">
      <c r="A12" s="151"/>
      <c r="B12" s="151"/>
      <c r="C12" s="151"/>
      <c r="D12" s="151"/>
      <c r="E12" s="151"/>
      <c r="F12" s="151"/>
      <c r="G12" s="151"/>
      <c r="H12" s="151"/>
      <c r="I12" s="153"/>
      <c r="J12" s="148"/>
      <c r="K12" s="94" t="s">
        <v>52</v>
      </c>
      <c r="L12" s="94">
        <v>21</v>
      </c>
      <c r="M12" s="111">
        <v>9920245</v>
      </c>
      <c r="N12" s="111">
        <v>9920245</v>
      </c>
      <c r="O12" s="111">
        <v>0</v>
      </c>
      <c r="P12" s="112">
        <v>9920245</v>
      </c>
      <c r="Q12" s="116"/>
      <c r="R12" s="111">
        <v>0</v>
      </c>
      <c r="S12" s="111">
        <v>9920245</v>
      </c>
      <c r="T12" s="111">
        <v>0</v>
      </c>
      <c r="U12" s="111">
        <v>9920245</v>
      </c>
      <c r="V12" s="111">
        <v>0</v>
      </c>
      <c r="W12" s="111">
        <v>9920245</v>
      </c>
      <c r="X12" s="96">
        <v>0</v>
      </c>
      <c r="Y12" s="97">
        <f>+N12/M12</f>
        <v>1</v>
      </c>
      <c r="Z12" s="97">
        <f>+P12/M12</f>
        <v>1</v>
      </c>
      <c r="AA12" s="97">
        <f>+S12/M12</f>
        <v>1</v>
      </c>
      <c r="AB12" s="131">
        <f>+W12/M12</f>
        <v>1</v>
      </c>
    </row>
    <row r="13" spans="1:28" ht="54" customHeight="1" x14ac:dyDescent="0.3">
      <c r="A13" s="129" t="s">
        <v>58</v>
      </c>
      <c r="B13" s="108"/>
      <c r="C13" s="108"/>
      <c r="D13" s="108"/>
      <c r="E13" s="108"/>
      <c r="F13" s="108"/>
      <c r="G13" s="108"/>
      <c r="H13" s="108"/>
      <c r="I13" s="146"/>
      <c r="J13" s="146"/>
      <c r="K13" s="104"/>
      <c r="L13" s="104"/>
      <c r="M13" s="113">
        <f>SUM(M14:M18)</f>
        <v>617069569</v>
      </c>
      <c r="N13" s="113">
        <f>SUM(N14:N18)</f>
        <v>610580538</v>
      </c>
      <c r="O13" s="113">
        <v>4242716</v>
      </c>
      <c r="P13" s="114">
        <f>SUM(P14:Q18)</f>
        <v>610580538</v>
      </c>
      <c r="Q13" s="117"/>
      <c r="R13" s="113">
        <v>0</v>
      </c>
      <c r="S13" s="113">
        <f>SUM(S14:S18)</f>
        <v>546649850</v>
      </c>
      <c r="T13" s="113">
        <v>44978836</v>
      </c>
      <c r="U13" s="113">
        <v>450381821</v>
      </c>
      <c r="V13" s="113">
        <v>0</v>
      </c>
      <c r="W13" s="113">
        <f>SUM(W14:W18)</f>
        <v>546649850</v>
      </c>
      <c r="X13" s="105">
        <v>0</v>
      </c>
      <c r="Y13" s="106">
        <f>+N13/M13</f>
        <v>0.98948411763277211</v>
      </c>
      <c r="Z13" s="106">
        <f>+P13/M13</f>
        <v>0.98948411763277211</v>
      </c>
      <c r="AA13" s="106">
        <f>+S13/M13</f>
        <v>0.88588042169358705</v>
      </c>
      <c r="AB13" s="132">
        <f>+W13/M13</f>
        <v>0.88588042169358705</v>
      </c>
    </row>
    <row r="14" spans="1:28" ht="29.4" customHeight="1" x14ac:dyDescent="0.3">
      <c r="A14" s="133" t="s">
        <v>60</v>
      </c>
      <c r="B14" s="98"/>
      <c r="C14" s="98"/>
      <c r="D14" s="98"/>
      <c r="E14" s="98"/>
      <c r="F14" s="98"/>
      <c r="G14" s="98"/>
      <c r="H14" s="99"/>
      <c r="I14" s="157">
        <v>0.25</v>
      </c>
      <c r="J14" s="154" t="s">
        <v>36</v>
      </c>
      <c r="K14" s="94" t="s">
        <v>51</v>
      </c>
      <c r="L14" s="94">
        <v>10</v>
      </c>
      <c r="M14" s="111">
        <v>2138739</v>
      </c>
      <c r="N14" s="111">
        <v>2138739</v>
      </c>
      <c r="O14" s="111">
        <v>0</v>
      </c>
      <c r="P14" s="112">
        <v>2138739</v>
      </c>
      <c r="Q14" s="116"/>
      <c r="R14" s="111">
        <v>0</v>
      </c>
      <c r="S14" s="111">
        <v>2138739</v>
      </c>
      <c r="T14" s="111">
        <v>0</v>
      </c>
      <c r="U14" s="111">
        <v>2138739</v>
      </c>
      <c r="V14" s="111">
        <v>0</v>
      </c>
      <c r="W14" s="111">
        <v>2138739</v>
      </c>
      <c r="X14" s="96">
        <v>0</v>
      </c>
      <c r="Y14" s="106">
        <f>+N14/M14</f>
        <v>1</v>
      </c>
      <c r="Z14" s="106">
        <f>+P14/M14</f>
        <v>1</v>
      </c>
      <c r="AA14" s="106">
        <f>+S14/M14</f>
        <v>1</v>
      </c>
      <c r="AB14" s="132">
        <f>+W14/M14</f>
        <v>1</v>
      </c>
    </row>
    <row r="15" spans="1:28" ht="28.2" customHeight="1" x14ac:dyDescent="0.3">
      <c r="A15" s="134"/>
      <c r="B15" s="100"/>
      <c r="C15" s="100"/>
      <c r="D15" s="100"/>
      <c r="E15" s="100"/>
      <c r="F15" s="100"/>
      <c r="G15" s="100"/>
      <c r="H15" s="101"/>
      <c r="I15" s="155"/>
      <c r="J15" s="155"/>
      <c r="K15" s="94" t="s">
        <v>52</v>
      </c>
      <c r="L15" s="94">
        <v>20</v>
      </c>
      <c r="M15" s="111">
        <v>10000000</v>
      </c>
      <c r="N15" s="111">
        <v>9044004</v>
      </c>
      <c r="O15" s="111">
        <v>955996</v>
      </c>
      <c r="P15" s="112">
        <v>9044004</v>
      </c>
      <c r="Q15" s="116"/>
      <c r="R15" s="111">
        <v>0</v>
      </c>
      <c r="S15" s="111">
        <v>9044004</v>
      </c>
      <c r="T15" s="111">
        <v>0</v>
      </c>
      <c r="U15" s="111">
        <v>9044004</v>
      </c>
      <c r="V15" s="111">
        <v>0</v>
      </c>
      <c r="W15" s="111">
        <v>9044004</v>
      </c>
      <c r="X15" s="96">
        <v>0</v>
      </c>
      <c r="Y15" s="97">
        <f>+N15/M15</f>
        <v>0.90440039999999999</v>
      </c>
      <c r="Z15" s="97">
        <f>+P15/M15</f>
        <v>0.90440039999999999</v>
      </c>
      <c r="AA15" s="97">
        <f>+S15/M15</f>
        <v>0.90440039999999999</v>
      </c>
      <c r="AB15" s="131">
        <f>+W15/M15</f>
        <v>0.90440039999999999</v>
      </c>
    </row>
    <row r="16" spans="1:28" ht="31.8" customHeight="1" x14ac:dyDescent="0.3">
      <c r="A16" s="135"/>
      <c r="B16" s="102"/>
      <c r="C16" s="102"/>
      <c r="D16" s="102"/>
      <c r="E16" s="102"/>
      <c r="F16" s="102"/>
      <c r="G16" s="102"/>
      <c r="H16" s="103"/>
      <c r="I16" s="156"/>
      <c r="J16" s="156"/>
      <c r="K16" s="94" t="s">
        <v>52</v>
      </c>
      <c r="L16" s="94">
        <v>21</v>
      </c>
      <c r="M16" s="111">
        <v>20000000</v>
      </c>
      <c r="N16" s="111">
        <v>20000000</v>
      </c>
      <c r="O16" s="111">
        <v>0</v>
      </c>
      <c r="P16" s="112">
        <v>20000000</v>
      </c>
      <c r="Q16" s="116"/>
      <c r="R16" s="111">
        <v>0</v>
      </c>
      <c r="S16" s="111">
        <v>20000000</v>
      </c>
      <c r="T16" s="111">
        <v>0</v>
      </c>
      <c r="U16" s="111">
        <v>20000000</v>
      </c>
      <c r="V16" s="111">
        <v>0</v>
      </c>
      <c r="W16" s="111">
        <v>20000000</v>
      </c>
      <c r="X16" s="96">
        <v>0</v>
      </c>
      <c r="Y16" s="97">
        <f>+N16/M16</f>
        <v>1</v>
      </c>
      <c r="Z16" s="97">
        <f>+P16/M16</f>
        <v>1</v>
      </c>
      <c r="AA16" s="97">
        <f>+S16/M16</f>
        <v>1</v>
      </c>
      <c r="AB16" s="131">
        <f>+W16/M16</f>
        <v>1</v>
      </c>
    </row>
    <row r="17" spans="1:28" ht="28.8" customHeight="1" x14ac:dyDescent="0.3">
      <c r="A17" s="133" t="s">
        <v>61</v>
      </c>
      <c r="B17" s="98"/>
      <c r="C17" s="98"/>
      <c r="D17" s="98"/>
      <c r="E17" s="98"/>
      <c r="F17" s="98"/>
      <c r="G17" s="98"/>
      <c r="H17" s="99"/>
      <c r="I17" s="157">
        <v>0.25</v>
      </c>
      <c r="J17" s="154" t="s">
        <v>38</v>
      </c>
      <c r="K17" s="94" t="s">
        <v>51</v>
      </c>
      <c r="L17" s="94">
        <v>10</v>
      </c>
      <c r="M17" s="111">
        <v>497464634</v>
      </c>
      <c r="N17" s="111">
        <v>493221918</v>
      </c>
      <c r="O17" s="111">
        <v>4242716</v>
      </c>
      <c r="P17" s="112">
        <v>493221918</v>
      </c>
      <c r="Q17" s="116"/>
      <c r="R17" s="111">
        <v>0</v>
      </c>
      <c r="S17" s="111">
        <v>448243082</v>
      </c>
      <c r="T17" s="111">
        <v>44978836</v>
      </c>
      <c r="U17" s="111">
        <v>448243082</v>
      </c>
      <c r="V17" s="111">
        <v>0</v>
      </c>
      <c r="W17" s="111">
        <v>448243082</v>
      </c>
      <c r="X17" s="96">
        <v>0</v>
      </c>
      <c r="Y17" s="97">
        <f>+N17/M17</f>
        <v>0.99147132135628357</v>
      </c>
      <c r="Z17" s="97">
        <f>+P17/M17</f>
        <v>0.99147132135628357</v>
      </c>
      <c r="AA17" s="97">
        <f>+S17/M17</f>
        <v>0.90105517330102303</v>
      </c>
      <c r="AB17" s="131">
        <f>+W17/M17</f>
        <v>0.90105517330102303</v>
      </c>
    </row>
    <row r="18" spans="1:28" ht="36.6" customHeight="1" x14ac:dyDescent="0.3">
      <c r="A18" s="135"/>
      <c r="B18" s="102"/>
      <c r="C18" s="102"/>
      <c r="D18" s="102"/>
      <c r="E18" s="102"/>
      <c r="F18" s="102"/>
      <c r="G18" s="102"/>
      <c r="H18" s="103"/>
      <c r="I18" s="156"/>
      <c r="J18" s="156"/>
      <c r="K18" s="94" t="s">
        <v>52</v>
      </c>
      <c r="L18" s="94">
        <v>20</v>
      </c>
      <c r="M18" s="111">
        <v>87466196</v>
      </c>
      <c r="N18" s="111">
        <v>86175877</v>
      </c>
      <c r="O18" s="111">
        <v>1290319</v>
      </c>
      <c r="P18" s="112">
        <v>86175877</v>
      </c>
      <c r="Q18" s="116"/>
      <c r="R18" s="111">
        <v>0</v>
      </c>
      <c r="S18" s="111">
        <v>67224025</v>
      </c>
      <c r="T18" s="111">
        <v>18951852</v>
      </c>
      <c r="U18" s="111">
        <v>67224025</v>
      </c>
      <c r="V18" s="111">
        <v>0</v>
      </c>
      <c r="W18" s="111">
        <v>67224025</v>
      </c>
      <c r="X18" s="96">
        <v>0</v>
      </c>
      <c r="Y18" s="106">
        <f>+N18/M18</f>
        <v>0.98524779790354666</v>
      </c>
      <c r="Z18" s="106">
        <f>+P18/M18</f>
        <v>0.98524779790354666</v>
      </c>
      <c r="AA18" s="106">
        <f>+S18/M18</f>
        <v>0.76857149475209829</v>
      </c>
      <c r="AB18" s="132">
        <f>+W18/M18</f>
        <v>0.76857149475209829</v>
      </c>
    </row>
    <row r="19" spans="1:28" ht="27.6" customHeight="1" thickBot="1" x14ac:dyDescent="0.35">
      <c r="A19" s="136" t="s">
        <v>53</v>
      </c>
      <c r="B19" s="137"/>
      <c r="C19" s="137"/>
      <c r="D19" s="137"/>
      <c r="E19" s="137"/>
      <c r="F19" s="137"/>
      <c r="G19" s="137"/>
      <c r="H19" s="138"/>
      <c r="I19" s="147"/>
      <c r="J19" s="147"/>
      <c r="K19" s="139"/>
      <c r="L19" s="139"/>
      <c r="M19" s="140">
        <f>+M4+M13</f>
        <v>2220725122</v>
      </c>
      <c r="N19" s="140">
        <f>+N4+N13</f>
        <v>2163760899</v>
      </c>
      <c r="O19" s="140" t="e">
        <f>+O17+O13+O7+#REF!+#REF!+#REF!</f>
        <v>#REF!</v>
      </c>
      <c r="P19" s="141">
        <f>+P4+P13</f>
        <v>2163760899</v>
      </c>
      <c r="Q19" s="141"/>
      <c r="R19" s="140" t="e">
        <f>+R17+R13+R7+#REF!+#REF!+#REF!</f>
        <v>#REF!</v>
      </c>
      <c r="S19" s="140">
        <f>+S4+S13</f>
        <v>1860979428.8199999</v>
      </c>
      <c r="T19" s="140" t="e">
        <f>+T17+T13+T7+#REF!+#REF!+#REF!</f>
        <v>#REF!</v>
      </c>
      <c r="U19" s="140" t="e">
        <f>+U17+U13+U7+#REF!+#REF!+#REF!</f>
        <v>#REF!</v>
      </c>
      <c r="V19" s="140" t="e">
        <f>+V17+V13+V7+#REF!+#REF!+#REF!</f>
        <v>#REF!</v>
      </c>
      <c r="W19" s="140">
        <f>+W4+W13</f>
        <v>1860979428.8199999</v>
      </c>
      <c r="X19" s="142" t="e">
        <f>+X17+X13+X7+#REF!+#REF!+#REF!</f>
        <v>#REF!</v>
      </c>
      <c r="Y19" s="143">
        <f>+N19/M19</f>
        <v>0.97434881857476463</v>
      </c>
      <c r="Z19" s="143">
        <f>+P19/M19</f>
        <v>0.97434881857476463</v>
      </c>
      <c r="AA19" s="143">
        <f>+S19/M19</f>
        <v>0.83800530303542897</v>
      </c>
      <c r="AB19" s="144">
        <f>+W19/M19</f>
        <v>0.83800530303542897</v>
      </c>
    </row>
  </sheetData>
  <mergeCells count="37">
    <mergeCell ref="A19:H19"/>
    <mergeCell ref="P19:Q19"/>
    <mergeCell ref="A5:H7"/>
    <mergeCell ref="A8:H9"/>
    <mergeCell ref="A10:H12"/>
    <mergeCell ref="A14:H16"/>
    <mergeCell ref="A17:H18"/>
    <mergeCell ref="I5:I7"/>
    <mergeCell ref="J5:J7"/>
    <mergeCell ref="P18:Q18"/>
    <mergeCell ref="I17:I18"/>
    <mergeCell ref="J17:J18"/>
    <mergeCell ref="P17:Q17"/>
    <mergeCell ref="P16:Q16"/>
    <mergeCell ref="I14:I16"/>
    <mergeCell ref="J14:J16"/>
    <mergeCell ref="P15:Q15"/>
    <mergeCell ref="P14:Q14"/>
    <mergeCell ref="A13:H13"/>
    <mergeCell ref="P13:Q13"/>
    <mergeCell ref="P12:Q12"/>
    <mergeCell ref="I10:I12"/>
    <mergeCell ref="J10:J12"/>
    <mergeCell ref="P11:Q11"/>
    <mergeCell ref="P10:Q10"/>
    <mergeCell ref="P9:Q9"/>
    <mergeCell ref="I8:I9"/>
    <mergeCell ref="J8:J9"/>
    <mergeCell ref="P8:Q8"/>
    <mergeCell ref="P7:Q7"/>
    <mergeCell ref="P6:Q6"/>
    <mergeCell ref="P5:Q5"/>
    <mergeCell ref="A3:H3"/>
    <mergeCell ref="P3:Q3"/>
    <mergeCell ref="A4:H4"/>
    <mergeCell ref="P4:Q4"/>
    <mergeCell ref="K3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PROYECTOS</vt:lpstr>
      <vt:lpstr>Seguimiento cuarto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Andrea Malaver Santos</dc:creator>
  <cp:lastModifiedBy>ROBERT TV</cp:lastModifiedBy>
  <dcterms:created xsi:type="dcterms:W3CDTF">2023-10-09T20:31:05Z</dcterms:created>
  <dcterms:modified xsi:type="dcterms:W3CDTF">2024-05-08T17:45:31Z</dcterms:modified>
</cp:coreProperties>
</file>