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MARTHA TRABAJO 2020-2022\"/>
    </mc:Choice>
  </mc:AlternateContent>
  <xr:revisionPtr revIDLastSave="0" documentId="13_ncr:1_{715F85CB-6911-4CFB-8750-F7A954380666}" xr6:coauthVersionLast="36" xr6:coauthVersionMax="36" xr10:uidLastSave="{00000000-0000-0000-0000-000000000000}"/>
  <bookViews>
    <workbookView xWindow="0" yWindow="0" windowWidth="24000" windowHeight="9630" activeTab="2" xr2:uid="{00000000-000D-0000-FFFF-FFFF00000000}"/>
  </bookViews>
  <sheets>
    <sheet name="Mejoramiento de condiciones" sheetId="1" r:id="rId1"/>
    <sheet name="Fortalecimiento de Procesos" sheetId="2" r:id="rId2"/>
    <sheet name="SEGUIMIENTO PAA 2022" sheetId="3" r:id="rId3"/>
  </sheets>
  <definedNames>
    <definedName name="_xlnm.Print_Area" localSheetId="1">'Fortalecimiento de Procesos'!$A$1:$Z$40</definedName>
    <definedName name="_xlnm.Print_Area" localSheetId="0">'Mejoramiento de condiciones'!$A$1:$X$38</definedName>
    <definedName name="k" localSheetId="1">#REF!</definedName>
    <definedName name="k">#REF!</definedName>
    <definedName name="META" localSheetId="1">#REF!</definedName>
    <definedName name="ME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3" i="3" l="1"/>
  <c r="O153" i="3" s="1"/>
  <c r="Q153" i="3" s="1"/>
  <c r="V152" i="3"/>
  <c r="O152" i="3" s="1"/>
  <c r="Q152" i="3" s="1"/>
  <c r="V151" i="3"/>
  <c r="O151" i="3" s="1"/>
  <c r="Q151" i="3" s="1"/>
  <c r="V150" i="3"/>
  <c r="O150" i="3" s="1"/>
  <c r="Q150" i="3" s="1"/>
  <c r="V149" i="3"/>
  <c r="O149" i="3" s="1"/>
  <c r="Q149" i="3" s="1"/>
  <c r="V148" i="3"/>
  <c r="O148" i="3" s="1"/>
  <c r="Q148" i="3" s="1"/>
  <c r="V147" i="3"/>
  <c r="O147" i="3" s="1"/>
  <c r="Q147" i="3" s="1"/>
  <c r="V146" i="3"/>
  <c r="O146" i="3" s="1"/>
  <c r="Q146" i="3"/>
  <c r="V145" i="3"/>
  <c r="O145" i="3"/>
  <c r="Q145" i="3" s="1"/>
  <c r="V144" i="3"/>
  <c r="O144" i="3"/>
  <c r="Q144" i="3" s="1"/>
  <c r="V143" i="3"/>
  <c r="O143" i="3" s="1"/>
  <c r="Q143" i="3" s="1"/>
  <c r="V142" i="3"/>
  <c r="O142" i="3" s="1"/>
  <c r="Q142" i="3" s="1"/>
  <c r="V141" i="3"/>
  <c r="O141" i="3"/>
  <c r="Q141" i="3" s="1"/>
  <c r="V140" i="3"/>
  <c r="O140" i="3"/>
  <c r="Q140" i="3" s="1"/>
  <c r="V139" i="3"/>
  <c r="O139" i="3" s="1"/>
  <c r="Q139" i="3" s="1"/>
  <c r="V138" i="3"/>
  <c r="O138" i="3" s="1"/>
  <c r="Q138" i="3" s="1"/>
  <c r="V137" i="3"/>
  <c r="O137" i="3" s="1"/>
  <c r="Q137" i="3" s="1"/>
  <c r="V136" i="3"/>
  <c r="O136" i="3" s="1"/>
  <c r="Q136" i="3" s="1"/>
  <c r="V135" i="3"/>
  <c r="O135" i="3" s="1"/>
  <c r="Q135" i="3" s="1"/>
  <c r="V134" i="3"/>
  <c r="O134" i="3" s="1"/>
  <c r="Q134" i="3" s="1"/>
  <c r="V133" i="3"/>
  <c r="O133" i="3"/>
  <c r="Q133" i="3" s="1"/>
  <c r="V132" i="3"/>
  <c r="O132" i="3" s="1"/>
  <c r="Q132" i="3" s="1"/>
  <c r="V131" i="3"/>
  <c r="O131" i="3" s="1"/>
  <c r="Q131" i="3" s="1"/>
  <c r="V130" i="3"/>
  <c r="O130" i="3" s="1"/>
  <c r="Q130" i="3" s="1"/>
  <c r="V129" i="3"/>
  <c r="O129" i="3" s="1"/>
  <c r="Q129" i="3" s="1"/>
  <c r="V128" i="3"/>
  <c r="O128" i="3" s="1"/>
  <c r="Q128" i="3" s="1"/>
  <c r="V127" i="3"/>
  <c r="O127" i="3" s="1"/>
  <c r="Q127" i="3" s="1"/>
  <c r="V126" i="3"/>
  <c r="O126" i="3" s="1"/>
  <c r="Q126" i="3" s="1"/>
  <c r="V125" i="3"/>
  <c r="O125" i="3" s="1"/>
  <c r="Q125" i="3" s="1"/>
  <c r="V124" i="3"/>
  <c r="O124" i="3" s="1"/>
  <c r="Q124" i="3" s="1"/>
  <c r="V123" i="3"/>
  <c r="O123" i="3" s="1"/>
  <c r="Q123" i="3" s="1"/>
  <c r="O122" i="3"/>
  <c r="Q122" i="3" s="1"/>
  <c r="V121" i="3"/>
  <c r="O121" i="3" s="1"/>
  <c r="Q121" i="3" s="1"/>
  <c r="V120" i="3"/>
  <c r="O120" i="3" s="1"/>
  <c r="Q120" i="3" s="1"/>
  <c r="V119" i="3"/>
  <c r="O119" i="3" s="1"/>
  <c r="Q119" i="3"/>
  <c r="V118" i="3"/>
  <c r="O118" i="3" s="1"/>
  <c r="Q118" i="3" s="1"/>
  <c r="V117" i="3"/>
  <c r="O117" i="3"/>
  <c r="Q117" i="3" s="1"/>
  <c r="V116" i="3"/>
  <c r="O116" i="3" s="1"/>
  <c r="Q116" i="3" s="1"/>
  <c r="V115" i="3"/>
  <c r="O115" i="3" s="1"/>
  <c r="Q115" i="3" s="1"/>
  <c r="V114" i="3"/>
  <c r="O114" i="3" s="1"/>
  <c r="Q114" i="3" s="1"/>
  <c r="V113" i="3"/>
  <c r="O113" i="3" s="1"/>
  <c r="Q113" i="3" s="1"/>
  <c r="V112" i="3"/>
  <c r="O112" i="3" s="1"/>
  <c r="Q112" i="3" s="1"/>
  <c r="V111" i="3"/>
  <c r="O111" i="3" s="1"/>
  <c r="Q111" i="3" s="1"/>
  <c r="V110" i="3"/>
  <c r="O110" i="3"/>
  <c r="Q110" i="3" s="1"/>
  <c r="V109" i="3"/>
  <c r="O109" i="3"/>
  <c r="Q109" i="3" s="1"/>
  <c r="V108" i="3"/>
  <c r="O108" i="3" s="1"/>
  <c r="Q108" i="3" s="1"/>
  <c r="V107" i="3"/>
  <c r="O107" i="3" s="1"/>
  <c r="Q107" i="3" s="1"/>
  <c r="V106" i="3"/>
  <c r="O106" i="3" s="1"/>
  <c r="Q106" i="3" s="1"/>
  <c r="V105" i="3"/>
  <c r="O105" i="3"/>
  <c r="Q105" i="3" s="1"/>
  <c r="V104" i="3"/>
  <c r="O104" i="3" s="1"/>
  <c r="Q104" i="3" s="1"/>
  <c r="V103" i="3"/>
  <c r="O103" i="3" s="1"/>
  <c r="Q103" i="3" s="1"/>
  <c r="V102" i="3"/>
  <c r="O102" i="3" s="1"/>
  <c r="Q102" i="3" s="1"/>
  <c r="V101" i="3"/>
  <c r="O101" i="3" s="1"/>
  <c r="Q101" i="3" s="1"/>
  <c r="V100" i="3"/>
  <c r="O100" i="3" s="1"/>
  <c r="Q100" i="3" s="1"/>
  <c r="V99" i="3"/>
  <c r="O99" i="3" s="1"/>
  <c r="Q99" i="3"/>
  <c r="V98" i="3"/>
  <c r="O98" i="3" s="1"/>
  <c r="Q98" i="3" s="1"/>
  <c r="V97" i="3"/>
  <c r="O97" i="3"/>
  <c r="Q97" i="3" s="1"/>
  <c r="V96" i="3"/>
  <c r="O96" i="3" s="1"/>
  <c r="Q96" i="3" s="1"/>
  <c r="V95" i="3"/>
  <c r="O95" i="3" s="1"/>
  <c r="Q95" i="3" s="1"/>
  <c r="V94" i="3"/>
  <c r="O94" i="3" s="1"/>
  <c r="Q94" i="3" s="1"/>
  <c r="V93" i="3"/>
  <c r="O93" i="3" s="1"/>
  <c r="Q93" i="3" s="1"/>
  <c r="V92" i="3"/>
  <c r="O92" i="3" s="1"/>
  <c r="Q92" i="3" s="1"/>
  <c r="V91" i="3"/>
  <c r="O91" i="3" s="1"/>
  <c r="Q91" i="3"/>
  <c r="V90" i="3"/>
  <c r="O90" i="3"/>
  <c r="Q90" i="3" s="1"/>
  <c r="V89" i="3"/>
  <c r="O89" i="3" s="1"/>
  <c r="Q89" i="3" s="1"/>
  <c r="V88" i="3"/>
  <c r="O88" i="3" s="1"/>
  <c r="Q88" i="3" s="1"/>
  <c r="V87" i="3"/>
  <c r="O87" i="3" s="1"/>
  <c r="Q87" i="3" s="1"/>
  <c r="V86" i="3"/>
  <c r="O86" i="3" s="1"/>
  <c r="Q86" i="3" s="1"/>
  <c r="V85" i="3"/>
  <c r="O85" i="3" s="1"/>
  <c r="Q85" i="3" s="1"/>
  <c r="V84" i="3"/>
  <c r="O84" i="3" s="1"/>
  <c r="Q84" i="3" s="1"/>
  <c r="V83" i="3"/>
  <c r="O83" i="3" s="1"/>
  <c r="Q83" i="3" s="1"/>
  <c r="V82" i="3"/>
  <c r="O82" i="3"/>
  <c r="Q82" i="3" s="1"/>
  <c r="V81" i="3"/>
  <c r="O81" i="3" s="1"/>
  <c r="Q81" i="3" s="1"/>
  <c r="V80" i="3"/>
  <c r="O80" i="3" s="1"/>
  <c r="Q80" i="3" s="1"/>
  <c r="V79" i="3"/>
  <c r="O79" i="3" s="1"/>
  <c r="Q79" i="3" s="1"/>
  <c r="V78" i="3"/>
  <c r="O78" i="3" s="1"/>
  <c r="Q78" i="3" s="1"/>
  <c r="V77" i="3"/>
  <c r="O77" i="3" s="1"/>
  <c r="Q77" i="3" s="1"/>
  <c r="V76" i="3"/>
  <c r="O76" i="3" s="1"/>
  <c r="Q76" i="3" s="1"/>
  <c r="V75" i="3"/>
  <c r="O75" i="3" s="1"/>
  <c r="Q75" i="3"/>
  <c r="V74" i="3"/>
  <c r="O74" i="3"/>
  <c r="Q74" i="3" s="1"/>
  <c r="V73" i="3"/>
  <c r="O73" i="3"/>
  <c r="Q73" i="3" s="1"/>
  <c r="V72" i="3"/>
  <c r="O72" i="3" s="1"/>
  <c r="Q72" i="3" s="1"/>
  <c r="V71" i="3"/>
  <c r="O71" i="3" s="1"/>
  <c r="Q71" i="3" s="1"/>
  <c r="V70" i="3"/>
  <c r="O70" i="3" s="1"/>
  <c r="Q70" i="3" s="1"/>
  <c r="V69" i="3"/>
  <c r="O69" i="3" s="1"/>
  <c r="Q69" i="3" s="1"/>
  <c r="V68" i="3"/>
  <c r="O68" i="3" s="1"/>
  <c r="Q68" i="3" s="1"/>
  <c r="V67" i="3"/>
  <c r="O67" i="3" s="1"/>
  <c r="Q67" i="3"/>
  <c r="V66" i="3"/>
  <c r="O66" i="3" s="1"/>
  <c r="Q66" i="3" s="1"/>
  <c r="V65" i="3"/>
  <c r="O65" i="3" s="1"/>
  <c r="Q65" i="3" s="1"/>
  <c r="V64" i="3"/>
  <c r="O64" i="3" s="1"/>
  <c r="Q64" i="3" s="1"/>
  <c r="V63" i="3"/>
  <c r="O63" i="3" s="1"/>
  <c r="Q63" i="3" s="1"/>
  <c r="V62" i="3"/>
  <c r="O62" i="3" s="1"/>
  <c r="Q62" i="3" s="1"/>
  <c r="V61" i="3"/>
  <c r="O61" i="3"/>
  <c r="Q61" i="3" s="1"/>
  <c r="V60" i="3"/>
  <c r="O60" i="3" s="1"/>
  <c r="Q60" i="3" s="1"/>
  <c r="V59" i="3"/>
  <c r="O59" i="3" s="1"/>
  <c r="Q59" i="3" s="1"/>
  <c r="V58" i="3"/>
  <c r="O58" i="3" s="1"/>
  <c r="Q58" i="3" s="1"/>
  <c r="V57" i="3"/>
  <c r="O57" i="3" s="1"/>
  <c r="Q57" i="3" s="1"/>
  <c r="V56" i="3"/>
  <c r="O56" i="3" s="1"/>
  <c r="Q56" i="3" s="1"/>
  <c r="V55" i="3"/>
  <c r="O55" i="3" s="1"/>
  <c r="Q55" i="3"/>
  <c r="V54" i="3"/>
  <c r="O54" i="3" s="1"/>
  <c r="Q54" i="3" s="1"/>
  <c r="V53" i="3"/>
  <c r="O53" i="3" s="1"/>
  <c r="Q53" i="3" s="1"/>
  <c r="V52" i="3"/>
  <c r="O52" i="3" s="1"/>
  <c r="Q52" i="3" s="1"/>
  <c r="V51" i="3"/>
  <c r="O51" i="3" s="1"/>
  <c r="Q51" i="3" s="1"/>
  <c r="V50" i="3"/>
  <c r="O50" i="3" s="1"/>
  <c r="Q50" i="3" s="1"/>
  <c r="V49" i="3"/>
  <c r="O49" i="3" s="1"/>
  <c r="Q49" i="3" s="1"/>
  <c r="V48" i="3"/>
  <c r="O48" i="3" s="1"/>
  <c r="Q48" i="3" s="1"/>
  <c r="AA47" i="3"/>
  <c r="V47" i="3" s="1"/>
  <c r="O47" i="3" s="1"/>
  <c r="Q47" i="3" s="1"/>
  <c r="V46" i="3"/>
  <c r="O46" i="3" s="1"/>
  <c r="Q46" i="3" s="1"/>
  <c r="V45" i="3"/>
  <c r="O45" i="3" s="1"/>
  <c r="Q45" i="3" s="1"/>
  <c r="V44" i="3"/>
  <c r="O44" i="3" s="1"/>
  <c r="Q44" i="3" s="1"/>
  <c r="V43" i="3"/>
  <c r="O43" i="3" s="1"/>
  <c r="Q43" i="3" s="1"/>
  <c r="V42" i="3"/>
  <c r="O42" i="3" s="1"/>
  <c r="Q42" i="3" s="1"/>
  <c r="V41" i="3"/>
  <c r="O41" i="3" s="1"/>
  <c r="Q41" i="3" s="1"/>
  <c r="V40" i="3"/>
  <c r="O40" i="3" s="1"/>
  <c r="Q40" i="3" s="1"/>
  <c r="V39" i="3"/>
  <c r="O39" i="3" s="1"/>
  <c r="Q39" i="3" s="1"/>
  <c r="V38" i="3"/>
  <c r="O38" i="3" s="1"/>
  <c r="Q38" i="3" s="1"/>
  <c r="V37" i="3"/>
  <c r="O37" i="3" s="1"/>
  <c r="Q37" i="3" s="1"/>
  <c r="V36" i="3"/>
  <c r="O36" i="3" s="1"/>
  <c r="Q36" i="3" s="1"/>
  <c r="V35" i="3"/>
  <c r="O35" i="3" s="1"/>
  <c r="Q35" i="3" s="1"/>
  <c r="V34" i="3"/>
  <c r="O34" i="3" s="1"/>
  <c r="Q34" i="3" s="1"/>
  <c r="AD33" i="3"/>
  <c r="V33" i="3" s="1"/>
  <c r="O33" i="3" s="1"/>
  <c r="Q33" i="3" s="1"/>
  <c r="V32" i="3"/>
  <c r="O32" i="3"/>
  <c r="Q32" i="3" s="1"/>
  <c r="V31" i="3"/>
  <c r="O31" i="3"/>
  <c r="Q31" i="3" s="1"/>
  <c r="V30" i="3"/>
  <c r="O30" i="3" s="1"/>
  <c r="Q30" i="3" s="1"/>
  <c r="V29" i="3"/>
  <c r="O29" i="3" s="1"/>
  <c r="Q29" i="3" s="1"/>
  <c r="V28" i="3"/>
  <c r="O28" i="3" s="1"/>
  <c r="Q28" i="3" s="1"/>
  <c r="V27" i="3"/>
  <c r="O27" i="3" s="1"/>
  <c r="Q27" i="3" s="1"/>
  <c r="V26" i="3"/>
  <c r="O26" i="3" s="1"/>
  <c r="Q26" i="3" s="1"/>
  <c r="V25" i="3"/>
  <c r="O25" i="3" s="1"/>
  <c r="Q25" i="3" s="1"/>
  <c r="V24" i="3"/>
  <c r="O24" i="3"/>
  <c r="Q24" i="3" s="1"/>
  <c r="V23" i="3"/>
  <c r="O23" i="3" s="1"/>
  <c r="Q23" i="3" s="1"/>
  <c r="V22" i="3"/>
  <c r="O22" i="3" s="1"/>
  <c r="Q22" i="3" s="1"/>
  <c r="V21" i="3"/>
  <c r="O21" i="3" s="1"/>
  <c r="Q21" i="3" s="1"/>
  <c r="V20" i="3"/>
  <c r="O20" i="3" s="1"/>
  <c r="Q20" i="3" s="1"/>
  <c r="V19" i="3"/>
  <c r="O19" i="3" s="1"/>
  <c r="Q19" i="3" s="1"/>
  <c r="V18" i="3"/>
  <c r="O18" i="3" s="1"/>
  <c r="Q18" i="3" s="1"/>
  <c r="V17" i="3"/>
  <c r="O17" i="3" s="1"/>
  <c r="Q17" i="3"/>
  <c r="V16" i="3"/>
  <c r="O16" i="3" s="1"/>
  <c r="Q16" i="3" s="1"/>
  <c r="V15" i="3"/>
  <c r="O15" i="3"/>
  <c r="Q15" i="3" s="1"/>
  <c r="V14" i="3"/>
  <c r="O14" i="3" s="1"/>
  <c r="Q14" i="3" s="1"/>
  <c r="V13" i="3"/>
  <c r="O13" i="3" s="1"/>
  <c r="Q13" i="3" s="1"/>
  <c r="V12" i="3"/>
  <c r="O12" i="3" s="1"/>
  <c r="Q12" i="3" s="1"/>
  <c r="V11" i="3"/>
  <c r="O11" i="3" s="1"/>
  <c r="Q11" i="3" s="1"/>
  <c r="V10" i="3"/>
  <c r="O10" i="3" s="1"/>
  <c r="Q10" i="3" s="1"/>
  <c r="V9" i="3"/>
  <c r="O9" i="3" s="1"/>
  <c r="Q9" i="3" s="1"/>
  <c r="V8" i="3"/>
  <c r="O8" i="3" s="1"/>
  <c r="Q8" i="3" s="1"/>
  <c r="V7" i="3"/>
  <c r="O7" i="3"/>
  <c r="Q7" i="3" s="1"/>
  <c r="V6" i="3"/>
  <c r="O6" i="3" s="1"/>
  <c r="Q6" i="3" s="1"/>
  <c r="V5" i="3"/>
  <c r="O5" i="3" s="1"/>
  <c r="Q5" i="3" s="1"/>
  <c r="V4" i="3"/>
  <c r="O4" i="3" s="1"/>
  <c r="Q4" i="3" s="1"/>
  <c r="V3" i="3"/>
  <c r="O3" i="3" s="1"/>
  <c r="Q3" i="3" s="1"/>
  <c r="V2" i="3"/>
  <c r="O2" i="3" s="1"/>
  <c r="W30" i="2"/>
  <c r="V30" i="2"/>
  <c r="U30" i="2"/>
  <c r="R30" i="2"/>
  <c r="Q30" i="2"/>
  <c r="P30" i="2"/>
  <c r="M30" i="2"/>
  <c r="L30" i="2"/>
  <c r="K30" i="2"/>
  <c r="H30" i="2"/>
  <c r="G30" i="2"/>
  <c r="F30" i="2"/>
  <c r="D30" i="2"/>
  <c r="J29" i="2"/>
  <c r="I29" i="2"/>
  <c r="N29" i="2" s="1"/>
  <c r="S29" i="2" s="1"/>
  <c r="E29" i="2"/>
  <c r="J28" i="2"/>
  <c r="I28" i="2"/>
  <c r="E28" i="2"/>
  <c r="W25" i="2"/>
  <c r="V25" i="2"/>
  <c r="U25" i="2"/>
  <c r="R25" i="2"/>
  <c r="Q25" i="2"/>
  <c r="P25" i="2"/>
  <c r="M25" i="2"/>
  <c r="L25" i="2"/>
  <c r="K25" i="2"/>
  <c r="H25" i="2"/>
  <c r="G25" i="2"/>
  <c r="F25" i="2"/>
  <c r="D25" i="2"/>
  <c r="J24" i="2"/>
  <c r="I24" i="2"/>
  <c r="N24" i="2" s="1"/>
  <c r="E24" i="2"/>
  <c r="J23" i="2"/>
  <c r="I23" i="2"/>
  <c r="E23" i="2"/>
  <c r="N19" i="2"/>
  <c r="S19" i="2" s="1"/>
  <c r="J19" i="2"/>
  <c r="I19" i="2"/>
  <c r="E19" i="2"/>
  <c r="I18" i="2"/>
  <c r="J18" i="2" s="1"/>
  <c r="E18" i="2"/>
  <c r="W15" i="2"/>
  <c r="V15" i="2"/>
  <c r="U15" i="2"/>
  <c r="R15" i="2"/>
  <c r="Q15" i="2"/>
  <c r="P15" i="2"/>
  <c r="M15" i="2"/>
  <c r="L15" i="2"/>
  <c r="K15" i="2"/>
  <c r="H15" i="2"/>
  <c r="G15" i="2"/>
  <c r="F15" i="2"/>
  <c r="H4" i="2" s="1"/>
  <c r="D15" i="2"/>
  <c r="I14" i="2"/>
  <c r="E14" i="2"/>
  <c r="I13" i="2"/>
  <c r="N13" i="2" s="1"/>
  <c r="S13" i="2" s="1"/>
  <c r="E13" i="2"/>
  <c r="H6" i="2"/>
  <c r="I6" i="2" s="1"/>
  <c r="H5" i="2"/>
  <c r="I5" i="2" s="1"/>
  <c r="J5" i="2" s="1"/>
  <c r="K5" i="2" s="1"/>
  <c r="L5" i="2" s="1"/>
  <c r="M5" i="2" s="1"/>
  <c r="N5" i="2" s="1"/>
  <c r="O5" i="2" s="1"/>
  <c r="P5" i="2" s="1"/>
  <c r="U5" i="2" s="1"/>
  <c r="V5" i="2" s="1"/>
  <c r="W5" i="2" s="1"/>
  <c r="G5" i="2" s="1"/>
  <c r="E15" i="2" l="1"/>
  <c r="J6" i="2"/>
  <c r="J20" i="2"/>
  <c r="H7" i="2"/>
  <c r="I7" i="2" s="1"/>
  <c r="J7" i="2" s="1"/>
  <c r="K7" i="2" s="1"/>
  <c r="L7" i="2" s="1"/>
  <c r="M7" i="2" s="1"/>
  <c r="N7" i="2" s="1"/>
  <c r="O7" i="2" s="1"/>
  <c r="P7" i="2" s="1"/>
  <c r="U7" i="2" s="1"/>
  <c r="V7" i="2" s="1"/>
  <c r="W7" i="2" s="1"/>
  <c r="G7" i="2" s="1"/>
  <c r="G2" i="2" s="1"/>
  <c r="K6" i="2"/>
  <c r="L6" i="2" s="1"/>
  <c r="M6" i="2" s="1"/>
  <c r="N6" i="2" s="1"/>
  <c r="O6" i="2" s="1"/>
  <c r="P6" i="2" s="1"/>
  <c r="U6" i="2" s="1"/>
  <c r="V6" i="2" s="1"/>
  <c r="W6" i="2" s="1"/>
  <c r="G6" i="2" s="1"/>
  <c r="J13" i="2"/>
  <c r="N18" i="2"/>
  <c r="O18" i="2" s="1"/>
  <c r="E30" i="2"/>
  <c r="I4" i="2"/>
  <c r="J4" i="2" s="1"/>
  <c r="K4" i="2" s="1"/>
  <c r="L4" i="2" s="1"/>
  <c r="M4" i="2" s="1"/>
  <c r="N4" i="2" s="1"/>
  <c r="O4" i="2" s="1"/>
  <c r="P4" i="2" s="1"/>
  <c r="U4" i="2" s="1"/>
  <c r="V4" i="2" s="1"/>
  <c r="W4" i="2" s="1"/>
  <c r="G4" i="2" s="1"/>
  <c r="I30" i="2"/>
  <c r="J30" i="2" s="1"/>
  <c r="E25" i="2"/>
  <c r="I25" i="2"/>
  <c r="J25" i="2" s="1"/>
  <c r="I15" i="2"/>
  <c r="J15" i="2" s="1"/>
  <c r="O154" i="3"/>
  <c r="Q2" i="3"/>
  <c r="X19" i="2"/>
  <c r="Y19" i="2" s="1"/>
  <c r="Y20" i="2" s="1"/>
  <c r="T19" i="2"/>
  <c r="T20" i="2" s="1"/>
  <c r="X13" i="2"/>
  <c r="T13" i="2"/>
  <c r="S24" i="2"/>
  <c r="O24" i="2"/>
  <c r="T29" i="2"/>
  <c r="X29" i="2"/>
  <c r="Y29" i="2" s="1"/>
  <c r="O29" i="2"/>
  <c r="O13" i="2"/>
  <c r="N14" i="2"/>
  <c r="N15" i="2" s="1"/>
  <c r="O15" i="2" s="1"/>
  <c r="O19" i="2"/>
  <c r="O20" i="2" s="1"/>
  <c r="N23" i="2"/>
  <c r="J14" i="2"/>
  <c r="N28" i="2"/>
  <c r="S18" i="2" l="1"/>
  <c r="N25" i="2"/>
  <c r="O25" i="2" s="1"/>
  <c r="O23" i="2"/>
  <c r="S23" i="2"/>
  <c r="O14" i="2"/>
  <c r="S14" i="2"/>
  <c r="Y13" i="2"/>
  <c r="S28" i="2"/>
  <c r="N30" i="2"/>
  <c r="O30" i="2" s="1"/>
  <c r="O28" i="2"/>
  <c r="T18" i="2"/>
  <c r="X18" i="2"/>
  <c r="Y18" i="2" s="1"/>
  <c r="X24" i="2"/>
  <c r="Y24" i="2" s="1"/>
  <c r="T24" i="2"/>
  <c r="X28" i="2" l="1"/>
  <c r="S30" i="2"/>
  <c r="T30" i="2" s="1"/>
  <c r="T28" i="2"/>
  <c r="T23" i="2"/>
  <c r="X23" i="2"/>
  <c r="S25" i="2"/>
  <c r="T14" i="2"/>
  <c r="X14" i="2"/>
  <c r="S15" i="2"/>
  <c r="S26" i="2" l="1"/>
  <c r="T25" i="2"/>
  <c r="Y14" i="2"/>
  <c r="X15" i="2"/>
  <c r="Y15" i="2" s="1"/>
  <c r="T15" i="2"/>
  <c r="U16" i="2"/>
  <c r="V16" i="2" s="1"/>
  <c r="W16" i="2" s="1"/>
  <c r="Y23" i="2"/>
  <c r="X25" i="2"/>
  <c r="Y25" i="2" s="1"/>
  <c r="X30" i="2"/>
  <c r="Y30" i="2" s="1"/>
  <c r="Y28" i="2"/>
  <c r="W32" i="1" l="1"/>
  <c r="V32" i="1"/>
  <c r="U32" i="1"/>
  <c r="R32" i="1"/>
  <c r="Q32" i="1"/>
  <c r="P32" i="1"/>
  <c r="M32" i="1"/>
  <c r="L32" i="1"/>
  <c r="K32" i="1"/>
  <c r="H32" i="1"/>
  <c r="G32" i="1"/>
  <c r="F32" i="1"/>
  <c r="H6" i="1" s="1"/>
  <c r="D32" i="1"/>
  <c r="I31" i="1"/>
  <c r="J31" i="1" s="1"/>
  <c r="E31" i="1"/>
  <c r="I30" i="1"/>
  <c r="N30" i="1" s="1"/>
  <c r="E30" i="1"/>
  <c r="I29" i="1"/>
  <c r="N29" i="1" s="1"/>
  <c r="E29" i="1"/>
  <c r="I28" i="1"/>
  <c r="J28" i="1" s="1"/>
  <c r="E28" i="1"/>
  <c r="I27" i="1"/>
  <c r="J27" i="1" s="1"/>
  <c r="E27" i="1"/>
  <c r="I26" i="1"/>
  <c r="N26" i="1" s="1"/>
  <c r="E26" i="1"/>
  <c r="I25" i="1"/>
  <c r="N25" i="1" s="1"/>
  <c r="E25" i="1"/>
  <c r="I24" i="1"/>
  <c r="N24" i="1" s="1"/>
  <c r="S24" i="1" s="1"/>
  <c r="E24" i="1"/>
  <c r="W21" i="1"/>
  <c r="V21" i="1"/>
  <c r="U21" i="1"/>
  <c r="R21" i="1"/>
  <c r="Q21" i="1"/>
  <c r="P21" i="1"/>
  <c r="M21" i="1"/>
  <c r="L21" i="1"/>
  <c r="K21" i="1"/>
  <c r="H21" i="1"/>
  <c r="G21" i="1"/>
  <c r="F21" i="1"/>
  <c r="D21" i="1"/>
  <c r="I20" i="1"/>
  <c r="N20" i="1" s="1"/>
  <c r="E20" i="1"/>
  <c r="I19" i="1"/>
  <c r="J19" i="1" s="1"/>
  <c r="E19" i="1"/>
  <c r="I18" i="1"/>
  <c r="J18" i="1" s="1"/>
  <c r="E18" i="1"/>
  <c r="W15" i="1"/>
  <c r="V15" i="1"/>
  <c r="U15" i="1"/>
  <c r="R15" i="1"/>
  <c r="Q15" i="1"/>
  <c r="P15" i="1"/>
  <c r="M15" i="1"/>
  <c r="L15" i="1"/>
  <c r="K15" i="1"/>
  <c r="H15" i="1"/>
  <c r="G15" i="1"/>
  <c r="F15" i="1"/>
  <c r="H4" i="1" s="1"/>
  <c r="I4" i="1" s="1"/>
  <c r="J4" i="1" s="1"/>
  <c r="D15" i="1"/>
  <c r="I14" i="1"/>
  <c r="J14" i="1" s="1"/>
  <c r="E14" i="1"/>
  <c r="I13" i="1"/>
  <c r="N13" i="1" s="1"/>
  <c r="E13" i="1"/>
  <c r="I12" i="1"/>
  <c r="N12" i="1" s="1"/>
  <c r="E12" i="1"/>
  <c r="I11" i="1"/>
  <c r="N11" i="1" s="1"/>
  <c r="E11" i="1"/>
  <c r="H5" i="1"/>
  <c r="I5" i="1" s="1"/>
  <c r="N27" i="1" l="1"/>
  <c r="S27" i="1" s="1"/>
  <c r="I6" i="1"/>
  <c r="J6" i="1" s="1"/>
  <c r="K6" i="1" s="1"/>
  <c r="L6" i="1" s="1"/>
  <c r="M6" i="1" s="1"/>
  <c r="N6" i="1" s="1"/>
  <c r="O6" i="1" s="1"/>
  <c r="P6" i="1" s="1"/>
  <c r="U6" i="1" s="1"/>
  <c r="V6" i="1" s="1"/>
  <c r="W6" i="1" s="1"/>
  <c r="G6" i="1" s="1"/>
  <c r="E21" i="1"/>
  <c r="I21" i="1"/>
  <c r="J21" i="1" s="1"/>
  <c r="N19" i="1"/>
  <c r="S19" i="1" s="1"/>
  <c r="J29" i="1"/>
  <c r="K4" i="1"/>
  <c r="L4" i="1" s="1"/>
  <c r="M4" i="1" s="1"/>
  <c r="N4" i="1" s="1"/>
  <c r="O4" i="1" s="1"/>
  <c r="P4" i="1" s="1"/>
  <c r="U4" i="1" s="1"/>
  <c r="V4" i="1" s="1"/>
  <c r="W4" i="1" s="1"/>
  <c r="G4" i="1" s="1"/>
  <c r="J5" i="1"/>
  <c r="K5" i="1" s="1"/>
  <c r="L5" i="1" s="1"/>
  <c r="M5" i="1" s="1"/>
  <c r="N5" i="1" s="1"/>
  <c r="O5" i="1" s="1"/>
  <c r="P5" i="1" s="1"/>
  <c r="U5" i="1" s="1"/>
  <c r="V5" i="1" s="1"/>
  <c r="W5" i="1" s="1"/>
  <c r="G5" i="1" s="1"/>
  <c r="G2" i="1" s="1"/>
  <c r="N18" i="1"/>
  <c r="S13" i="1"/>
  <c r="X13" i="1" s="1"/>
  <c r="Y13" i="1" s="1"/>
  <c r="O13" i="1"/>
  <c r="J11" i="1"/>
  <c r="O18" i="1"/>
  <c r="N28" i="1"/>
  <c r="S28" i="1" s="1"/>
  <c r="T28" i="1" s="1"/>
  <c r="N31" i="1"/>
  <c r="J13" i="1"/>
  <c r="E32" i="1"/>
  <c r="O27" i="1"/>
  <c r="E15" i="1"/>
  <c r="N14" i="1"/>
  <c r="S14" i="1" s="1"/>
  <c r="X14" i="1" s="1"/>
  <c r="Y14" i="1" s="1"/>
  <c r="J20" i="1"/>
  <c r="I32" i="1"/>
  <c r="J32" i="1" s="1"/>
  <c r="J25" i="1"/>
  <c r="S26" i="1"/>
  <c r="O26" i="1"/>
  <c r="T27" i="1"/>
  <c r="X27" i="1"/>
  <c r="Y27" i="1" s="1"/>
  <c r="O20" i="1"/>
  <c r="S20" i="1"/>
  <c r="O25" i="1"/>
  <c r="S25" i="1"/>
  <c r="S30" i="1"/>
  <c r="O30" i="1"/>
  <c r="O11" i="1"/>
  <c r="S11" i="1"/>
  <c r="X19" i="1"/>
  <c r="Y19" i="1" s="1"/>
  <c r="T19" i="1"/>
  <c r="X24" i="1"/>
  <c r="T24" i="1"/>
  <c r="O12" i="1"/>
  <c r="S12" i="1"/>
  <c r="O29" i="1"/>
  <c r="S29" i="1"/>
  <c r="I15" i="1"/>
  <c r="J15" i="1" s="1"/>
  <c r="J24" i="1"/>
  <c r="J12" i="1"/>
  <c r="S18" i="1"/>
  <c r="O19" i="1"/>
  <c r="O24" i="1"/>
  <c r="J26" i="1"/>
  <c r="J30" i="1"/>
  <c r="N21" i="1" l="1"/>
  <c r="O21" i="1" s="1"/>
  <c r="X28" i="1"/>
  <c r="Y28" i="1" s="1"/>
  <c r="N32" i="1"/>
  <c r="O32" i="1" s="1"/>
  <c r="T13" i="1"/>
  <c r="O28" i="1"/>
  <c r="T14" i="1"/>
  <c r="N15" i="1"/>
  <c r="O15" i="1" s="1"/>
  <c r="S31" i="1"/>
  <c r="O31" i="1"/>
  <c r="O14" i="1"/>
  <c r="Y24" i="1"/>
  <c r="X25" i="1"/>
  <c r="Y25" i="1" s="1"/>
  <c r="T25" i="1"/>
  <c r="X29" i="1"/>
  <c r="Y29" i="1" s="1"/>
  <c r="T29" i="1"/>
  <c r="T20" i="1"/>
  <c r="X20" i="1"/>
  <c r="Y20" i="1" s="1"/>
  <c r="S21" i="1"/>
  <c r="T21" i="1" s="1"/>
  <c r="T18" i="1"/>
  <c r="X18" i="1"/>
  <c r="X12" i="1"/>
  <c r="Y12" i="1" s="1"/>
  <c r="T12" i="1"/>
  <c r="S15" i="1"/>
  <c r="T15" i="1" s="1"/>
  <c r="X11" i="1"/>
  <c r="T11" i="1"/>
  <c r="X30" i="1"/>
  <c r="Y30" i="1" s="1"/>
  <c r="T30" i="1"/>
  <c r="X26" i="1"/>
  <c r="Y26" i="1" s="1"/>
  <c r="T26" i="1"/>
  <c r="T31" i="1" l="1"/>
  <c r="X31" i="1"/>
  <c r="Y31" i="1" s="1"/>
  <c r="S32" i="1"/>
  <c r="T32" i="1" s="1"/>
  <c r="X15" i="1"/>
  <c r="Y15" i="1" s="1"/>
  <c r="Y11" i="1"/>
  <c r="X21" i="1"/>
  <c r="Y21" i="1" s="1"/>
  <c r="Y18" i="1"/>
  <c r="X32" i="1"/>
  <c r="Y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6" authorId="0" shapeId="0" xr:uid="{00000000-0006-0000-0100-000001000000}">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Andrea Malaver Santos</author>
  </authors>
  <commentList>
    <comment ref="AE35" authorId="0" shapeId="0" xr:uid="{00000000-0006-0000-0200-000001000000}">
      <text>
        <r>
          <rPr>
            <b/>
            <sz val="9"/>
            <color indexed="81"/>
            <rFont val="Tahoma"/>
            <family val="2"/>
          </rPr>
          <t>Jenny Andrea Malaver Santos:</t>
        </r>
        <r>
          <rPr>
            <sz val="9"/>
            <color indexed="81"/>
            <rFont val="Tahoma"/>
            <family val="2"/>
          </rPr>
          <t xml:space="preserve">
Se registro 1 menos recibir dos correos con reporte de l ainformación se incluye en Julio
</t>
        </r>
      </text>
    </comment>
  </commentList>
</comments>
</file>

<file path=xl/sharedStrings.xml><?xml version="1.0" encoding="utf-8"?>
<sst xmlns="http://schemas.openxmlformats.org/spreadsheetml/2006/main" count="4848" uniqueCount="1353">
  <si>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</si>
  <si>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</si>
  <si>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</si>
  <si>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</si>
  <si>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</si>
  <si>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</si>
  <si>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</si>
  <si>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</si>
  <si>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</si>
  <si>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</si>
  <si>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Meta 2022</t>
  </si>
  <si>
    <t>% Avance Acumulado</t>
  </si>
  <si>
    <t>Avance enero</t>
  </si>
  <si>
    <t>Avance Febrero</t>
  </si>
  <si>
    <t>Avance Marzo</t>
  </si>
  <si>
    <t>Avance Abril</t>
  </si>
  <si>
    <t>Avance Mayo</t>
  </si>
  <si>
    <t>Avance Junio</t>
  </si>
  <si>
    <t>Avance Julio</t>
  </si>
  <si>
    <t>Avance Agosto</t>
  </si>
  <si>
    <t>Avance Septiembre</t>
  </si>
  <si>
    <t xml:space="preserve">Observaciones Avance </t>
  </si>
  <si>
    <t xml:space="preserve">Avance Octubre </t>
  </si>
  <si>
    <t>Avance Noviembre</t>
  </si>
  <si>
    <t>Avance Diciembre</t>
  </si>
  <si>
    <t>Servicio de asistencia técnica en educación con enfoque incluyente y de calidad</t>
  </si>
  <si>
    <t>Entidades, organizaciones y núcleos familiares asistidos técnicamente</t>
  </si>
  <si>
    <t>Número de entidades, organizaciones y núcleos familiares</t>
  </si>
  <si>
    <t>Educación: 69
Accesibilidad: 48
Empleabilidad: 4
Campañas: 23</t>
  </si>
  <si>
    <t>Educación: 17
Accesibilidad: 90
Empleabilidad: 5
Campañas: 31</t>
  </si>
  <si>
    <t>Servicio de promoción y divulgación de los derechos de las personas con discapacidad</t>
  </si>
  <si>
    <t xml:space="preserve">Eventos realizados para promover la inclusión de la población con discapacidad </t>
  </si>
  <si>
    <t>Número de eventos</t>
  </si>
  <si>
    <t xml:space="preserve">
Investigación:0
Documentos:0
Organizaciónes:9</t>
  </si>
  <si>
    <t xml:space="preserve">
Investigación:1
Documentos:1
Organizaciónes:10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</si>
  <si>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</si>
  <si>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</si>
  <si>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</si>
  <si>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Material dotado:355
Adquisición en la tienda: 666
Imprimir material: 215,216
Talleres realizados:95
Textos estructurados: 436
Exposiciones Realizadas: 1
Vídeos con audio-descripción: 82
Producción Emisora: 663</t>
  </si>
  <si>
    <t>Material dotado:608
Adquisición en la tienda: 674
Imprimir material: 151,882
Talleres realizados:92
Textos estructurados: 630
Exposiciones Realizadas: 3
Vídeos con audio-descripción: 74
Producción Emisora: 837</t>
  </si>
  <si>
    <t>DESAGREGADO POR META PROYECTO</t>
  </si>
  <si>
    <t>PROYECTO</t>
  </si>
  <si>
    <t xml:space="preserve">META </t>
  </si>
  <si>
    <t xml:space="preserve"> Meta 2022</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</si>
  <si>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</si>
  <si>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</si>
  <si>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</si>
  <si>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</si>
  <si>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</si>
  <si>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</si>
  <si>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</si>
  <si>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</si>
  <si>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</si>
  <si>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</si>
  <si>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</si>
  <si>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</si>
  <si>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</si>
  <si>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</si>
  <si>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</si>
  <si>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</si>
  <si>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</si>
  <si>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</si>
  <si>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</si>
  <si>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</si>
  <si>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</si>
  <si>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en educación a las entidades territoriales certificadas para  el mejoramiento de los procesos de atención de las personas con discapacidad visual</t>
  </si>
  <si>
    <t>Brindar asesoría a entidades publicas y privadas que generen condiciones de accesibilidad al espacio físico, a la información y al uso de tecnología especializada para las personas con discapacidad visual</t>
  </si>
  <si>
    <t>Asesorar a las instancias competentes para promover la empleabilidad de las personas con discapacidad visual</t>
  </si>
  <si>
    <t>Desarrollar campañas de comunicación relacionadas con la temática de discapacidad visual y el quehacer institucional</t>
  </si>
  <si>
    <t xml:space="preserve">Total </t>
  </si>
  <si>
    <t xml:space="preserve"> META </t>
  </si>
  <si>
    <t>Desarrollar ejercicios de investigación para mejorar las condiciones de inclusión de las personas con discapacidad visual</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</si>
  <si>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</si>
  <si>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</si>
  <si>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Dotar instituciones que atiendan personas con discapacidad visual con libros y textos en braille y material en relieve y macrotipo</t>
  </si>
  <si>
    <t xml:space="preserve">Disponer de material, productos y ayudas para la adquisición por parte de las  personas con discapacidad visual </t>
  </si>
  <si>
    <t xml:space="preserve">Transcribir e imprimir libros, textos y material para las personas con discapacidad visual </t>
  </si>
  <si>
    <t>Desarrollar talleres especializados en temas relacionados con la discapacidad visual</t>
  </si>
  <si>
    <t>Producir y publicar en formatos accesibles documentos digitales para personas con discapacidad visual</t>
  </si>
  <si>
    <t>Realizar exposiciones permanentes y temporales para personas con discapacidad visual y público en general en la sala multisensorial</t>
  </si>
  <si>
    <t>Producir y adaptar material audiovisual para promover la inclusión de las personas con discapacidad visual</t>
  </si>
  <si>
    <t>Producir y emitir contenidos radiales para promover la inclusión de las personas con discapacidad visual</t>
  </si>
  <si>
    <t>FORTALECIMIENTO DE PROCESOS Y RECURSOS DEL INCI PARA CONTRIBUIR CON EL MEJORAMIENTO DE SERVICIOS A LAS PERSONAS CON DISCAPACIDAD VISUAL NACIONAL</t>
  </si>
  <si>
    <t>% Avance</t>
  </si>
  <si>
    <t>Avance agosto</t>
  </si>
  <si>
    <t>Avance septiembre</t>
  </si>
  <si>
    <t>Observaciones Avance Mes</t>
  </si>
  <si>
    <t>Servicio de gestión documental</t>
  </si>
  <si>
    <t>Sistema de gestión documental implementado</t>
  </si>
  <si>
    <t>Número de sistemas</t>
  </si>
  <si>
    <t>Seguimiento al Programa de Gestión Documental, PINAR y  Plan de Conservación.</t>
  </si>
  <si>
    <t>Servicio de Educación Informal para la Gestión Administrativa</t>
  </si>
  <si>
    <t xml:space="preserve">Personas capacitadas </t>
  </si>
  <si>
    <t xml:space="preserve">Número de personas </t>
  </si>
  <si>
    <t>Ejecución de las actividades del  Plan de capacitación</t>
  </si>
  <si>
    <t>Servicio de Implementación Sistemas de Gestión</t>
  </si>
  <si>
    <t xml:space="preserve">Sistema de Gestión implementado </t>
  </si>
  <si>
    <t>Ejecución  de cronogramas de actulización del SIG, ejecución del cronograma para implementación del software SIG. Ejecución del plan del Sistema de Gestión de Seguridad y Salud en el trabajo.</t>
  </si>
  <si>
    <t>Servicios de información actualizado</t>
  </si>
  <si>
    <t xml:space="preserve">Sistemas de información actualizados </t>
  </si>
  <si>
    <t>Número de sistemas de información</t>
  </si>
  <si>
    <t>Ejecución de los planes de la Politica de Gobierno Digital</t>
  </si>
  <si>
    <t>||</t>
  </si>
  <si>
    <t>&lt;</t>
  </si>
  <si>
    <t>META</t>
  </si>
  <si>
    <t>FORTALECIMIENTO DE PROCESOS Y RECURSOS DEL INCI PARA CONTRIBUIR CON EL MEJORAMIENTO DE SERVICIOS A LAS PERSONAS CON DISCAPACIDAD VISUAL</t>
  </si>
  <si>
    <t>Implementar los instrumentos archivísticos en la entidad</t>
  </si>
  <si>
    <t>Actualizar y ejecutar el programa de gestión documental</t>
  </si>
  <si>
    <t>Ejecutar el Programa de Bienestar para contribuir al mejoramiento de la Calidad de Vida de los servidores de la entidad **</t>
  </si>
  <si>
    <t>Fortalecer las capacidades, conocimientos y habilidades de los servidores en el puesto de trabajo, a través de la implementación del Plan Institucional de Capacitación</t>
  </si>
  <si>
    <t>**NSPI</t>
  </si>
  <si>
    <t>Implementar el Sistema de Gestión y Seguridad en el Trabajo</t>
  </si>
  <si>
    <t>Implementar el Modelo Integrado de Planeación y Gestión</t>
  </si>
  <si>
    <t>Actualizar la plataforma tecnológica de la entidad</t>
  </si>
  <si>
    <t>Mejorar la seguridad de la información</t>
  </si>
  <si>
    <t>OBJETIVOS DE DESARROLLO SOSTENIBLE</t>
  </si>
  <si>
    <t>Derechos Humanos</t>
  </si>
  <si>
    <t>Dimensión Modelo Integrado de Planeación y Gestión</t>
  </si>
  <si>
    <t>Objetivo Institucional</t>
  </si>
  <si>
    <t>Objetivo Especifico</t>
  </si>
  <si>
    <t>Proyecto de inversión</t>
  </si>
  <si>
    <t>Producto del proyecto</t>
  </si>
  <si>
    <t>Código Producto del Proyecto o Código plan de adquisiciones</t>
  </si>
  <si>
    <t>Proceso Responsable</t>
  </si>
  <si>
    <t>Grupo de trabajo y/o proceso</t>
  </si>
  <si>
    <t>Meta Plan Estratégico</t>
  </si>
  <si>
    <t>Meta Cuatrienio</t>
  </si>
  <si>
    <t xml:space="preserve">Actividad </t>
  </si>
  <si>
    <t>Meta 2022
 de la Actividad ó Meta anual</t>
  </si>
  <si>
    <t>Avance Porcentual Acumulado (Indicador)</t>
  </si>
  <si>
    <t xml:space="preserve">Peso Porcentual de la Actividad en relación con la Meta </t>
  </si>
  <si>
    <t>Avance con relación al peso porcentual</t>
  </si>
  <si>
    <t>Indicador Eficacia de cada actividad</t>
  </si>
  <si>
    <t xml:space="preserve"> Presupuesto por Meta del proyecto de inversión</t>
  </si>
  <si>
    <t>Fecha Inicio de la actividad</t>
  </si>
  <si>
    <t>Fecha Fin de la actividad</t>
  </si>
  <si>
    <t>Avance Acumulado númerico o Porcentaje de la Actividad</t>
  </si>
  <si>
    <t>observaciones gestión mes enero</t>
  </si>
  <si>
    <t>Avance númerico o porcentual mes enero</t>
  </si>
  <si>
    <t>Evidencia mes enero</t>
  </si>
  <si>
    <t>observaciones gestión mes febrero</t>
  </si>
  <si>
    <t>Avance numérico o porcentual mes febrero</t>
  </si>
  <si>
    <t>Evidencia mes febrero</t>
  </si>
  <si>
    <t>observaciones gestión mes marzo</t>
  </si>
  <si>
    <t>Avance númerico o porcentual mes marzo</t>
  </si>
  <si>
    <t>Evidencia mes marzo</t>
  </si>
  <si>
    <t>observaciones gestión mes abril</t>
  </si>
  <si>
    <t>Avance númerico o porcentual mes abril</t>
  </si>
  <si>
    <t>Evidencia mes abril</t>
  </si>
  <si>
    <t>observaciones gestión mes mayo</t>
  </si>
  <si>
    <t>Avance númerico o porcentual mes mayo</t>
  </si>
  <si>
    <t>Evidencia mes mayo</t>
  </si>
  <si>
    <t>observaciones gestión mes junio</t>
  </si>
  <si>
    <t>Avance númerico o porcentual mes junio</t>
  </si>
  <si>
    <t>Evidencia mes junio</t>
  </si>
  <si>
    <t>observaciones gestión mes julio</t>
  </si>
  <si>
    <t>Avance númerico o porcentual mes julio</t>
  </si>
  <si>
    <t>Evidencia mes julio</t>
  </si>
  <si>
    <t>observaciones gestión mes agosto</t>
  </si>
  <si>
    <t>Avance númerico o porcentual mes agosto</t>
  </si>
  <si>
    <t>Evidencia mes agosto</t>
  </si>
  <si>
    <t>observaciones gestión mes septiembre</t>
  </si>
  <si>
    <t>Avance númerico o porcentual mes septiembre</t>
  </si>
  <si>
    <t>Evidencia mes septiembre</t>
  </si>
  <si>
    <t>observaciones gestión mes  octubre</t>
  </si>
  <si>
    <t>Avance númerico o porcentual mes octubre</t>
  </si>
  <si>
    <t>Evidencia mes octubre</t>
  </si>
  <si>
    <t>observaciones gestión mes noviembre</t>
  </si>
  <si>
    <t>Avance númerico o porcentual mes noviembre</t>
  </si>
  <si>
    <t>Evidencia mes noviembre</t>
  </si>
  <si>
    <t>observaciones gestión mes  diciembre</t>
  </si>
  <si>
    <t>Avance númerico o porcentual mes diciembre</t>
  </si>
  <si>
    <t>Evidencia mes diciembre</t>
  </si>
  <si>
    <t>Objetivo 4: Garantizar una educación inclusiva, equitativa y de calidad y promover oportunidades de aprendizaje durante toda la vida para todos
Objetivo 10: Reducción de las desigualdades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</si>
  <si>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</si>
  <si>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Direccionamiento Estratégico y Planeación
Gestión con Valores para Resultados</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</si>
  <si>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</si>
  <si>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</si>
  <si>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</si>
  <si>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MC-01</t>
  </si>
  <si>
    <t xml:space="preserve">Asistencia Técnica
</t>
  </si>
  <si>
    <t xml:space="preserve">Grupo Educación
</t>
  </si>
  <si>
    <t>No aplica</t>
  </si>
  <si>
    <t xml:space="preserve">Gestionar con el ICFES las condiciones para ofrecer la asistencia técnica por parte del INCI en la presentación de las pruebas SABER por parte de las personas con discapacidad visual </t>
  </si>
  <si>
    <t>Número de informes elaborados de la gestión adelantada</t>
  </si>
  <si>
    <t>Febrero de 2022</t>
  </si>
  <si>
    <t>Noviembre  de 2022</t>
  </si>
  <si>
    <t xml:space="preserve">No se planearon actividades para este mes  </t>
  </si>
  <si>
    <t xml:space="preserve">Se continúa con el proceso de liquidación del convenio y se realiza reunión con la secretaría general, la dirección de evaluación, la subdirección de producción de instrumentos, y la subdirección de diseño de instrumentos de ICFES, para acordar los puntos a bordar en la carta de intención que se va a firmar en este año para continuar aunando esfuerzos y garantizar las presentación de las pruebas con los ajustes razonables que se  requieran para que las personas  con discapacidad visual. </t>
  </si>
  <si>
    <t xml:space="preserve">Por solicitud del ICFES se realizó reunión con la Contraloría quien este año estará con ellos realizando auditoria con el fin de dar respuestas a preguntas relacionada con el objeto del convenio. 
las Oficinas jurídicas de cada una de las entidades están revisando la carta de intención para la asesoría y acompañamiento en esta vigencia. </t>
  </si>
  <si>
    <t xml:space="preserve">Se realizó  liquidación al convenio  y se esta haciendo  el nuevo acuerdo de  voluntades  para  asesorar al ICFES </t>
  </si>
  <si>
    <t xml:space="preserve">Informe  semestral </t>
  </si>
  <si>
    <t xml:space="preserve">No aplica </t>
  </si>
  <si>
    <t>Se envió correo electrónico solicitando reunión para retomar la carta de acuerdo de voluntades elaborada en el primer  semestre, la reunión quedo programada  para el  5 de octubre de  2022</t>
  </si>
  <si>
    <t xml:space="preserve">Elaborar un plan operativo de la gestión adelantada con el Ministerio de Educación Nacional para promover la educación inclusiva de las personas con discapacidad visual </t>
  </si>
  <si>
    <t>Plan operativo elaborado de la gestión adelantada con el Ministerio de Educación Nacional para promover la educación inclusiva de las personas con discapacidad visual</t>
  </si>
  <si>
    <t>Enero de 2022</t>
  </si>
  <si>
    <t xml:space="preserve">Conjuntamente con la oficina de  planeación se  elaboro  el plan  operativo de gestión. </t>
  </si>
  <si>
    <t>Se anexa en plan de acción en archivo excell</t>
  </si>
  <si>
    <t>Actividad finalizada</t>
  </si>
  <si>
    <t xml:space="preserve">Ejecutar un plan operativo de la gestión adelantada con el Ministerio de Educación Nacional para promover la educación inclusiva de las personas con discapacidad visual </t>
  </si>
  <si>
    <t>Ejecución plan operativo de la gestión adelantada con el Ministerio de Educación Nacional para promover la educación inclusiva de las personas con discapacidad visual</t>
  </si>
  <si>
    <t>Diciembre de 2022</t>
  </si>
  <si>
    <t>Se asistió al subcomité técnico operativo para la atención a las personas con discapacidad en el marco de la educación inclusiva del MEN, al Ges de educación inclusiva.</t>
  </si>
  <si>
    <t xml:space="preserve">Plan operativo  mes de febrero </t>
  </si>
  <si>
    <t xml:space="preserve">Reunión con el MEN- ICFES -INCI-INSOR para conocer estrategia de Evaluar para Avanzar. 
Reunión RED de Universidades por la discapacidad 
</t>
  </si>
  <si>
    <t xml:space="preserve">Planoperativo Marzo </t>
  </si>
  <si>
    <t xml:space="preserve">Se desarrollaron las siguientes reuniones: 
Política nacional de lectura, escritura, oralidad y bibliotecas escolares (LEOBE)
Red colombiana de IES para la discapacidad, 
 ICBF Sede Nacional  
GES Educación Inclusiva 
MEN Mesa de trabajo recursos Colombia aprende 
GES Infancia y adolescencia  
Subcomité de discapacidad </t>
  </si>
  <si>
    <r>
      <t xml:space="preserve">Plan OperativoMinisterio de educación avances mayo
</t>
    </r>
    <r>
      <rPr>
        <b/>
        <sz val="12"/>
        <rFont val="Arial"/>
        <family val="2"/>
      </rPr>
      <t>PL: No se observa registro del avance del plan</t>
    </r>
  </si>
  <si>
    <t xml:space="preserve">Se desarrollaron las siguientes reuniones: 
 ICBF Sede Nacional  
Comisión de Educación inclusiva Acuerdo 3 Bloque 1 Gobierno Nacional FECODE  
Equipo Inclusión y Equidad en la Educación MEN </t>
  </si>
  <si>
    <r>
      <t xml:space="preserve">Plan OperativoMinisterio de educación avances Junio
</t>
    </r>
    <r>
      <rPr>
        <b/>
        <sz val="12"/>
        <rFont val="Arial"/>
        <family val="2"/>
      </rPr>
      <t>PL: No se observa registro del avance del plan</t>
    </r>
  </si>
  <si>
    <t xml:space="preserve">Se asistió a los siguientes espacios:  
Red de colombiana de IES para la discapacidad.
Mesa permanente “Escuela, biblioteca y lenguaje”, cuya sesión # 4 </t>
  </si>
  <si>
    <r>
      <t xml:space="preserve">Matriz  registro participación espacios  educación
</t>
    </r>
    <r>
      <rPr>
        <b/>
        <sz val="12"/>
        <rFont val="Arial"/>
        <family val="2"/>
      </rPr>
      <t>PL: No se observa registro del avance del plan. El pla no cuenta con porcentaje de avance</t>
    </r>
  </si>
  <si>
    <t xml:space="preserve">Se asistió a los siguientes espacios:  
Comisión de niñez, infancia y adolescencia 
Mesa de educación inclusiva </t>
  </si>
  <si>
    <r>
      <t xml:space="preserve">Matriz  registro participación espacios  educación
</t>
    </r>
    <r>
      <rPr>
        <b/>
        <sz val="12"/>
        <rFont val="Arial"/>
        <family val="2"/>
      </rPr>
      <t>PL: No se observa registro del avance del plan. El pla no cuenta con porcentaje de avance TOTALIZADO EJECUTADO/PLANEADO</t>
    </r>
  </si>
  <si>
    <t>Se asistió a los siguientes espacios:  
1.Comisión de niñez, infancia y adolescencia 
2.Mesa de educación inclusiva 
3. Red de universidades por la discapacidad
 4. Mesa permanente Escuela, Biblioteca y Lenguaje.</t>
  </si>
  <si>
    <t>Capacitar a instituciones educativas en el uso del material de la caja de herramientas de familia</t>
  </si>
  <si>
    <t>Número de instituciones educativas capacitadas en el uso del material de la caja de herramientas de familia</t>
  </si>
  <si>
    <t>Junio de 2022</t>
  </si>
  <si>
    <t xml:space="preserve">Se hace entrega del listado de 93 Instituciones educativas quienes recibirán el kit  de familia  y se realizan los  trámites administrativos  para  la resolución de  envió a las  IE </t>
  </si>
  <si>
    <t>Creación de formulario en Google para   inscripción de jornadas de capacitación el cual se esta enviando a las IE que recibieron el kit.</t>
  </si>
  <si>
    <t>En el  formulario  Google  se han  inscrito  19  docentes  para asistir a las  capacitaciones  los  días  1  y 2  de Junio</t>
  </si>
  <si>
    <t>En el  formulario  Google  se han  inscrito 43  docentes  para asistir a las  capacitaciones  los  días  1  y 2  de Junioo</t>
  </si>
  <si>
    <t>Se capacitó a 15 instituciones educativas a las que se les entrego el Kit y atienden Personas con Discapacidad Visual: IE Simón Bolívar, IE Jenaro Díaz Jordán (Garzón-Huila), IE Winnipeg (Pitalito), IED Tierra de promisión (Neiva), IE Nuevo Latir (Cali),  IE Román Maria Valencia (Buenaventura), IED OEA, IE Delia Zapata Olivella, IED Colegio técnico José Félix Restrepo, IED Carlos Albán Holguín (Bogotá), IE Pablo Sexto (Dosquebradas), IE Pablo Emilio Cardona (Pereira), Hogar Infantil Araucarias (Santa Rosa de Cabal-Risaralda),  IE Policarpa Salavarrieta Quimbaya-Quindío), IE Integrado San Bernardo (Floridablanca)</t>
  </si>
  <si>
    <t xml:space="preserve">Informe de actividades desarrolladas </t>
  </si>
  <si>
    <t xml:space="preserve">Se capacitó a 17 instituciones educativas a las que se les entrego el Kit y atienden Personas con Discapacidad Visual: Institución Educativa General Santander, IE Alberto Mendoza Mayor, I. E Policarpa Salavarrieta, Institución Educativa Titán, Institución Educativa Juan XXIII, Secretaría de Educación,  (Yumbo), Institución Educativa Técnico-Industrial Diez de Mayo, IE Republica de Israel, IEO Nuevo Latir, I. E. Santa Cecilia, Secretaria de Educación,  (Santiago de Cali), IE Román María Valencia (Calarcá),  Policarpa Salavarrieta (Quimbaya), Secretaría de educación del Quindío, Secretaría de Educación Pereira, Fundación Maria Elena Restrepo FUNDAVE (Barranquilla) , IE Técnica Comercial Francisco Cartusciello (Sabana grande), Institución Educativa Libertador Simón Bolívar (Tunja)  </t>
  </si>
  <si>
    <t>Informe de actividades</t>
  </si>
  <si>
    <t>Realizar seguimiento al uso de  los  materiales  de la  caja de herramientas  de  familia entregados durante el año 2021 a Entidades Territoriales Certificadas y 2022 a Instituciones educativas</t>
  </si>
  <si>
    <t>Número de instituciones educativas y entidades territoriales  a las cuales se les realizó seguimiento capacitadas en el uso del material de la caja de herramientas de familia</t>
  </si>
  <si>
    <t>Marzo de 2022</t>
  </si>
  <si>
    <t>Noviembre de 2022</t>
  </si>
  <si>
    <t>No se planearon actividades para este mes</t>
  </si>
  <si>
    <t xml:space="preserve">Verificación con cada institución educativa del recibido del Kit y se informa de proceso de inscripción en formulario Google. </t>
  </si>
  <si>
    <t xml:space="preserve"> 
 Se elaboró el formulario para realizar los seguimientos  </t>
  </si>
  <si>
    <t>Drive  https://docs.google.com/forms/d/1UpB8b3MR8l2wq_OmMKJE4SNDm729widYgmfEORoDFpE/edit</t>
  </si>
  <si>
    <t xml:space="preserve">Se envió  correo  con el enlace del formulario de seguimiento a  las  IE que recibieron el  Kit de familia   </t>
  </si>
  <si>
    <t xml:space="preserve">Correo electrónico </t>
  </si>
  <si>
    <t>Capacitar en el uso del material que hace parte del kit del programa de Alfabetización ACRECER ciclo 1</t>
  </si>
  <si>
    <t>Número de entidades territoriales capacitadas</t>
  </si>
  <si>
    <t xml:space="preserve">No se planearon actividades para este mes </t>
  </si>
  <si>
    <t>Se elaboró concepto de la metodología de alfabetización CLEI  para el técnico para el INPEC</t>
  </si>
  <si>
    <t>Realizar seguimiento en el uso del material que hace parte del kit del programa de Alfabetización ACRECER ciclo 1</t>
  </si>
  <si>
    <t>Número de entidades territoriales con seguimiento realizado</t>
  </si>
  <si>
    <t>Se dio concepto  técnico  al porgrama de alfabetización del IMPEC</t>
  </si>
  <si>
    <t xml:space="preserve">Se envió oficio al MEN solicitando registro de jóvenes ya adultos  con discapacidad  visual  en ciclo ACRECER  y se está  depurando el SIMAT  para  saber  en que IE  están incluidos  jóvenes  y adultos  con discapacidad  visual para hacer entrega del material y capacitar a los docentes. </t>
  </si>
  <si>
    <t>Brindar asistencia técnica a dos entidades territoriales en la implementación del "Proyecto de Educación Rural" para la atención de estudiantes con discapacidad visual</t>
  </si>
  <si>
    <t>Número de entidades territoriales asistidas técnicamente</t>
  </si>
  <si>
    <t>Se envio a la imprenta los  brichuere  y infografia   para la producción d el material y se modifico  la asi</t>
  </si>
  <si>
    <t xml:space="preserve">Gestión con las Entidades territoriales de Sucre y Cesar para identificar cuales son los municipios en donde se desarrollará el piloto del proyecto. 
Recolectando información cada una de las Entidades territoriales para avanzar en el alistamiento. 
</t>
  </si>
  <si>
    <t>Reunión con la imprenta para realizar ajustes a los  materiales a entregar, recolección de  información de cada uno de los municipios en donde se va a implementar  elproyecto de ruralidad  (Etapa de alistamiento)</t>
  </si>
  <si>
    <t xml:space="preserve">Se  realizó  gestion con las  ETC de  Sucre  y Cesar  para brindar  asistencia  técnica  en  el mes de  agosto </t>
  </si>
  <si>
    <t>Se brindo asistencia técnica a las entidades territoriales de Cesar (La Paz, Manaure, Codazzi) y Sucre (Sincelejo vereda San Rafael, San Antonio de palmitos, Tolú viejo, Los Palmitos () en el marco del proyecto de educación rural</t>
  </si>
  <si>
    <t>Informe de actividade</t>
  </si>
  <si>
    <t xml:space="preserve">Se reviso la cherpa de la cartilla de Ruralidad  y discapacidad visual para iniciar producción en la  imprenta y entregar  a las  instituciones educativas en el seguimiento. </t>
  </si>
  <si>
    <t>NA</t>
  </si>
  <si>
    <r>
      <t>Dictar 7 cursos virtuales en los siguientes temas: 
1)Primera Infancia 
2)</t>
    </r>
    <r>
      <rPr>
        <b/>
        <sz val="12"/>
        <color theme="4"/>
        <rFont val="Arial"/>
        <family val="2"/>
      </rPr>
      <t xml:space="preserve">Baja Visión y Entorno Escolar </t>
    </r>
    <r>
      <rPr>
        <b/>
        <sz val="12"/>
        <color theme="1"/>
        <rFont val="Arial"/>
        <family val="2"/>
      </rPr>
      <t xml:space="preserve">
3)</t>
    </r>
    <r>
      <rPr>
        <b/>
        <sz val="12"/>
        <color theme="4"/>
        <rFont val="Arial"/>
        <family val="2"/>
      </rPr>
      <t xml:space="preserve">Familia </t>
    </r>
    <r>
      <rPr>
        <b/>
        <sz val="12"/>
        <color theme="1"/>
        <rFont val="Arial"/>
        <family val="2"/>
      </rPr>
      <t xml:space="preserve">
4) </t>
    </r>
    <r>
      <rPr>
        <b/>
        <sz val="12"/>
        <color theme="4"/>
        <rFont val="Arial"/>
        <family val="2"/>
      </rPr>
      <t xml:space="preserve">Braille </t>
    </r>
    <r>
      <rPr>
        <b/>
        <sz val="12"/>
        <color theme="1"/>
        <rFont val="Arial"/>
        <family val="2"/>
      </rPr>
      <t xml:space="preserve">
5)</t>
    </r>
    <r>
      <rPr>
        <b/>
        <sz val="12"/>
        <color theme="4"/>
        <rFont val="Arial"/>
        <family val="2"/>
      </rPr>
      <t xml:space="preserve">Orientación y Movilidad </t>
    </r>
    <r>
      <rPr>
        <b/>
        <sz val="12"/>
        <color theme="1"/>
        <rFont val="Arial"/>
        <family val="2"/>
      </rPr>
      <t xml:space="preserve">  
6)</t>
    </r>
    <r>
      <rPr>
        <b/>
        <sz val="12"/>
        <color theme="4"/>
        <rFont val="Arial"/>
        <family val="2"/>
      </rPr>
      <t xml:space="preserve">Musicografia Braile </t>
    </r>
    <r>
      <rPr>
        <b/>
        <sz val="12"/>
        <color theme="1"/>
        <rFont val="Arial"/>
        <family val="2"/>
      </rPr>
      <t xml:space="preserve">
7)Capacitación de lectores para personas con discapacidad visual como apoyo a la presentación de pruebas escritas</t>
    </r>
  </si>
  <si>
    <t xml:space="preserve">Número de cursos virtuales dictados </t>
  </si>
  <si>
    <t>Cada uno de los profesionales responsables del curso están realizando los  ajustes  al curso si se requiere</t>
  </si>
  <si>
    <t xml:space="preserve">Se inicia proceso de inscripción a los cursos  
1)Primera Infancia 
2)Baja Visión y Entorno Escolar 
3)Familia 
4) Braille 
5)Orientación y Movilidad   
</t>
  </si>
  <si>
    <t xml:space="preserve">Se inició el desarrollo a los cursos  
1)Primera Infancia 
2)Baja Visión y Entorno Escolar 
3)Familia 
4) Braille 
5)Orientación y Movilidad 
</t>
  </si>
  <si>
    <t xml:space="preserve">Se finalizaron los siguientes cursos  
1)Baja Visión y Entorno Escolar 
2)Familia 
3) Braille 
4)Orientación y Movilidad   </t>
  </si>
  <si>
    <r>
      <t xml:space="preserve">No aplica
</t>
    </r>
    <r>
      <rPr>
        <b/>
        <sz val="12"/>
        <rFont val="Arial"/>
        <family val="2"/>
      </rPr>
      <t xml:space="preserve">
EVIDENCIA</t>
    </r>
  </si>
  <si>
    <t xml:space="preserve">Se hizo entrega de constancias de participación a cada una de las personas que finalizaron los cursos:
1)Baja Visión y Entorno Escolar 
2)Familia 
3) Braille 
4)Orientación y Movilidad   
Se finalizó el Curso de Primera Infancia en donde no se entregó constancia de participación ya que ninguna persona completo el curso.  Nuevamente en el mes de agosto se ofertará este curso.  d   </t>
  </si>
  <si>
    <t xml:space="preserve">Constancias </t>
  </si>
  <si>
    <t>Se finalizó el Curso básico de notación musical en sistema Braille. 
Se inicio el proceso de inscripción a los siguientes cursos:
1)Baja Visión y Entorno Escolar 
2)Familia 
3) Capacitación de lectores para población con discapacidad visual PDV como apoyo a la presentación de Pruebas escritas - Modalidad presencial 
4) Formación de agentes educativos en Primera Infancia “Atención integral a niños y niñas con discapacidad visual</t>
  </si>
  <si>
    <t>Constancia   
PL:  Se de avance a Musicografia Braile</t>
  </si>
  <si>
    <t>Se iniciaron los cursos de:
1)Baja Visión y Entorno Escolar 
2)Familia 
3) Capacitación de lectores para población con discapacidad visual PDV como apoyo a la presentación de Pruebas escritas - Modalidad presencial 
4) Formación de agentes educativos en Primera Infancia “Atención integral a niños y niñas con discapacidad visual”</t>
  </si>
  <si>
    <t xml:space="preserve">Realizar seguimiento  a las Entidades Territoriales Certificadas en Educación  </t>
  </si>
  <si>
    <t>Número de seguimientos realizados</t>
  </si>
  <si>
    <t xml:space="preserve">S realizó gestion  con las secretarias de educación de Córdoba, Montería, Lorica y sahagún para realizar seguimiento en el mes de abril </t>
  </si>
  <si>
    <t>Se adelantó gestión con las Secretarías de Educación de Putumayo, Bucaramanga, Piedecuesta, Girón, Floridablanca, Turbo, Apartadó, Bolívar, Cartagena, Magangué, Cesar, Valledupar, Caquetá, Florencia, Casanare, Yopal, Guainía, Choco, Quibdó, Meta, Villavicencio, Valle del Cauca, Cali, Tuluá y Cartago para realizar seguimiento</t>
  </si>
  <si>
    <t>Seguimiento a las ETC de Bucaramanga, Floridablanca, Girón, Piedecuesta y Putumayo.
Gestión para realizar seguimiento en el mes de junio a las ETC de Quindío- Armenia, Santander- Barrancabermeja- Medellín- Envigado- Itagüí.</t>
  </si>
  <si>
    <t xml:space="preserve">Seguimiento a las ETC de Casanare, Yopal, Chocó, Quibdó, Cordoba, Montería, Lorica, Sahagún, Guainía, Meta, Villavicencio. </t>
  </si>
  <si>
    <t xml:space="preserve">Seguimiento a las ETC de Turbo, Apartadó, Cesar, Valledupar, Valle del Cauca, Cartago, Tuluá, Santiago de Cali, Sucre, Sincelejo, Caquetá, Florencia, Santander, Barrancabermeja, Quindio, Armenia . </t>
  </si>
  <si>
    <t xml:space="preserve">Se realizó seguimiento a  las  ETC de  Amazonas, Atlántico, Barranquilla  y Malambo  </t>
  </si>
  <si>
    <t xml:space="preserve">Informes de  comisión </t>
  </si>
  <si>
    <t xml:space="preserve">Se realizó seguimiento presencial a las ETC de Cundinamarca, Chía, Funza, Zipaquirá, Mosquera, Facatativá, Soacha, Boyacá, Tunja, Duitama, Sogamoso, Medellín, Envigado, Itagüí, Guaviare,y seguimiento virtual a la ETC de Tumaco    </t>
  </si>
  <si>
    <t>Informe de actividades desarrpññadas 
PL: En cual informe se encuentra chia?? Porque no hay registro de  Chiquinquira y T... Ver cuadro anexo en rojo</t>
  </si>
  <si>
    <t xml:space="preserve">Se realizó seguimiento presencial a las ETC de Caldas, Manizales, Tolima, Ibagué, Huila, Neiva, Pitalito, Girardot,  Fusagasugá. La Guajira, Riohacha, Uribia, Vaupés; Nariño, Pasto, Ipiales y seguimiento virtual a la ETC de San Andrés  Islas   </t>
  </si>
  <si>
    <t>Informes de  actividades 
PL: Verificar con cuadro de control  y con la coordinadora</t>
  </si>
  <si>
    <t>Grupo Accesibilidad</t>
  </si>
  <si>
    <t>Brindar asesoría a entidades públicas y privadas que generen condiciones de accesibilidad al espacio físico, a la información y al uso de tecnología especializada para las personas con discapacidad visual</t>
  </si>
  <si>
    <t>Elaborar cartilla de señalización para el espacio físico de sitios cerrados con base en estandares y normas técnicas dirigido a entidades públicas y privadas</t>
  </si>
  <si>
    <t>Cartillas de señalización para espacio físico en sitios cerrados elaborada.</t>
  </si>
  <si>
    <t>Aún no había iniciado el contrato de la profesional encargada de manejar el tema de accesibilidad al espacio físico.</t>
  </si>
  <si>
    <t>Ya se encuentra contratada  la profesional encargada de manejar el tema de accesibilidad al espacio físico y se encuentra en revisión Bibliográfica..</t>
  </si>
  <si>
    <t>Se está revisando y cosolidando información  bibliográfica sobre el tema.</t>
  </si>
  <si>
    <t>Se está elaborando la estructura d elos contenidos que llevará la cartilla de señalización</t>
  </si>
  <si>
    <t>Se tiene la estructura de los contenidos que llevará la cartilla de señalización y está en revisión.</t>
  </si>
  <si>
    <t>A partir de la estructura construida para la cartilla se está trabajando en el contenido de esta.</t>
  </si>
  <si>
    <t>A partir de la estructura construida para la cartilla se está trabajando en el contenido de esta, se anexa documento con lo avanzado..</t>
  </si>
  <si>
    <t>Se adjunta documento en construcción</t>
  </si>
  <si>
    <t>Se entregará versión final del documento el 15 de septiembre.</t>
  </si>
  <si>
    <t>Se estaba proyectando la culminación del documento para el 15 de septiembre, sin embargo no se logró porque se están haciendo ajustes a este..</t>
  </si>
  <si>
    <t>El documento se entregará apenas se completen los ajustes.</t>
  </si>
  <si>
    <t xml:space="preserve">Brindar asesoría a entidades de alta incidencia  y las demás que soliciten asistencia técnica en temas de accesibilidad física, contenidos digitales y tecnología especializada </t>
  </si>
  <si>
    <t>Número de asesorías en temas de accesibilidad física, contenidos digitales y tecnología especializada brindadas</t>
  </si>
  <si>
    <t>Se entrega listado de asesorías realizadas</t>
  </si>
  <si>
    <t>Se adjunta listado de asesorías</t>
  </si>
  <si>
    <t>En el mes de julio se replanteó el indicador que se encontraba en 200 por 250 asesorías y se revisará en dos meses nuevamente teniendo en cuenta la demanda del servicio a través de solicitudes por atención al ciudadano.</t>
  </si>
  <si>
    <t>Se anexa archivo excel con el listado de asesorías del mes de julio</t>
  </si>
  <si>
    <t>En los dos últimos meses ha incrementado la demanda en las asesorías de accesibilidad al espacio físico.</t>
  </si>
  <si>
    <t>En los dos últimos meses ha incrementado la demanda en las asesorías de accesibilidad al espacio físico..</t>
  </si>
  <si>
    <t>Se anexa archivo excel con el listado de asesorías del mes de septiembre que corresponde a 69 y 7 asesorías que faltó reportar en agosto.</t>
  </si>
  <si>
    <t xml:space="preserve">Realizar acompañamiento a entidades de alta incidencia y las demás que soliciten asistencia técnica en temas de accesibilidad física, contenidos digitales  y tecnología especializada </t>
  </si>
  <si>
    <t>Número de entidades  acompañadas en temas de accesibilidad física, contenidos digitales  y tecnología especializada</t>
  </si>
  <si>
    <t>Se entrega listado de entidades a las que se le hizo aompañamiento</t>
  </si>
  <si>
    <t>Se adjunta lista de entidades que se les hizo acompañamiento</t>
  </si>
  <si>
    <t>Se entrega listado de las entidades que se les hizo acompañamiento.</t>
  </si>
  <si>
    <t>En esl mes de julio se realizó acompañamiento a 9 entidades en su mayoría en accesibilidad al espacio físico</t>
  </si>
  <si>
    <t>En el mes de agosto se realizó acompañamiento a 9 entidades en su mayoría en accesibilidad al espacio físico</t>
  </si>
  <si>
    <t>Se anexa archivo excel con el listado de entidades a las que se hizo acompañamiento..</t>
  </si>
  <si>
    <t>En el mes de septiembre se realizó acompañamiento a 4 entidades, sin embargo se reporta 6 entidades más que faltaron en el mes de agosto.</t>
  </si>
  <si>
    <t>Se anexa archivo excel con el listado de entidades a las que se hizo acompañamiento...</t>
  </si>
  <si>
    <t>Realizar el diseño curricular de un curso de accesibilidad en el espacio físico en articulación con el SENA.</t>
  </si>
  <si>
    <t>Curso de accesibilidad en el espacio físico en articulación con el SENA diseñado.</t>
  </si>
  <si>
    <t>A partir del mes de febrero se inciarán las acciones de articulación con SENA.</t>
  </si>
  <si>
    <t>Se tuvo reunión con Magda Hernandez e la dirección General del SENA, para articular las acciones entre las dos entidades y desde el SENA se estarán designando los profesionales que participarán en este desarrollo con INCI.</t>
  </si>
  <si>
    <t>Se programará reunión nuevamente con la diección del SENA nuevamente en abril para fijar fechas de elaboración del diseño y las personas que desde SENA participarán en este</t>
  </si>
  <si>
    <t>Se está conformando estructura de los contenidos para presentarla al SENA e iniciar con las reuniones de construcción del diseño curricular.</t>
  </si>
  <si>
    <t>Se llevó a cabo reunion con la dirección de empleo y trabajo del SENA, en el mes de julio se llevará a cabo reunión con metodologas para realizar acciones de conformación del diseño curricular..</t>
  </si>
  <si>
    <t>Se continua en gestiones con el SENA para la conformación del curso, porque la persona que desde SENA se iba a encargar de liderar falleció.</t>
  </si>
  <si>
    <t>Se continua en gestiones con el SENA para la conformación del curso, porque la persona que desde SENA se iba a encargar de liderar falleció y no ha sido posible retomar el tema con la entidad.</t>
  </si>
  <si>
    <t>Se está trabajando con SENA en el diseño del curso de accesibilidad en el espacio físico a través de reuniones virtuales que se realizan cada 8 días los jueves en la tarde.</t>
  </si>
  <si>
    <t>Dictar un curso virtual de refuerzo a instructores SENA que aprobaron el curso del 2021 de apropiación de tecnología informática, herramientas ofimáticas y manejo de dispositivos móviles para el acceso a la información de personas con discapacidad visual.</t>
  </si>
  <si>
    <t>Curso dictado</t>
  </si>
  <si>
    <t>Julio de 2022</t>
  </si>
  <si>
    <t>Se articularán acciones en el mes de febrero con la Escuela Nacional de Instructores y la dirección del SENA para la convocatoria a instructores.</t>
  </si>
  <si>
    <t>En el mes de marzo con la Escuela Nacional de Instructores y la dirección del SENA se continuarán realizando reuniones para los acuerdos correspondientes y la convocatoria de los instructores.</t>
  </si>
  <si>
    <t>Se gestionó con la Dirección general del SENA, el sitio y espacio donde se dictarán las sesiones presenciales en el mes de junio, también la propuesta de formación que se realizará en tres semanas de manera virtual y una semana presencial en Bogotá en la que el SENA traerá a los instructores de fuera de Bogotá. La Escuela Nacional de instructores est´por publicar la convoctoria para los instructores</t>
  </si>
  <si>
    <t>Se realizaron varias reuniones con la Escuela Nacional de instructores del SENA y con la dirección d eformación de la entidad, a partir de las cuales se realizó la convocatoría de instructores para inciar capacitaciones el 9 de mayo.</t>
  </si>
  <si>
    <t>A partir de la convocatoria de los instructores realizada a través de la Escuela Nacional de Instructores - ENI, se inciaron las jornadas de capacitación, de las cuales se llevarn a cabo 6 sesiones virtuales y en la semana del 6 al 10 de junio este grupo de instructores estarán recibiendo capacitación de presencialmente en Bogotá en horario de 8:00 a.m. a 5:00 p.m., las sesiones se llevarán a cabo en la sede del SENA, carrera 30 # 15 - 53 de Bogotá, el curso será certificado por el SENA.</t>
  </si>
  <si>
    <t>Se dictaron sesiones virtuales en el mes de mayo y en el mes de junio sesiones presenciales en Bogotá, en estos momentos se encuentra en proceso de cerificacion de los 15 instructores que aprobaron el curso.</t>
  </si>
  <si>
    <t>Se anexa listado de los intructores capacitados, tanto los aprobados como los no aprobados.</t>
  </si>
  <si>
    <t>Dictar curso de accesibilidad en contenidos digitales a instructores SENA.</t>
  </si>
  <si>
    <t>Se está haciendo consolidación de recursos tales como documentos y videos para finalizar el desarrollo curricular del curso y después si generar las acciones para dictarlo a los instructores.</t>
  </si>
  <si>
    <t>Se está aún en etapa de conformación de contenidos para completar el desarrollo curricular y más adelante capacitar a los instructores sobre los temas.</t>
  </si>
  <si>
    <t>Se está aún en etapa de conformación de contenidos para completar el desarrollo curricular y más adelante capacitar a los instructores sobre los temas..</t>
  </si>
  <si>
    <t>Se completaron los contenidos del desarrollo curricular y se enviaron a la metodologa del SENA, quien gestionará la inclusión del curso en la plataforma Sofía Plus y a partir de ello articular con la escuela nacional de instructores de esa entidad la convocatoria de los instructres que se capacitarán.</t>
  </si>
  <si>
    <t xml:space="preserve"> Grupo Gestión Interinstitucional</t>
  </si>
  <si>
    <t xml:space="preserve">Asesorar instancias para promover la empleabilidad de las personas con discapacidad visual   </t>
  </si>
  <si>
    <t>Avance en el  seguimiento de las asesorias realizadas a las instancias  (cuadro)</t>
  </si>
  <si>
    <t>Febrero 2022</t>
  </si>
  <si>
    <t>Se realizo reunión con la función publica, el SENA y la Unidad del Servicio Publico deEmpleo para articular las acciones de promocion laboral de las PDV</t>
  </si>
  <si>
    <t>Se brindo asesoría a una entidad mixta con la función publica y a dos entidades privadas</t>
  </si>
  <si>
    <t>Se entrega información de las entidades asesoradas</t>
  </si>
  <si>
    <t xml:space="preserve">Se brindaron asesoría a 5  instancias </t>
  </si>
  <si>
    <t>Se entrega la matriz con la información de asesoría brindadas</t>
  </si>
  <si>
    <t xml:space="preserve">Se brindaron asesoría a 4  instancias </t>
  </si>
  <si>
    <t>Se entrega la matriz con la información de asesoría brindadas
PL:  al Verificar con matriz el cumplimiento por cada instancia no se observa avance en acompañamiento</t>
  </si>
  <si>
    <t>Se realizo la asesorìa a tres(3) entidades privadass 
A la Agencia Publica de empleo del SENA Casanare
Al centro de Empleo COMFACASANARE 
y acompañamiento a Scotiabank Colpatria</t>
  </si>
  <si>
    <t xml:space="preserve">Entrega informaciòn en cudro en excel. Va en amarillo lo realizado en el mes de junio.
PL:  Se evidencia acompañamiento solo para una instancia se aumenta el indicador en 1 </t>
  </si>
  <si>
    <t>Se realizo la asesorìa a tres(3) entidades privadass, A la Agencia Publica de empleo del SENA Casanare, Al centro de Empleo COMFACASANARE 
y acompañamiento a Scotiabank Colpatria</t>
  </si>
  <si>
    <t>Entrega de  informaciòn en el fornato con la enbtidades a las que se ha realizado asistencia tècnica m en cudro en excel. Va en amarillo lo realizado en el mes de junio.</t>
  </si>
  <si>
    <t>Se realizo asesoría a dos empresas privadas Efecty   y Supergiros de Riohacha  
Servicio Publico de Empleo  SPE:Cajas de compensación  Comfaguajira de Riohacha,  de Bolivar: 
Comfamiliar
Comfenalco y 
U. de Cartagema
SENA : Agencia Publica de EmpleoAPE de Las Regionales SENA de  La Gujira y de Bolivar
Con la Función Publica: Bancoldex, Fondo Nacional de Garantía FNG</t>
  </si>
  <si>
    <t>Entrega de  informaciòn en el formato con las entidades a las que se ha realizado asesoría  asistencia tècnica m en cudro en excel. Va en amarillo lo realizado en el mes de junio..</t>
  </si>
  <si>
    <t>Se cumplio con la asistencia tecnica a dos(2) entidades privadas y se brindo asesoría a una (1)
Se brindo la asesoría al SENA dos(2) agencias de empleo del , Regionales Nariño y Huila
.Se brindo la asesoría al Servicio Publico de Empleo dos(2) cajas de compensación COMFAMILIAR Nariño y COMFAMILIAR Huila
Se sostuvo una reunión con la CNSC
Departamento administrativo de la función publica se cumplio con la asistencia  técnica a Bancoldex</t>
  </si>
  <si>
    <t>Se entrega la matriz con los avances de empleabilidad en al mes de septiembre 
PL:  Al revisar se encuentra observación sobre que no hay claridad en las entidades relacionadas con la instancia DAFP, Revisar avance con SPI, se ajusta a la cifra de SIP y pendiente adicionar según revisión</t>
  </si>
  <si>
    <t>Articular acciones con entidades competentes para promover y fortalecer las iniciativas de negocio de las personas con discapacidad visual</t>
  </si>
  <si>
    <t xml:space="preserve">Iniciativas de negocio  de las  personas con discapacidad visual articuladas
</t>
  </si>
  <si>
    <t xml:space="preserve">Se realizo reunión con la universidad La Gran Colombia para darles a conocer el listado de PDV interesadas en dasarrollar iniciativas de negocios </t>
  </si>
  <si>
    <t>Listado de interesados en iniciativas de negocios que se entregó a la universidad</t>
  </si>
  <si>
    <t>Se continua en conjunto con la universidad Gran Coombia asesorando las iniciativas de negocio de las PDV</t>
  </si>
  <si>
    <t>Se entrega información del sguimiento a las asesorías brindadas por la Universidad Gran Colombia l</t>
  </si>
  <si>
    <t xml:space="preserve">Se continua brindando la asesoría a las PDV para el desarrollo de emrendimientos con el apoyo de la Universidad Gran Colombia </t>
  </si>
  <si>
    <t>Se entrega la información de los emprendedores que están recibiendo asesoría para la formuación de sus iniciativas de negocio por parte de la U. Gran Colombia</t>
  </si>
  <si>
    <t xml:space="preserve">Se continua  brindando la asesorìa y el acompañamiento por parte de la Universidad la Gran Colombia a los emprendedores para la  presentación de sus iniciativas de negocio a entidaes que les puedan entregar capital semilla </t>
  </si>
  <si>
    <t>Queda pendiente el informe por parte de la universidad 
PL: Verificar si varian los proyectos asesorados</t>
  </si>
  <si>
    <t>La Universidad Gran Colombia brindo la asesoría y acompañamiemnto a 20 emprendedores con discapacidad visual de difrentes territorios del país</t>
  </si>
  <si>
    <t>Cuadro con la informaciòn de los emprendimientos y actividades realizadas. 
PL:  Se verifica con el proceso y se aclara que son las 20 iniciativas de negocio mes a mes</t>
  </si>
  <si>
    <t>Se completo la asesorìa y acompañamiento a 20 inicitativas de negocio al mes de junio.información que se entrego a planeación
Se continuara el acompañmiento con 6 de las 20 iniciativas desde el mes de agotsto.s</t>
  </si>
  <si>
    <t xml:space="preserve">Se retomaron las acciones con la Universidad Gran Colombia para continuar con el acompñamiento a cinco (5) emprendedores del primer semestre 
Asi mismo se realizara la caracterización de nuevos emprendedores para brindar asesoría en el 2023 los emprendedores por parte de los estudiantes.
 5/20 emprendedores del primer semestre primer semestre  
69 nuevos emprendeores para caracterizar </t>
  </si>
  <si>
    <t>Listado de emprendeores que contnuar recibiendi asesorría y acompañamiento.
Emprendeores que se caractrizaran para 202</t>
  </si>
  <si>
    <t>Se retomaron las acciones con la  Se sostuvo una reunión con nuevos emprendedores identificados  para informarles sobre la caracteización (listado que se entrego a planeación  en el mes de agosto)
Con estos nuevos emprendedores se inicara la asesorìa en el año 202</t>
  </si>
  <si>
    <t xml:space="preserve">Dictar cursos de formación propios o  en alianza con entidades de formación para el trabajo, para promover y fortalecer las competencias de las PDV  
(plan de formación) </t>
  </si>
  <si>
    <t>Numero de cursos de formación dictados</t>
  </si>
  <si>
    <t>Se inico un curso de ingles básico para las perssonas con discapacidad visual en alianza con el SENA Regional Distrito Capital</t>
  </si>
  <si>
    <t>Listado de inscritos al curso</t>
  </si>
  <si>
    <t>Se realizo en conjunto con el SENA la inscripción a un tercer curso de ingles</t>
  </si>
  <si>
    <t>Se envia el listado de PDV inscritas al curso de inglés</t>
  </si>
  <si>
    <t>Se inicio un nuevo curso de ingles nivel 2 y un curso de técnicas de ventas</t>
  </si>
  <si>
    <t xml:space="preserve">Se entrega listado de participantes de los cursos </t>
  </si>
  <si>
    <t>Se esta dictando el curso de ingles nivel 2 que se inicio en el mes de abril</t>
  </si>
  <si>
    <t xml:space="preserve">Se inicio un curso del nivcel 2 de ingles </t>
  </si>
  <si>
    <t>N.A. para este mes</t>
  </si>
  <si>
    <t>En el mes de septiembre se iniciaron dos curso en alianza con el SENA  curso de marketing digital y liderazgo efectivo</t>
  </si>
  <si>
    <t>Se observan los Registros para inscripción  de la formación complementaria de los dos cursos, se otorga avance pero se sugerirá  otro registro para tener mas relación con el indicador de dictados</t>
  </si>
  <si>
    <t xml:space="preserve">
Diseñar e implementar estrategia de articulación de la educación media con la superior y con el sector productivo</t>
  </si>
  <si>
    <t>Estrategia implementada</t>
  </si>
  <si>
    <t>En construcción</t>
  </si>
  <si>
    <t>Se ewsta elaborando la estrategia</t>
  </si>
  <si>
    <t xml:space="preserve">Elaborar los guiones de dos videos para mejorar la atención de las personas con discapacidad visual en los servicios y programas que ofrece el SENA </t>
  </si>
  <si>
    <t>Videos entregados al SENA</t>
  </si>
  <si>
    <t>Se estan elaborando los guiones de los videos</t>
  </si>
  <si>
    <t xml:space="preserve">Se elaboró el guion de un video sobre Estrategias pedagogicas.  </t>
  </si>
  <si>
    <t>Guiones de los videos  en elaboración</t>
  </si>
  <si>
    <t xml:space="preserve">Guiones de los videos  en elaboración
Se elaboraron los guiones de los videos los cuales fueron revisados por la   coordinadora del grupo y se están haciendo los ajustes para entregarlo para producción </t>
  </si>
  <si>
    <t xml:space="preserve"> Video elaborado</t>
  </si>
  <si>
    <t>Se adjunta el guión del video</t>
  </si>
  <si>
    <t>Se entregaron los guiones de los  videos sobre estrategias pedagogicas y para orientadores a subdirección y al coordinador de audio descripción para su revisión y visto bueno y posterior elaboración.</t>
  </si>
  <si>
    <t>Se entregaron los guiones de los  videos para su elaboración.</t>
  </si>
  <si>
    <t>No aplica
PL:  Se habia otorgado avance para el primer semestre pero se corrigió en razón a la medida del indicador que indica videos entregados al SENA</t>
  </si>
  <si>
    <r>
      <t xml:space="preserve">Adelantar la  validación, analisis e implementación  del   instrumento de caracterización de inclusión social laboral y productiva de la población con discapacidad visual   en el </t>
    </r>
    <r>
      <rPr>
        <b/>
        <sz val="12"/>
        <color theme="1"/>
        <rFont val="Arial"/>
        <family val="2"/>
      </rPr>
      <t>Distrito de Barranquilla y su área Metropolitana</t>
    </r>
    <r>
      <rPr>
        <sz val="12"/>
        <color theme="1"/>
        <rFont val="Arial"/>
        <family val="2"/>
      </rPr>
      <t xml:space="preserve"> para fortalecer el proceso de empleabilidad</t>
    </r>
  </si>
  <si>
    <r>
      <t xml:space="preserve">Informe de resultado de la validación, analisis e implementación del instrumento aplicado </t>
    </r>
    <r>
      <rPr>
        <b/>
        <sz val="12"/>
        <color theme="1"/>
        <rFont val="Arial"/>
        <family val="2"/>
      </rPr>
      <t>en la ciudad</t>
    </r>
    <r>
      <rPr>
        <sz val="12"/>
        <color theme="1"/>
        <rFont val="Arial"/>
        <family val="2"/>
      </rPr>
      <t xml:space="preserve">
</t>
    </r>
  </si>
  <si>
    <t xml:space="preserve">Se estan elaborando los estudios previos para realizar un convenio de asociación para el desarrollo de esta actividad </t>
  </si>
  <si>
    <t>Estudio previos aptobados y se estan realizando las accoiones adminidstrativa</t>
  </si>
  <si>
    <t>Se esta a la espera de las polizas del convenio que se firmo con la Universidad Metropolitana para la validación del instrumento
Se iniciara la ejecución del convenio en septiembre</t>
  </si>
  <si>
    <t>Convenio de asociación de la Univeridad Metropolitana - INCI en ejecución. La univeridad esta haciendo la validación del instrumento.</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</si>
  <si>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</si>
  <si>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</si>
  <si>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Gestión con Valores para Resultados</t>
  </si>
  <si>
    <t>Fortalecer la capacidad institucional para apoyar la gestión de los procesos misionales y el cumplimiento de los objetivos del INCI</t>
  </si>
  <si>
    <t>Mejorar gestión de los procesos de apoyo</t>
  </si>
  <si>
    <t>PROYECTO FORTALECIMIENTO DE PROCESOS Y RECURSOS DEL INCI PARA CONTRIBUIR CON EL MEJORAMIENTO DE SERVICIOS A LAS PERSONAS CON DISCAPACIDAD VISUAL</t>
  </si>
  <si>
    <t>FP-04</t>
  </si>
  <si>
    <t>Asistencia Técnica</t>
  </si>
  <si>
    <t>Implementar el Modelo Integrado de Planeación y Gestión en el INCI</t>
  </si>
  <si>
    <t>Actualizar los documentos del  SIG del proceso asistencia técnica y gestionar su migración al Sofware SIG</t>
  </si>
  <si>
    <t>Porcentaje de documentos actualizados y migrados al software del SIG</t>
  </si>
  <si>
    <t>NP</t>
  </si>
  <si>
    <t>Seguimieto según crononograma Actualización migración documentos  SIG</t>
  </si>
  <si>
    <t>Cronograma actualización migración documentos SIG 2022</t>
  </si>
  <si>
    <t>Seguimiento según crononograma Actualización migración documentos  SIG</t>
  </si>
  <si>
    <t xml:space="preserve"> Comunicaciones</t>
  </si>
  <si>
    <t>Ejecutar el cronograma para la actualización de los contenidos de los micrositios de la página web</t>
  </si>
  <si>
    <t>Porcentaje de ejecución del cronograma para la actualización de los contenidos de los micrositios de la página web</t>
  </si>
  <si>
    <t>Dicembre de 2022</t>
  </si>
  <si>
    <t>Se está desarrollando el plan con el contratista y está dentro de sus obligaciones a entregar en Febrero.</t>
  </si>
  <si>
    <t>ya se envió el cronograma a planeación, estamos ajustando unas fechas de entrega de los portales de acuerdo a los nuevos planes de producción de la biblioteca y de asistencia técnica</t>
  </si>
  <si>
    <t>https://institutonacionalparaciegos-my.sharepoint.com/:x:/g/personal/webmaster_inci_gov_co/EYb8eLmrkytBn0eGKTFWg8AB5Mk6xB4WrnZeF-j5dfDuXg?e=4%3amY7Yat&amp;at=9</t>
  </si>
  <si>
    <t xml:space="preserve">Se avanzó en tres páginas nuevas del cronograma, en el traslado de información de la Emisora virtual INCIRadio  </t>
  </si>
  <si>
    <t>se adjunta el cronograma de la página web con las actualizaciones a la fecha</t>
  </si>
  <si>
    <t>Cronograma_2022 2.xlsx</t>
  </si>
  <si>
    <t>Se desarrollaron dos páinas nuevas, para los estadois electrónicos y para el montaje de los contenidos de educación de asistencia técnica además de un trabajo de acttualización del Blog del INCI</t>
  </si>
  <si>
    <t>https://institutonacionalparaciegos-my.sharepoint.com/:x:/g/personal/webmaster_inci_gov_co/ETIJI6TUlUVJjw-PnRa0CLkBk9B-4Ff1MOGs5UlcBof-Cg?rtime=G2xD38NI2kg</t>
  </si>
  <si>
    <t>se avanzó en la maquetación y producción de varias páginas del pertal, se programa su entrega en julio</t>
  </si>
  <si>
    <t>Secrearon nuevas páginas para dar soporte las campañas relacionadas a las nuevas leyes de gobierno, las dispocisiones y resoluciones actualizadas de la entidad y la primera exposición del Centro Cultural.</t>
  </si>
  <si>
    <t>se actualizaron contenidos de diferentes portales como de la imprenta, atención al ciudadano, y del Home, pendeintes de las últimas observaciones del equipo de educación para lanzar esta página</t>
  </si>
  <si>
    <t>https://institutonacionalparaciegos-my.sharepoint.com/:x:/g/personal/webmaster_inci_gov_co/ETIJI6TUlUVJjw-PnRa0CLkBk9B-4Ff1MOGs5UlcBof-Cg?rtime=lHEcbAyR2kg</t>
  </si>
  <si>
    <t>el avance se reflejo en la adaptación de la página de participa, aumentando a 71% el desarrollo del cronograma de lapágina web</t>
  </si>
  <si>
    <t>https://institutonacionalparaciegos-my.sharepoint.com/:x:/g/personal/webmaster_inci_gov_co/ETIJI6TUlUVJjw-PnRa0CLkBk9B-4Ff1MOGs5UlcBof-Cg</t>
  </si>
  <si>
    <t xml:space="preserve">Elaborar el plan de comunicaciones </t>
  </si>
  <si>
    <t>Plan de comunicaciones elaborado</t>
  </si>
  <si>
    <t>Se envió a planeación y se subió a un drive para hacer seguimiento</t>
  </si>
  <si>
    <t>https://institutonacionalparaciegos-my.sharepoint.com/:f:/g/personal/comunicaciones_inci_gov_co/Eqrgso3yo7lDk2-hbZljNEABUyF6-rha4n-6WvykFIkz8g?e=0npmvN</t>
  </si>
  <si>
    <t xml:space="preserve">Ejecutar las campañas del plan de comunicaciones </t>
  </si>
  <si>
    <t xml:space="preserve">Número de campañas del plan de comunicaciones realizadas </t>
  </si>
  <si>
    <t>Se realizaron dos camañas en enero: Iniciamos campaña sobre braille y sobre educación inclusiva</t>
  </si>
  <si>
    <t>Campaña Braille en la revista número 137: https://inci.gov.co/blog/4-de-enero-celebremos-el-dia-del-braille    y en redes sociales: https://www.facebook.com/INCIColombia/photos/a.279112145496654/6949827228425079/.   Campaña educación en redes sociales: https://www.facebook.com/INCIColombia/photos/a.279112145496654/6919667134774422/</t>
  </si>
  <si>
    <t>se realizaron dos campañas relacionadas al plan de comunicaciones : Lenguaje Inclusivo e INCIRadio en el marco del día del periodista además de conmemorar el día de la radio y el premio de INCIRadio Zero Project. A las dos campañas se les hizo cubrimeinto en redes sociales, se les dedicó la revista INCIDigital 138 y 139 respectivamente y a la premisación de INCIRadio se le hizo un conversatorio en Facebook live</t>
  </si>
  <si>
    <t>https://inci.gov.co/blog/el-inci-y-el-periodismo-incluyente                    https://inci.gov.co/blog/premio-internacional-para-inciradio.   https://fb.watch/bvxAPZTOAH/</t>
  </si>
  <si>
    <t>dos campañas grandes, día de la cero discriminación enfocado desde (lenguaje inclusivo) y días del anden podotáctil, en la campaña de movilidad</t>
  </si>
  <si>
    <t>https://twitter.com/INCI_colombia/status/1507115042713399302.          https://twitter.com/INCI_colombia/status/1506697284209156102.        https://twitter.com/INCI_colombia/status/1504850832801546244.     https://twitter.com/INCI_colombia/status/1498734824839913479.       https://twitter.com/INCI_colombia/status/1498697720789409798</t>
  </si>
  <si>
    <t>se adelantaron tres campañas: Campaña sobre el día del idioma, Campaña sobre el día del perro guía y campaña sobre INCINiños</t>
  </si>
  <si>
    <t>https://www.facebook.com/INCIColombia/photos/a.279112145496654/7351565098251288/?type=3  /  https://fb.watch/cYV__SC9SR/  -  Perro Guía: https://www.inci.gov.co/blog/dia-internacional-del-perro-guia-un-homenaje-su-labor-con-los-ciegos  /  https://www.facebook.com/INCIColombia/photos/a.279112145496654/7365849140156217/?type=3  /  https://www.facebook.com/INCIColombia/photos/a.279112145496654/7375043219236809/?type=3  -  Día del Niño: https://www.inci.gov.co/blog/celebra-el-dia-del-nino-con-el-inci  /  https://fb.watch/cYVPTeZTDQ/  /  https://www.facebook.com/INCIColombia/photos/a.279112145496654/7383089871765477/?type=3</t>
  </si>
  <si>
    <t>se avanzó en 3 campañas nuevas y se profundizó en 3 más: campañas nuevas, Día del Maestro,Pedagogía electoral y accesibilidad web y se trabajo en las campañas inclusión laboral,  INCI sostenible y revista INCIDigital</t>
  </si>
  <si>
    <t>https://www.facebook.com/INCIColombia/photos/a.279112145496654/7519477461460050/?type=3           https://www.facebook.com/INCIColombia/photos/a.279112145496654/7522620667812396/?type=3         https://www.facebook.com/INCIColombia/photos/a.279112145496654/7483231065084690/?type=3           https://www.facebook.com/INCIColombia/photos/a.279112145496654/7453837508024046/?type=3             https://www.facebook.com/INCIColombia/photos/a.279112145496654/7429982693742861/?type=3</t>
  </si>
  <si>
    <t>2 - Campaña de servicios de INCIRadio, tema: Aniversario INCIRadio,; Campaña de pedagogía electoral</t>
  </si>
  <si>
    <t>https://inci.gov.co/blog/la-radio-incluyente-de-colombia-esta-de-aniversario             https://inci.gov.co/blog/el-19-de-junio-los-colombianos-con-discapacidad-visual-votaran-en-tarjeta-braille</t>
  </si>
  <si>
    <t>3 campañas relacionadas con el aniverdsario del INCI, la dotación de material a bibliotecas y un balance sobre la legislatura 2021-2022</t>
  </si>
  <si>
    <t>https://inci.gov.co/blog/el-inci-conmemoro-67-anos-de-una-colombia-mas-incluyente                        https://inci.gov.co/index.php/blog/educacion-incluyente-para-todos                   https://inci.gov.co/blog/balance-de-legislatura-de-discapacidad-2021-2022</t>
  </si>
  <si>
    <t xml:space="preserve"> </t>
  </si>
  <si>
    <t>https://institutonacionalparaciegos-my.sharepoint.com/:x:/r/personal/comunicaciones_inci_gov_co/_layouts/15/Doc.aspx?sourcedoc=%7B428A328C-2AC1-4F9E-8E0F-F0AF391CE6B9%7D&amp;file=Plan%20de%20Comunicaciones%202022.xlsx&amp;action=default&amp;mobileredirect=true                   https://www.inci.gov.co/blog/biblioteca-virtual-para-ciegos-8-anos-trabajando-por-la-inclusion               https://www.inci.gov.co/blog/capacitate-con-la-plataforma-de-aprendizaje-del-inci</t>
  </si>
  <si>
    <t xml:space="preserve"> se trabajaron estas campañas en el mes:Cursos elearning- Tips ofertas laborales - educación en las regiones - imprenta nuevos títulos - Sugerencias Biblioteca - expectativa Rendición de cuentas - Campaña acceso a la información, de las cuales 3 son nuevas </t>
  </si>
  <si>
    <t>https://institutonacionalparaciegos-my.sharepoint.com/:x:/r/personal/comunicaciones_inci_gov_co/_layouts/15/Doc.aspx?sourcedoc=%7B428A328C-2AC1-4F9E-8E0F-F0AF391CE6B9%7D&amp;file=Plan%20de%20Comunicaciones%202022.xlsx&amp;action=default&amp;mobileredirect=true</t>
  </si>
  <si>
    <t>Actualizar los documentos del  SIG del proceso de comunicaciones y gestionar su migración al Sofware SIG</t>
  </si>
  <si>
    <t>se actualizó la "caracterización proceso Comunicaciones" y "política de comunicación corporativa"</t>
  </si>
  <si>
    <t>carpeta SIG</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</si>
  <si>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</si>
  <si>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</si>
  <si>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</si>
  <si>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t>Gestionar la adquisición de títulos de lectura para personas con discapacidad visual con el Ministerio de Educación Nacional</t>
  </si>
  <si>
    <t>Número de títulos adquiridos</t>
  </si>
  <si>
    <t xml:space="preserve">Junto con la imprenta se revisaron cinco títulos del  Plan Nacional de Lectura y escritura para que el MEN solicite al operador del PNL la entrega por parte de las editoriales  los  archivos editables  para ser producidos  por la  imprenta  del INCI. </t>
  </si>
  <si>
    <t xml:space="preserve">Seleccionar y dotar a las instituciones  que atiendan personas con discapacidad visual con libros y textos en sistema braille y material en relieve y macrotipo y/o en formato digital. </t>
  </si>
  <si>
    <t xml:space="preserve">Número de instituciones dotadas con libros y textos en sistema braille y material en relieve y macrotipo y/o en formato digital. </t>
  </si>
  <si>
    <t xml:space="preserve">Se rrealizo  dotación a 100m Instituciones educativas  28 de estas  eran  de la resolución del año pasao  </t>
  </si>
  <si>
    <t xml:space="preserve">Dotación a noventa y tres Instituciones educativas del Kit de familia </t>
  </si>
  <si>
    <t xml:space="preserve">Dotación del Kit de familia  a  10 Instituciones educativas- Dotacióncon libros y textos en sistema braille y material en relieve y macrotipo  a 37 Instituciones educativas </t>
  </si>
  <si>
    <t>Resoluciones</t>
  </si>
  <si>
    <t xml:space="preserve">Se proyectó resolución de  dotación y descarga de kti en almacen de 133 instituciones educativas </t>
  </si>
  <si>
    <t xml:space="preserve">Se doto de libros y textos en sistema braille y material en relieve y macrotipoa 115 instituciones educativas  </t>
  </si>
  <si>
    <t>Resolución de  dotación</t>
  </si>
  <si>
    <t>Proyección de resolución para realizar dotación a IE</t>
  </si>
  <si>
    <t>Realizar seguimiento a la dotación de libros y textos en braille y material en relieve y macrotipo y/o en formato digital accesible de las instituciones del año 2021 y 2022</t>
  </si>
  <si>
    <t>Número de instituciones a las cuales se les realizó seguimiento de la dotación de libros y textos en braille y material en relieve y macrotipo y/o en formato digital accesible</t>
  </si>
  <si>
    <t xml:space="preserve">Seguimiento a las instituciones educativas  Nuestra Señora del Carmen (Villa Garzón)   Institución educativa Puerto Limón  (Puerto Limón) </t>
  </si>
  <si>
    <t>Formato de seguimiento</t>
  </si>
  <si>
    <t>Seguimiento a la IE Normal Superior Manuel Cañizalez (Quibdó), IE Cecilia de Lleras (Montería), IE Las Llanadas (Sahagún), IE Divino niño (San Pelayo), Instituto Técnico Agrícola e IE Antonio de la Torre y Miranda (Lorica).</t>
  </si>
  <si>
    <t xml:space="preserve">Seguimiento a las IE Alfonso López Pumarejo (cartago), IE Inmaculada Concepción (Candelaria-Valle del cauca), IE Alfredo Posada Correa (Pradera- Valle del Cauca), IE Maria Antonia Ruíz (Tuluá), IE Moderna (Tuluá), IE República de Israel (Santiago de Cali), IE Consuelo Araujo (Valledupar), IE José Eugenio Martínez (Valledupar), IE Manuel Torres (San Diego- Cesar), IE Cervantes (Morelia-Caquetá), IE Gabriela Mistral (Belén de los Andaquies- Caquetá), IE Bautista La Salle (Florencia), Chester Palmer School (Barrancabermeja) IE El castillo (Barrancabermeja), IE Diego Hernández  de Gallego  (Barrancabermeja),IE Ciudadela Educativa del Magdalena Medio(Barrancabermeja), IE Heraclio Mena (Apartado), IE IMPES (Sincelejo), IE San Vicente de Paul (Sincelejo)  IE San Vicente de  Cavides (Ovejas- Sucre), IE San José  (Circasia - Quindío), IE Sagrado Corazón de  Jesús (Finlandia- Quindío)  </t>
  </si>
  <si>
    <t xml:space="preserve">Seguimiento a las IE Francisco del Rosario Vela, San Juan Bosco, Escuela Normal Superior Marceliano Eduardo Canyes Santacana, INEM José Eustasio Rivera (Leticia – Amazonas). IE Antonia Santos, IE La Magdalena, IE Simón Bolívar (Barranquilla) IE Mesolandia (Malambo), IE Técnica Comercial e Industrial Palmar de Varela (Palmar de Varela- Atlántico), IE Comercial de Sabanagrande (Sabanagrande- Atlántico), IE Francisco José de Caldas (Soledad).  </t>
  </si>
  <si>
    <t xml:space="preserve">Seguimiento a las IE Gonzalo Suarez Rendon (Tunja), IE Nacionalizado la Presentación, IE Santo Tomás (Duitama), IE Magdalena, San Martín de Tours (Sogamoso), IE Técnica y Académica Antonio Nariño (Villa de Leiva-Boyacá) Liceo Nacional José Joaquín Casas( Chiquinquirá- Boyacá) IE Sochaquirá Abajo(Guayatá- Boyacá), Homeschool (Envigado), IE Ciudad Nuevo Occidente, Juan de  Dios (Medellín), IE Esteban  Ochoa (Itagüí), Centro de Desarrollo Rural – CDR (San José  del  Guaviare, IE Seráfico, E Leonardo Davicci (Manizales), IE  Bartolomé Mitre (Chichina-Caldas), IE Instituto Tecnológico Popular de la Costa (Tumaco-Nariño) </t>
  </si>
  <si>
    <t xml:space="preserve">Seguimiento a las instituciones educativas IE Seráfico, Inem Baldomiro Sanín Cano (Manizales), IE Escuela Normal de Ibagué, IE Winnipeg (Pitalito) IE Gerardo Díaz Jordán (Garzón- Huila), IE Tierra de Promisiones (Neiva), Liceo central de Nariño, IE Marco Fidel Súarez (Pasto), IE Rosa Florida (Arboleda- Nariño) IE Indígena San Juan (Ipiales), I.E Natania, IE Flowers Hill </t>
  </si>
  <si>
    <t>Producción radial y audiovisual</t>
  </si>
  <si>
    <t>Elaborar el cronograma para la producción de contenidos audiovisuales</t>
  </si>
  <si>
    <t>Cronograma para la producción de contenidos audiovisuales elaborado</t>
  </si>
  <si>
    <t>Por sugerencia de la servidora de Planeación Martha Gómez se actualiza el formato para poder hacer un seguimiento más eficaz mes a mes y así poder darle cumplimiento a la meta anual, se realizó la reunión virtual el 26 de enero de 2022 donde se establecieron mes a mes el número de piezas a crear</t>
  </si>
  <si>
    <t>Adjunto envío "CRONOGRAMA DE PRODUCCIÓN AUDIODESCRIPCIÓN 2022-2-2 ENERO" con la inclusión  de 1 video realizado para el mes de enero, dando así un avance del 8% de la meta final.</t>
  </si>
  <si>
    <t>Grabar, editar y publicar el contenido audiovisual</t>
  </si>
  <si>
    <t xml:space="preserve">Número de contenidos audiovisuales publicados </t>
  </si>
  <si>
    <t>Avance de 1 video: Se realiza un video informativo sobre los 5 libros recomendados en febrero de la Biblioteca Virtual para Ciegos INCI</t>
  </si>
  <si>
    <t>Adjunto listado de producción audiovisual enero  2022 documento Excel y evidencia producción radial y audiovisual enero</t>
  </si>
  <si>
    <t>Avance de 9 videos: Se realiza un video de la historia de la radio, y 8 videos sobre la emisora INCIRadio según el plan de trabajo planteado por el equipo, en este se referencia los programas: INCINautas, La Voz Jurídica, Educación INCIRadio, Voces INCI, Libreta de Apuntes, Espacio Audio Descripción, Acción CIudadana y Conexión INCI</t>
  </si>
  <si>
    <t>Adjunto listado de producción audiovisual febrero  2022 documento Excel y evidencia producción radial y audiovisual febrero</t>
  </si>
  <si>
    <t>En el mes de marzo se proyecta para cumplir la meta anual  8 videos, el equipo del Centro Audiovisual realiza 9 piezas informativas, cumpliendo la meta mensual en un 113%. Se realiza un video del día de la mujer, otro informativo del día del glaucoma por solicitud de comunicaciones, 4 videos informativos de los programas de la emisora INCIRadio: Café cultural 2.0, URbano live, INCI Variedades, El camello. Un video del Centro Cultural de los 5 recomendados; un video del día del agua y  un video de la señal podotáctil.</t>
  </si>
  <si>
    <t>Adjunto envío "CRONOGRAMA DE PRODUCCIÓN AUDIODESCRIPCIÓN 2022 MARZO" con la inclusión  de 9 videos  y listado de producción audiovisual marzo 2022 documento excel y evidencia producción radial y audiovisual marzo.
PL: Se incluyen 8 faltantes del mes de febrero en marzo</t>
  </si>
  <si>
    <t xml:space="preserve">En el mes de abril se proyecta para cumplir la meta anual  8 videos, el equipo del Centro Audiovisual realiza 10 piezas informativas, cumpliendo la meta mensual en un 125%. Se realiza un video del día del agua, día de la tierra, día de la lengua,  día del perro guía, día del trabajo, también video informativo sobre le programa Las Cosas Al Derecho, conversatorios del día del idioma y día del niño; sumado a esto está también el video del servidor Público Carlos Pico. </t>
  </si>
  <si>
    <t>Adjunto envío "CRONOGRAMA DE PRODUCCIÓN AUDIODESCRIPCIÓN 2022 ABRIL" con la inclusión  de 10 videos  y listado de producción audiovisual abril 2022 documento excel y evidencia producción radial y audiovisual abril.</t>
  </si>
  <si>
    <t>En el mes de mayo se proyecta para cumplir la meta anual  8 videos, el equipo del Centro Audiovisual realiza 13 piezas informativas, cumpliendo la meta mensual en un 130%. Se realiza un video con los 6 recomendados de la biblioteca virtual para ciegos, otro del día del maestro, agua, internet, reciclaje, accesibilidad web, Salud visual, Afrocolombianidad; programa Letras a Ciegas de INCIRadio, video interno del día del agua, video elecciones 2022, tarjeta electoral, y recomendaciones para votar.</t>
  </si>
  <si>
    <t>Adjunto envío "CRONOGRAMA DE PRODUCCIÓN AUDIODESCRIPCIÓN 2022 MAYO" con la inclusión  de 13 videos  y listado de producción audiovisual mayo 2022 documento excel y evidencia producción radial y audiovisual mayo.</t>
  </si>
  <si>
    <t>En el mes de junio se proyecta para cumplir la meta anual  7 videos, el equipo del Centro Audiovisual realiza 11 piezas informativas, cumpliendo la meta mensual en un 150%. Se realiza un video con los 6 recomendados de la biblioteca virtual para ciegos mes de junio, videos promo de INCIRadio de Entre amigas, Crecimiento Emocional, Bitácora, INCIMovies; videos del día del doblaje y donante de sangre, video rendición de cuentas Director ante el MEN; Tarjeta electoral para personas ciegas segunda vuelta y conversatorios segunda vuelta y elecciones.</t>
  </si>
  <si>
    <t>Adjunto envío "CRONOGRAMA DE PRODUCCIÓN AUDIODESCRIPCIÓN 2022 JUNIO" con la inclusión  de 11 videos  y listado de producción audiovisual junio 2022 documento excel y evidencia producción radial y audiovisual junio..</t>
  </si>
  <si>
    <t xml:space="preserve">En el mes de julio se proyecta para cumplir la meta anual  4 videos, el equipo del Centro Audiovisual realiza 8 piezas informativas, cumpliendo la meta mensual en un 200%. Se realiza un video con los 6 recomendados de la biblioteca virtual para ciegos mes de julio, videos promo de INCIRadio de Interactuando con la Baja Visión, Tribuna INCI y Punto RPm;  videos del día de la independencia, video interno de habilidades socioemocionales y video promocional de los 67 años del INCI. </t>
  </si>
  <si>
    <t>Adjunto envío "CRONOGRAMA DE PRODUCCIÓN AUDIODESCRIPCIÓN 2022 JULIO" con la inclusión  de 8 videos  y listado de producción audiovisual julio 2022 documento excel y evidencia producción radial y audiovisual julio.</t>
  </si>
  <si>
    <t>En el mes de agosto  se proyecta para cumplir la meta anual  10 videos, el equipo del Centro Audiovisual realiza 10 piezas informativas, cumpliendo la meta mensual en un 100%. Se realiza un video con los 6 recomendados de la biblioteca virtual para ciegos mes de agosto, video relanzamiento Biblioteca Virtual para Ciegos,  videos promo de INCIRadio de Sábado de Película, Acceso Inclusivo, Usted tiene la palabra, Sábado de Película y Balón Sonoro;  y 3 videos sobre herramientas accesibles: Excel, Lectura de títulos e imágenes y Estructura y textos alternativos</t>
  </si>
  <si>
    <t>Adjunto envío "CRONOGRAMA DE PRODUCCIÓN AUDIODESCRIPCIÓN 2022 AGOSTO" con la inclusión  de 10 videos  y listado de producción audiovisual agosto 2022 documento excel y evidencia producción radial y audiovisual agosto.</t>
  </si>
  <si>
    <t>En el mes de septiembre se proyecta para cumplir la meta anual  6 videos, el equipo del Centro Audiovisual realiza 11 piezas informativas, cumpliendo la meta mensual en un 183%. Se realiza un video con los 6 recomendados de la biblioteca virtual para ciegos mes de septiembre, 4 videos promo de INCIRadio de 4 videos promocionales emisora: Especial Bitacora INCIRADIO, Una cita con el Doc INCIRADIO, Brailleando Ando INCIRADIO, Maratoneando INCIRADIO;   2 videos educación: taller de capacitación kit de familia, estimulación de 0 a 7 años.  y  1 video accesibildad Uso de la Calculadora de Windows con lector de pantalla - INCI, 3 videos ley braille: Colombia aprende Carlos Parra INCI, Capsula 1 Ley 2265 Carlos Parra INCI, Capsula 2 Asesoría en educación inclusiva Carlos Parra - INCI</t>
  </si>
  <si>
    <t>Adjunto envío "CRONOGRAMA DE PRODUCCIÓN AUDIODESCRIPCIÓN 2022 SEPTIEMBRE" con la inclusión  de 11 videos  y listado de producción audiovisual septiembre 2022 documento excel y evidencia producción radial y audiovisual septiembre.</t>
  </si>
  <si>
    <t>Actualizar la Parrilla de programación de INCI Radio</t>
  </si>
  <si>
    <t>Parrilla de programación de INCI Radio actualizada</t>
  </si>
  <si>
    <t>En el mes de enero se reactivan las grabaciones luego de realizar la contratación del equipo base,  hasta la fecha los programas siguen iguales. Para esta entrega hago envío del formato de responsabilidades donde se incluye la forma de participar del equipo de INCIRadio en cada uno de estos espacios.</t>
  </si>
  <si>
    <t>formato responsabiilidades y parrilla inciradio enero 2022 en formato Excel</t>
  </si>
  <si>
    <t>EnEn el mes de febrero sale del aire Salud Emocional y le da paso al programa el Backstage MARTES 10 AM, VIERNES 5 PM, MIERCOLES 4 AM, SABADO 9 PM</t>
  </si>
  <si>
    <t>En el mes de marzo  se reactiva el programa de Acceso Inclusivo, este programa no había dado comienzo toda vez que se debía dar cumplimiento a  los video que estaban pendientes, a partir de la fecha y luego de una reunión con subdirección se acuerda el reinicio del espacio.</t>
  </si>
  <si>
    <t>Parrilla inciradio marzo 2022 en formato Excel</t>
  </si>
  <si>
    <t>En el mes de abril  se reactiva el programa de Café Cultural, este programa no había dado comienzo toda vez que se tenía que fortalecer el nuevo equipo, a partir de la fecha y luego de una reunión con subdirección se acuerda el reinicio del espacio.</t>
  </si>
  <si>
    <t>Parrilla INCIRadio abril 2022 en formato Excel</t>
  </si>
  <si>
    <t>En el mes de mayo  INCIMovies deja de ser de dos horas y pasa a una hora, para darle espacio a un nuevo programa que se lanzará en junio 15</t>
  </si>
  <si>
    <t>Parrilla INCIRadio mayo 2022 en formato Excel</t>
  </si>
  <si>
    <t>En el mes de junio se pacta horario para un nuevo espacio que se llamará Spinoff  y hará parte de la parrila de INCIRadio, este espacio será presentado por Adriana Pardo</t>
  </si>
  <si>
    <t>Parrilla INCIRadio junio 2022 en formato Excel</t>
  </si>
  <si>
    <t xml:space="preserve">En el mes de julio se pacta horario semanal para reactivar Mañanas INCI que estará dirigido y locutado por el equipo principal de INCIRadio (Carlos, Adriana, Camilo, Nicolás y Henry) cada uno de ellos estará un día a la semana presentando el espacio. Este se emitirá de lunes a viernes a las 7 de la mañana. </t>
  </si>
  <si>
    <t>En el mes de agosto se toma la decisión  de repetir el programa Mañanas INCI, el espacio inicialmente sonará a las cuatro de la mañana y se volverá a emitir  a las siete de la mañana del mismo día.</t>
  </si>
  <si>
    <t>Parrilla INCIRadio agosto 2022 en formato Excel</t>
  </si>
  <si>
    <t xml:space="preserve">En el mes de septiembre entró a la parrilla el programa Ciudad al tacto,  a partir del  17 de septiembre  contará con la emisión principal los  sábados a las 3 de la tarde y repetirá el  lunes a las 12 del medio día, martes 11 de la noche y el viernes a las cinco de la mañana  </t>
  </si>
  <si>
    <t xml:space="preserve">Realizar la grabación y emisión de los programas </t>
  </si>
  <si>
    <t>Número de contenidos radiales emitidos</t>
  </si>
  <si>
    <t>En el mes se realiza 8 programas, se van reactivando los programas conforme van regresando de vaciones los diferentes equipos de trabajo.</t>
  </si>
  <si>
    <t>Se envía formato de producción y emisión con los códigos correspondientes</t>
  </si>
  <si>
    <t>En el mes se realiza 69 programas, y un evento del Proyecto Cero</t>
  </si>
  <si>
    <t xml:space="preserve">En el mes se realiza 81 programas y 3 eventos: Día de la  baldosa podotácti, Foro cero discriminación y Conversatorio electoral </t>
  </si>
  <si>
    <t xml:space="preserve">En el mes se realiza 65 programas y 2 eventos: Día del niño y día del idioma.  </t>
  </si>
  <si>
    <t>En el mes se realiza 78 programas y 4 eventos: elecciones, accesibilidad, día del docente y foro de empleo.</t>
  </si>
  <si>
    <t xml:space="preserve">En el mes se realiza 72 programas y 2 eventos: segunda vuelta, y cumpleaños inciradio </t>
  </si>
  <si>
    <t>En el mes se realiza 69 programas y 2 eventos: Cumpleaños INCI 67 y Balance agenda Legislativa</t>
  </si>
  <si>
    <t>Se envía formato de producción y emisión con los códigos correspondientes
PL: Se incluye un faltante de marzo</t>
  </si>
  <si>
    <t>En el mes se realiza 100 programas y 1 evento: Foro Peatones Ciegos</t>
  </si>
  <si>
    <t>Se envía formato de producción y emisión con los códigos correspondientes
PL: Revisar consolidado en cifra total vs evidencia</t>
  </si>
  <si>
    <t xml:space="preserve">En el mes se realiza 106 programas no se realizan eventos. </t>
  </si>
  <si>
    <t xml:space="preserve">Realizar el seguimiento de los contenidos radiales </t>
  </si>
  <si>
    <t>Seguimiento de los programas emitidos realizado</t>
  </si>
  <si>
    <t xml:space="preserve">En el mes se realiza 9 piezas de producción y 8 programas </t>
  </si>
  <si>
    <t>Se envía 1 captura de pantalla con los programas montados al software de streaming, informe resumen PAA enero, además el formato registro de producción y emisión  y listado de producción radial y audiovisual de enero</t>
  </si>
  <si>
    <t xml:space="preserve">En el mes se realiza 23 piezas de producción y 81 programas </t>
  </si>
  <si>
    <t>Se envía 8 capturas de pantalla con los programas montados al software de streaming, informe resumen PAA marzo, además el formato registro de producción y emisión  y listado de producción radial y audiovisual de marzo</t>
  </si>
  <si>
    <t xml:space="preserve">En el mes se realiza 8 piezas de producción y 65 programas </t>
  </si>
  <si>
    <t>Se envía 9 capturas de pantalla con los programas montados al software de streaming, informe resumen PAA abril, además el formato registro de producción y emisión  y listado de producción radial y audiovisual de abril</t>
  </si>
  <si>
    <t xml:space="preserve">En el mes se realiza 21 piezas de producción y 78 programas </t>
  </si>
  <si>
    <t>Se envía 8  capturas de pantalla con los programas montados al software de streaming, informe resumen PAA mayo, además el formato registro de producción y emisión  y listado de producción radial y audiovisual de mayo</t>
  </si>
  <si>
    <t xml:space="preserve">En el mes se realiza 4 piezas de producción y 74 programas </t>
  </si>
  <si>
    <t>Se envía 8  capturas de pantalla con los programas montados al software de streaming, informe resumen PAA junio, además el formato registro de producción y emisión  y listado de producción radial y audiovisual de junio.</t>
  </si>
  <si>
    <t xml:space="preserve">En el mes se realiza 9 piezas de producción y 71 programas </t>
  </si>
  <si>
    <t>Se envía 9  capturas de pantalla con los programas montados al software de streaming, informe resumen PAA julio, además el formato registro de producción y emisión  y listado de producción radial y audiovisual de julio.</t>
  </si>
  <si>
    <t xml:space="preserve">En el mes se realiza 7 piezas de producción y 101 programas </t>
  </si>
  <si>
    <t>Se envía 11 capturas de pantalla con los programas montados al software de streaming, informe resumen PAA agosto, además el formato registro de producción y emisión  y listado de producción radial y audiovisual de agosto</t>
  </si>
  <si>
    <t>En el mes se realiza 14 piezas de producción y 106 programas</t>
  </si>
  <si>
    <t>Se envía 11  capturas de pantalla con los programas montados al software de streaming, informe resumen PAA septiembre, además del formato registro de producción y emisión  y listado de producción radial y audiovisual de septiembre.</t>
  </si>
  <si>
    <t>Actualizar los documentos del  SIG del proceso de producción radial y audiovisual y gestionar su migración al Sofware SIG</t>
  </si>
  <si>
    <t>Se hizo revisión con la servidora Martha Gómez y en febrero se hará la actualización del mismo</t>
  </si>
  <si>
    <t>Se hace  revisión con la servidora Martha Gómez y en marzo seguirá haciendose la actualización del mismo</t>
  </si>
  <si>
    <t>Se realizó actualización del cronograma de audio descripción, este formato pasó de ser anual a ser mensual mostrando los avances porcentualmente frente a la meta pactada. En caso de requererirse se actualizarán los documentos.</t>
  </si>
  <si>
    <t>CRONOGRAMA DE PRODUCCIÓN AUDIODESCRIPCIÓN 2022 MARZO</t>
  </si>
  <si>
    <t>Se realizó actualización del cronograma de audio descripción, este formato pasó de ser anual a  mensual, evidenciando los avances porcentualmente frente a la meta pactada. En caso de requererirse se actualizarán los documentos.</t>
  </si>
  <si>
    <t>CRONOGRAMA DE PRODUCCIÓN AUDIODESCRIPCIÓN 2022 ABRIL</t>
  </si>
  <si>
    <t>Se realizó actualización de los cronogramas de audio descripción  cronograma de audio descripción y el formato de producción y emisión de la emisora INCIRadio.</t>
  </si>
  <si>
    <t>Se realiza actualización de los cronogramas de audio descripción  cronograma de audio descripción y el formato de producción y emisión de la emisora INCIRadio.</t>
  </si>
  <si>
    <t>Se realiza actualización de los cronogramas de audio descripción  cronograma de audio descripción y el formato de producción y emisión de la emisora INCIRadio. Se incluye porcentaje de cumplimiento de meta para así determinar avance en la creación de videos y se actualiza el manual operativo tanto de INCIRadio como del Centro Audiovisual.</t>
  </si>
  <si>
    <t>Se realiza actualización del modelo de procedimientos tanto de la emisora como del centro audiovisual.</t>
  </si>
  <si>
    <t>Se crea formato para verificar la calidad del producto para la emisora INCIRadio y el Centro Audiovisual.</t>
  </si>
  <si>
    <t xml:space="preserve">Centro Cultural
</t>
  </si>
  <si>
    <t>Elaborar el plan operativo del centro cultural (Talleres, documentos digitales y exposiciones)</t>
  </si>
  <si>
    <t>Plan operativo  del centro cultural elaborado</t>
  </si>
  <si>
    <t xml:space="preserve">Cumplido </t>
  </si>
  <si>
    <t>Documento plan operativo 2022</t>
  </si>
  <si>
    <t>Ejecutar y hacer seguimiento al plan operativo de los talleres especializados relacionados con discapacidad visual</t>
  </si>
  <si>
    <t>Talleres especializados realizados</t>
  </si>
  <si>
    <t xml:space="preserve">Se desarrolló el primer taller de braille, el ùltimo viernes de enero. </t>
  </si>
  <si>
    <t>Hoja de seguimiento tallares 2022</t>
  </si>
  <si>
    <t xml:space="preserve">Avance                                                                                   (3 talleres de interacciòn: Agrosavia, Alcaldía de Buitima y SIC; 1 taller de braille ùltimo viernes del mes). </t>
  </si>
  <si>
    <r>
      <t xml:space="preserve">Avance                                                                      </t>
    </r>
    <r>
      <rPr>
        <b/>
        <sz val="12"/>
        <rFont val="Arial"/>
        <family val="2"/>
      </rPr>
      <t xml:space="preserve">             (4 talleres de interacciòn:  IMDRI, SIC, CRC, JAVERIANA CALI-  3 talleres de braille ùltimo viernes del mes 25 de marzo a público, IMDRI y Bituima)</t>
    </r>
  </si>
  <si>
    <t>Avance                                                                                   ( 7 talleres de interacciòn: IMDRI, NOTARIA 59, AGENCIA DE MINERIA, JARDÌN BOTÁNICO, MEN, TERMINAL DE TUNJA -  4 talleres de braille ùltimo viernes del mes 28 de Abril a público, COLEGIO CANAPRO, APC COLOMBIA)</t>
  </si>
  <si>
    <t xml:space="preserve">     ( 10 talleres de interacciòn: CAR, COGUA, MINISTERIO MEDIO AMBIENTE, SAMSUNG, ARCHIVO GENERAL DE LA NACIÓN, AGENCIA AB InBev;  5 talleres de braille: CAR, CASA DE JUVENTUD BARRIOS UNIDOS E INSTITUCIONAL)</t>
  </si>
  <si>
    <t xml:space="preserve"> (8 TALLERES DE INTERACCIÓN - 8 TALLERES DE BRAILLE: INVERSIONES TECNOGRÁFICAS, COGUA,SCOTIABANK, GIMNASIO CAMPESTRE LOS ALPES, SDP, COMPENSAR, CRC, FUNDACIÓN TERO LIÉVANO, IGAC, SDT, UNIVERSIDA DE ANTIOQUIA, FUNCIONARIOS INCI)</t>
  </si>
  <si>
    <t>(4 TALLERES DE INTERACCIÓN - 5 TALLERES DE BRAILLE:                                                           ALCALDÍA MAYOR 
ARCHIVO GENERAL DE LA NACIÓN, CAR, CORTE CONSTITUCIONAL 
INSTITUTO DISTRITAL DE TURISMO - PLANETARIO, COLJUEGOS
SECRETARIA DISTRITAL DE PLANEACIÓN, MINISTERIO DEL DEPORTE
PÚBLICO EN GENERAL )</t>
  </si>
  <si>
    <t>HOJA DE SEGUIMIENTO DE TALLERES CENTRO CULTURAL JULIO 2022</t>
  </si>
  <si>
    <t>(11 TALLERES DE INTERACCIÓN - 5 TALLERES DE BRAILLE)</t>
  </si>
  <si>
    <t>(10 TALLERES DE INTERACCIÓN - 4 TALLERES DE BRAILLE)</t>
  </si>
  <si>
    <t>Producir y publicar en formatos accesibles documentos para personas con discapacidad visual</t>
  </si>
  <si>
    <t xml:space="preserve">Producir y catalogar documentos en formatos digitales accesibles para la Biblioteca Virtual </t>
  </si>
  <si>
    <t xml:space="preserve">Número de documentos de la biblioteca virtual producidos y catalogados </t>
  </si>
  <si>
    <t>Este proceso se inició desde enero, una vez se contrataron las personas encargadas de la estructuración.</t>
  </si>
  <si>
    <t>Listado de libros reportados por cada estructurador.</t>
  </si>
  <si>
    <t xml:space="preserve">Avance </t>
  </si>
  <si>
    <t>Avance (34 DE ESTRUCTURADORAS Y 4 DE JOHN JAIRO JIMÉNEZ)</t>
  </si>
  <si>
    <t xml:space="preserve"> Avance (34 LIBROS DE ESTRUCTURADORAS Y 30 DEL FUNCIONARIO JOHN JAIRO JIMÉNEZ)</t>
  </si>
  <si>
    <t xml:space="preserve">PLAN OPERATIVO ACTUALIZADO </t>
  </si>
  <si>
    <t xml:space="preserve"> Avance (34 LIBROS DE ESTRUCTURADORAS Y 20 DEL FUNCIONARIO JOHN JAIRO JIMÉNEZ)</t>
  </si>
  <si>
    <t>Elaborar un informe trimestral de la producción y uso del servicio de la biblioteca virtual para ciegos</t>
  </si>
  <si>
    <t>Número de informes trimestrales del servicio de la biblioteca virtual para ciegos elaborados</t>
  </si>
  <si>
    <t>Abril de 2022</t>
  </si>
  <si>
    <t>Enero de 2023</t>
  </si>
  <si>
    <t xml:space="preserve">Se entrega primer informe </t>
  </si>
  <si>
    <t>Se anexa el INFORME DETALLADO</t>
  </si>
  <si>
    <t xml:space="preserve">AL DÍA </t>
  </si>
  <si>
    <t xml:space="preserve">ESTE MES NO APLICA ENTREGA DE INFORME - PRÓXIMO </t>
  </si>
  <si>
    <t>Se desarrolla informe solicitado del trimestre.</t>
  </si>
  <si>
    <t>Documennto informe</t>
  </si>
  <si>
    <t>Realizar exposiciones para personas con discapacidad visual y público en general en la sala multisensorial</t>
  </si>
  <si>
    <t>Realizar las exposiciones temporales para personas con discapacidad visual</t>
  </si>
  <si>
    <t>Número de exposiciones temporales para personas con discapacidad visual realizadas</t>
  </si>
  <si>
    <t>Se llevó a cabo primera reunión con artista plástica de la UNAB y se estableció compromiso de exposición virtual para el cierre del año. Nombre de la exposición: Invisbles</t>
  </si>
  <si>
    <t xml:space="preserve">Se llevó a cabo primera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t>
  </si>
  <si>
    <t xml:space="preserve">Se llevó a cabo la segunda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La exposición se llevará a cabo el 8 de JULIO. </t>
  </si>
  <si>
    <t>Nombre: Prohibido no tocar el arte y la naturaleza. Una exhibición junto a la Asociación TEArte que permite a los visitantes utilizar las manos y sentir cada detalle de las maletas ‘IncluSientes’ una serie de elementos multisensoriales que incluyeron elementos táctiles, auditivos y olfativos para permitir una aproximación al arte y la naturaleza. Algunas también incluyeron versiones en 3D en alto relieve de algunas de las obras de la exposición “Artistas Autistas” que próximamente se realizará en el Planetario Distrital de Bogotá.</t>
  </si>
  <si>
    <t xml:space="preserve">INFORME DE EXPOSICIÓN Y PUBLACIÓN PÁGINA INCI https://inci.gov.co/prohibido-no-tocar-el-arte-y-la-naturaleza  </t>
  </si>
  <si>
    <t>Junto a la Fundación Colcree se desarrolló la primera reunión para la gestión y puesrta en marcha de la exposición itinerante "así se construye memoria"  El pasado 25 de agosto de 2022 en las instalaciones del Canton Norte del Ejército Nacional</t>
  </si>
  <si>
    <t>Acta de reunión</t>
  </si>
  <si>
    <t>Estamos en la face de convocatoria de obras de artistas ciegos y con baja visión para la exposición itinerante "así se construye memoria"  que se desarrollará  Junto a la Fundación Colcree y el Ejército Nacional-</t>
  </si>
  <si>
    <t>Piezaa visuales de convocatoria y nota en el boletín INPULSO.</t>
  </si>
  <si>
    <t xml:space="preserve">Gestionar tres espacios para promover el tema de acceso a la cultura para personas con discapacidad visual  </t>
  </si>
  <si>
    <t>Informe elaborado de los 3 espacios gestionados para promover el tema de acceso a la cultura para personas con discapacidad visual</t>
  </si>
  <si>
    <t xml:space="preserve">Se gestionó la semana de la inclusión con la Universidad INPAHU </t>
  </si>
  <si>
    <t>ACTA DE LA REUNIÓN CON FECHAS ESTABLECIDAS</t>
  </si>
  <si>
    <t>Gestión para una aproximación al arte  para una exposición que se desarrollará en el Planetario Distrital con la participación de la Liga Colombiana de Autismo (LICA), la Red Distrital de Referentes de Discapacidad y la Universidad Uniminuto. El evento  se realizará entre 1ro de agosto al 30 de septiembre de 2022.</t>
  </si>
  <si>
    <t>CARTA DE MOTIVACIÓN Y OBJETIVO DEL EVENTO PARA VINCULARNOS Y APOYAR LA DIVULGACIÓN</t>
  </si>
  <si>
    <t>Organización del evento Lectura en Voz alta con Parlamento Andino para el 19 de agosto.  Impresión y planeación de evento</t>
  </si>
  <si>
    <t xml:space="preserve">En el marco con el convenio con el Parlamento Andino, el  viernes 19 de agosto se desarrolló el encuentro “Letras en voz alta para personas con discapacidad visual", con la lectura de las biografías de algunas de estas primeras 106 mujeres de Bolivia, Chile, Colombia, Ecuador y Perú; Marruecos y Turquía y Argentina. 2. En alianza con la INPAHU (biblioteca) desarrolló la semana de la inclusión del 17 al 19 de agosto de 2022. El objetivo de la jornada está en los adjuntos.  </t>
  </si>
  <si>
    <t>Piezas  visuales de convocatoria para redes sociales, video del parlamento Andino y enlaces de notas.  Listas de asistencia. 
PL:  No se otorga avance ya que el indicador esta asociado a Informe</t>
  </si>
  <si>
    <t>En el marco con el convenio con la Universidad Cooperativa de Colombia UCC se llevaron a cabo dos espacios dirigidos a la población con discapacidad visual (Charla sobre economía solidaria y Lanzamiento de la colección Ciencia Inclusiva</t>
  </si>
  <si>
    <t>Piezas  visuales de convocatoria para redes sociales, grabación del evento virtual.  Listas de asistencia.  Video del Director del INCI.. 
PL:  No se otorga avance ya que el indicador esta asociado a Informe</t>
  </si>
  <si>
    <t>Actualizar los documentos del  SIG del proceso de centro cultural y gestionar su migración al Sofware SIG</t>
  </si>
  <si>
    <t>Revisón y construcción de nueva versión del manual sobre lineamientos de estructuración de libros</t>
  </si>
  <si>
    <t>Seguimos en la revisión, corrección del documento manual sobre lineamientos de estructuración de libros incluyendo a los diferentes actores.</t>
  </si>
  <si>
    <t xml:space="preserve">Unidades Productivas
</t>
  </si>
  <si>
    <t xml:space="preserve">Ofertar  material, productos y ayudas para la adquisición por parte de las  personas con discapacidad visual </t>
  </si>
  <si>
    <t xml:space="preserve">Número de referencias de cada producto adquirido en la Tienda INCI durante el periodo    </t>
  </si>
  <si>
    <t>Enero  de 2022</t>
  </si>
  <si>
    <t xml:space="preserve"> Diciembre 2022</t>
  </si>
  <si>
    <t xml:space="preserve">Se atendio y vedio a 41 clientes. </t>
  </si>
  <si>
    <t>Se adjunta evidencia (registro de ventas)</t>
  </si>
  <si>
    <t xml:space="preserve">Se atendio aproximadamente a 200 personas, de las cuales a 118 de les vendio material. </t>
  </si>
  <si>
    <t>Se atendio aproximadamente a 70 personas, de las cuales a 49 se les vendio material.</t>
  </si>
  <si>
    <t>Se atendio aproximadamente a 80 personas, de las cuales a 67 se les vendio material.</t>
  </si>
  <si>
    <t xml:space="preserve">Se atendio aproximadamente a 70 personas, de las cuales a 58 se les vendio material. </t>
  </si>
  <si>
    <t xml:space="preserve">La Tienda INCI registró 97 ventas durante el mes de junio de 2022. </t>
  </si>
  <si>
    <t>La Tienda INCI registró 71 ventas durante el mes de julio de 2022</t>
  </si>
  <si>
    <t>La Tienda INCI registró 87 ventas durante el mes de julio de 2022</t>
  </si>
  <si>
    <t>La Tienda INCI registró 78 ventas durante el mes de septiembre de 2022.</t>
  </si>
  <si>
    <t>Elaborar la programación anual de producción interna</t>
  </si>
  <si>
    <t xml:space="preserve"> Programación anual de producción  elaborada</t>
  </si>
  <si>
    <t xml:space="preserve">Se elaboro y ajusto el Plan de Producción Interna  </t>
  </si>
  <si>
    <t>Documento Programación Anual de Producción Interna</t>
  </si>
  <si>
    <t>Ejecutar  y hacer seguimiento a la programación de producción</t>
  </si>
  <si>
    <t>Número de copias de cada producto o referencia producidos</t>
  </si>
  <si>
    <t xml:space="preserve">Externo: Se produjeron 5000 calendarios para Subdameris, 35 facturas de ENEL-CODENSA , 108 facturas de Vanti (gas), 30 señales, 2 laminas de zinc. Interno:  444 stikers para calendarios de INCI. </t>
  </si>
  <si>
    <t xml:space="preserve"> Software Ineditto y se entregaron mediante oficio los 5000 calendarios Subdameris.</t>
  </si>
  <si>
    <t>Producción de 90000 tarjetones en tinta y sistema Barille para elecciones de Congreso. Producción de 500 folletos "Pautas de Identificación de personas con Baja Visión". Producción de 208 facturas de Vanti y de 27 de ENEL</t>
  </si>
  <si>
    <t xml:space="preserve">Entrega de 90000 targetones (Contrato) y Remisión OP 127. Memorandos de entrega. </t>
  </si>
  <si>
    <t>Producción de 2430 unidades de trabajos, tanto internos, como externos. entre ellos 230 facturas de Vanti y ENEL.</t>
  </si>
  <si>
    <t>Producción de 3527 unidades de trabajos, tanto internos, como externos. Entre ellos 204 facturas de Vanti y 30 de ENEL.</t>
  </si>
  <si>
    <t>Archivos fuente y Memorandos de entrega.</t>
  </si>
  <si>
    <t>Producción de 90621 unidades de trabajos, tanto internos, como externos.  De los cuaes 90000 fueron tarjetas electorales presidenciales primera vuelta, 150 producción interna y 471 producción externa, entre laminas, señalización y facturas de servisios públicos.</t>
  </si>
  <si>
    <t>Producción de 1,473 unidades de trabajos, tanto internos, como externos.  De los cuaes 150 unidades corresponden a trabajos internos y 1,323 a trabajos externos</t>
  </si>
  <si>
    <t>Indicadores de producción</t>
  </si>
  <si>
    <t>Producción de 6.869 unidades de trabajos, tanto internos, como externos.  De los cuaes 4.380 corresponden a trabajos internos y 2,489 a trabajos externos.</t>
  </si>
  <si>
    <t>Producción de 11.140 unidades de trabajos, tanto internos, como externos.  De los cuaes 4.380 corresponden a trabajos internos y 2,489 a trabajos externos.</t>
  </si>
  <si>
    <t xml:space="preserve">Elaborar el cronograma de mantenimiento de las máquinas </t>
  </si>
  <si>
    <t>cronograma de mantenimiento de las máquinas elaborado</t>
  </si>
  <si>
    <t xml:space="preserve">Se elaboro el Plan de Producción de Mantenimiento de Maquinas   </t>
  </si>
  <si>
    <t>Documento Plan de Mantenimiento de Maquinas</t>
  </si>
  <si>
    <t xml:space="preserve">Ejecutar el cronograma de mantenimiento de las máquinas </t>
  </si>
  <si>
    <t>Porcentaje de cumplimiento del cronograma de mantenimiento de las máquinas</t>
  </si>
  <si>
    <t>Dos mantenimientos correctivos a las maquinas RICOH</t>
  </si>
  <si>
    <t>Facturas</t>
  </si>
  <si>
    <t>Un mantenimiento correctivo a las maquinas RICOH</t>
  </si>
  <si>
    <t>Carpeta de hoja de vida de las maquinas</t>
  </si>
  <si>
    <t xml:space="preserve">No se realizo ningún mantenimiemto  a ninguna de las maquinas. </t>
  </si>
  <si>
    <t>Se realizo manteniemiento a las maquinas offset</t>
  </si>
  <si>
    <t>Carpeta de hoja de vida de las maquinas y plan de manteniento</t>
  </si>
  <si>
    <t xml:space="preserve">Se realiza el avance del Plan de Mantenimiento </t>
  </si>
  <si>
    <t>Formato Plan de Mantenimiento</t>
  </si>
  <si>
    <t xml:space="preserve">Se realiza el avance del Plan de Mantenimiento  </t>
  </si>
  <si>
    <t>Se llevaron a cabo mantenimientos preventivo y correctivo a las máquinas offset, PED 30 y BrailleBox. Se programa el pago para el mes de septiembre, se solicita facturas de cobro a VER</t>
  </si>
  <si>
    <t xml:space="preserve">Se llevaron a cabo mantenimientos correctivo a las máquinas Box 1 y 2, y mantenimiento correctivo a las everest 3 y 4 . A las offset, se realizo mantenimiento prevemtivo y correctivo. Y manetnimiento correctivo a la UVLED 1800BG. El pago se programo para el mes de noviembre. </t>
  </si>
  <si>
    <t xml:space="preserve">Elaborar el plan de mercadeo para las unidades productivas </t>
  </si>
  <si>
    <t xml:space="preserve"> Plan de mercadeo elaborado</t>
  </si>
  <si>
    <t>Se elaboro el Plan de Mercadeo</t>
  </si>
  <si>
    <t>Documento  Plan de Mercadeo</t>
  </si>
  <si>
    <t xml:space="preserve">Ejecutar y hacer seguimiento al plan de mercadeo </t>
  </si>
  <si>
    <t>Porcentaje de cumplimiento del plan de mercadeo</t>
  </si>
  <si>
    <t>Se han dado respuesta a todas las solicitudes. Se han realizado  todas las cotizaciones en programa de costeo INEDITO.  Producción de 5 unidades de clises farmaceuticos y señales accesibles.</t>
  </si>
  <si>
    <t xml:space="preserve">Respuestas por correo electrónico, remisiones Almacen General del INCI y registros Software Ineditto  </t>
  </si>
  <si>
    <t xml:space="preserve">Se han dado respuesta a todas las solicitudes. Se han realizado  todas las cotizaciones en programa de costeo INEDITO.  Producción de 10 unidades de clises farmaceuticos. </t>
  </si>
  <si>
    <t xml:space="preserve">Respuestas por correo electrónico, remisiones Almacen General del INCI y registros Software Ineditto   </t>
  </si>
  <si>
    <t xml:space="preserve">Se han dado respuesta a todas las solicitudes. Se han realizado 31 cotizaciones, de las cuales 16 de estas se han generado ordenes de producción en programa de costeo INEDITO. Así mismo, se ha hecho seguimiento a los procesos grandes como Thomas Greg, Vanti, ENEL y Acueducto de Bogota.. </t>
  </si>
  <si>
    <t>Se han dado respuesta a todas las solicitudes. Se han realizado 31 cotizaciones, de las cuales 17 de estas se han generado ordenes de producción en programa de costeo INEDITO. Así mismo, se ha hecho seguimiento a los procesos grandes como Thomas Greg, Vanti, ENEL y Acueducto de Bogota.</t>
  </si>
  <si>
    <t xml:space="preserve">El avance del Plan de Mercadeo de La Tienda INCI es del 48,75% con corte a la vigencia del primer semestre.
Y el avance el Plan de Mercadeo de la Imprenta es del 62,78% </t>
  </si>
  <si>
    <t xml:space="preserve">Registro de avance del Plan de Mercadeo  </t>
  </si>
  <si>
    <t>El avance del Plan de Mercadeo de La Tienda INCI es del 51.88% con corte a julio. 
Y el avance el Plan de Mercadeo de la Imprenta es del 62,78%</t>
  </si>
  <si>
    <t xml:space="preserve">El avance del Plan de Mercadeo de La Tienda INCI es del 51.88% con corte a julio. 
Y el avance el Plan de Mercadeo de la Imprenta es del 62,78% </t>
  </si>
  <si>
    <t>Registro de avance del Plan de Mercadeo, tanto de la Tienda, como de la Imprenta. En terminos de procentaje se promedio los dos valores.</t>
  </si>
  <si>
    <t xml:space="preserve">El avance del Plan de Mercadeo de La Tienda INCI es del 69.38% con corte a septiembre. 
Y el avance el Plan de Mercadeo de la Imprenta es del 90% </t>
  </si>
  <si>
    <t>Actualizar los documentos del  SIG del proceso de Unidades Productivas y gestionar su migración al Sofware SIG</t>
  </si>
  <si>
    <t>Mejorar las competencias por parte de las personas con discapacidad visual y sus colectivos para exigir la garantía de sus derechos</t>
  </si>
  <si>
    <t>MC-03</t>
  </si>
  <si>
    <t xml:space="preserve">Desarrollar la investigación sobre el uso de la tecnología en distitntos contextos por parte de la personas con discapacidad visual 
</t>
  </si>
  <si>
    <t>Informe final de la investigación realizada</t>
  </si>
  <si>
    <t>Se ajusto el proyecto con el que se desarrollara la investigación y se elaboraron los instrumentos para la recolección de la información en los territorios</t>
  </si>
  <si>
    <t xml:space="preserve">Se adjunta el proyecto y los instrumentos de recolección </t>
  </si>
  <si>
    <t>Se estan validando los  instrumentos que se aplicaran para la recolección de la información para el desarrollo de la investigación</t>
  </si>
  <si>
    <t>En desarrollo</t>
  </si>
  <si>
    <t>En Desarrollo</t>
  </si>
  <si>
    <t xml:space="preserve">Socializar la investigación sobre el uso de la tecnología en distitntos contextos por parte de la personas con discapacidad visual 
</t>
  </si>
  <si>
    <t xml:space="preserve">Informe de socialización de la investigación realizada
</t>
  </si>
  <si>
    <t xml:space="preserve">N.A. para este mes </t>
  </si>
  <si>
    <t>Asesorar propuestas y proyectos de investigación en el tema de discapacidad visual</t>
  </si>
  <si>
    <t>Número de asesorias a propuestas  y proyectos de investigación en el tema de discapacidad visual realizadas</t>
  </si>
  <si>
    <t>Febrero  de 2022</t>
  </si>
  <si>
    <t>Se realizó asesorias a  Once (11) prouestas de proyectos de grado de o de investigación a  estudiantes de pregrado y posgrado</t>
  </si>
  <si>
    <t xml:space="preserve">Se ajunta la matriz con los datos de os proyectos asesorados </t>
  </si>
  <si>
    <t>Se brindo asesoría a las solicitudes de proyectos que llegan por Orfeo</t>
  </si>
  <si>
    <t>Se asesoraron dos  proyectos de estudiantes relacionados con el tema de discapacidad visual</t>
  </si>
  <si>
    <t>Se asesoraron cuatro (4)   proyectos de estudiantes relacionados con el tema de discapacidad visual</t>
  </si>
  <si>
    <t>Se brindo asesoría a 4 proyectos de grado</t>
  </si>
  <si>
    <t>Se brindo asesoria a 4 proyectos de grado</t>
  </si>
  <si>
    <t xml:space="preserve">Se brindo asesoría a una propuesta y un proyecto de grado. </t>
  </si>
  <si>
    <t>Cuadro en excel con la información</t>
  </si>
  <si>
    <t xml:space="preserve">Se brindo asesoría a una propuesta y un proyecto de grado.  </t>
  </si>
  <si>
    <t>Cuadro en excel con la información.
PL: No se otorga avance en razón a que las asesorias estan relacionadas con proyectos de grado y no de investigación</t>
  </si>
  <si>
    <t>Actualizar la matriz repositorio de las investigaciones en temas relacionados con la discapacidad visual.</t>
  </si>
  <si>
    <t>Matriz actualizada semestralmente</t>
  </si>
  <si>
    <t xml:space="preserve">Febrero  de 2022 </t>
  </si>
  <si>
    <t xml:space="preserve">Se esta actualizando la matriz de repositorio con investigaciones y estudios de los temas relacionados con discpacidad visual </t>
  </si>
  <si>
    <t>Se continua actualizando la matriz del repositorio</t>
  </si>
  <si>
    <t>Matriz actualizada a julio</t>
  </si>
  <si>
    <t xml:space="preserve">N.A. para estemes </t>
  </si>
  <si>
    <t>Elaborar propuesta normativa para hacer efectivos los derechos de las personas con discapacidad visual</t>
  </si>
  <si>
    <t>Propuesta normativa elaborada</t>
  </si>
  <si>
    <t xml:space="preserve">La contratista Carolina rosas encargada de esta actividad informa que ha sostenido reuniones con UTL Congresista Margarita María Restrepo Arango – Proyectos de Ley de audio descripción y perros guía.  </t>
  </si>
  <si>
    <t xml:space="preserve">Avances a las propuestas normativas sobre Perro guía y Baston blanco ralizadas por la contratista Carolina Rrosas </t>
  </si>
  <si>
    <t>Se entrega información sobre avances propuestas.</t>
  </si>
  <si>
    <t>se aprobó el cuarto debate del proyecto 201 / 2020  Senado y 401 / 2021 relativo al Bastón Blanco
El proceso legislativo se encuentra en Conciliación y luego pasará a sanción presidencial.</t>
  </si>
  <si>
    <t>N.A. para estemes</t>
  </si>
  <si>
    <t>Elaborar conceptos a los proyectos de ley en curso para hacer efectivos los derechos de las personas con discapacidad visual</t>
  </si>
  <si>
    <t>Conceptos de ley elaborados</t>
  </si>
  <si>
    <t>Se elaboro el concepto sobre elProyecto de Ley No.° 009 de 2020 Senado, «por el cual se garantizan los derechos de los Cuidadores Familiares de personas dependientes, y se dictan otras disposiciones</t>
  </si>
  <si>
    <t xml:space="preserve">Se adjunta concepto </t>
  </si>
  <si>
    <t>Se reviso y se enviaron aportes a la secretaría tecnica del consejo nacional de discapacidad sobre el Plan Naciona de Gestrion y Riesgo de Desastre 
Se enviaron las observaciones al proyecto de Resolución por la cual se adopta el Manual Grafico del Sello de Accessibilidad e Inclusión Uuniversal y se dictan otras disposicione</t>
  </si>
  <si>
    <t>Se adjuntan los aportes al PNRD y las observaciones  al manual 
PL: No se otorga avance por no corresponder a un proyecto de Ley si no  a un Plan</t>
  </si>
  <si>
    <t>Se reviso y se envó aportes a la secretaría tecnica del consejo nacional de discapacidad sobre 
Proyecto de Resolución- Super Intendencia de Transporte</t>
  </si>
  <si>
    <t>Se adjunta el concepto elaborado
PL:  No se otorga avance no corresponde a proyecto de Ley</t>
  </si>
  <si>
    <t xml:space="preserve">Elaborar  los planes de asistencia para brindar asesoría a organizaciones de personas con discapacidad visual para fortalecer los procesos de representatividad y sostenibilidad  </t>
  </si>
  <si>
    <t>Número de planes elaborados</t>
  </si>
  <si>
    <t xml:space="preserve">Se entrega el plan de asistencia técnica   para brindar asesoría a organizaciones de personas con discapacidad visual del departamento del Meta al cual se brindó asesoría y  asistencia téncia en el mes de abril  </t>
  </si>
  <si>
    <t>Se entrega plan de asistencia técnica</t>
  </si>
  <si>
    <t xml:space="preserve">Se entregan los planes de   asistencia técnica  de Mesetas y Quibdo Choco completo con las acciones desarrolladas en la comisiónes  realizadass en los mese de abril y mayo </t>
  </si>
  <si>
    <t>Planes de asistencia técnica con acciones desarrolladas.</t>
  </si>
  <si>
    <t>Se entrega el plan de asistencia técnica de los municipios de Yopal, Aguazu y Monterey del Departamento de Casanare con las acciones desarrolladas</t>
  </si>
  <si>
    <t>Plan de asisagtencia Tècnica Casanare.</t>
  </si>
  <si>
    <t>Se entregan los planes de asistencia técnica de los municipios de Honda y Mariquita y con las acciones desarrolladas</t>
  </si>
  <si>
    <t>Planes  de asisagtencia Tècnica de Honda y Mariquita.</t>
  </si>
  <si>
    <t>Se entregan los planes de asistencia técnica de los departamentos de la Guajira (Riohacha y Maicao) y Bolivar (Cartagena y Arjona) con las acciones desarrolladas</t>
  </si>
  <si>
    <t xml:space="preserve">Se elaboraron los planes de asistencia técnica de Putumayo, Neiva y San Agustin </t>
  </si>
  <si>
    <t>Planes  de asisagtencia Tècnica de Neiva, San Agustin, Putumayo y el de  Bolivar que no se habia entregado
PL:  Revisar las evidencias mes a mes</t>
  </si>
  <si>
    <t xml:space="preserve">Brindar asesoría a organizaciones de personas con discapacidad visual para fortalecer los procesos de representatividad y sostenibilidad  </t>
  </si>
  <si>
    <t xml:space="preserve">Ejecución  de matriz de asesoria a organizaciones </t>
  </si>
  <si>
    <t xml:space="preserve">mayo  de 2022 </t>
  </si>
  <si>
    <t>Se diligencia la matriz con las acciones desarrolladas con las organizaciones del departemneto del Meta, ALIVMETA y ASODISCAM</t>
  </si>
  <si>
    <t xml:space="preserve">Se entrega matriz diligenciada </t>
  </si>
  <si>
    <t>Se diligencia la matriz con las acciones desarrolladas con la organizaciòn del departamento del Choco ASODICHOC</t>
  </si>
  <si>
    <t>Se brindo asesoría y asistencia técnica a la Asociaciòn de Personas con discpacidad visual de Casanare ASOLIVIC</t>
  </si>
  <si>
    <t xml:space="preserve">Se entrega matriz diligenciada 
</t>
  </si>
  <si>
    <t>Se brindo asesoría y asistencia técnica a la Asociaciòn de Personas con discpacidad visual de Honda "ASOCIACIÓN DE PERSONAS UTILES EN SITUACIÓN DE DISCAPACIDAD - ASOPUSDHO"</t>
  </si>
  <si>
    <t>Matriz de asesorìa a laAsociaciòn de Personas con discpacidad visual de Honda "ASOCIACIÓN DE PERSONAS UTILES EN SITUACIÓN DE DISCAPACIDAD - ASOPUSDHO".</t>
  </si>
  <si>
    <t>Se brindo asesoría y asistencia técnica a dos asociaciones de La Guajira  de los Municipios de Riohacha y Maicao y del Departamento de Bolívar a las asociaciones de Cartagena y Arjona.</t>
  </si>
  <si>
    <t>Matriz de asesorìa a las organizaciones.</t>
  </si>
  <si>
    <t>Se brindo asesoría y asistencia técnica a la a asociaciones de Putumayo ASODIFI ,  y a dos asociaciones de Huila Fundación Ojos del alma de Neiva y de San Agustin..</t>
  </si>
  <si>
    <t>Matriz de asesoría con las acciones desarrolladas en la asociación de Putumayo.</t>
  </si>
  <si>
    <t xml:space="preserve">Realizar seguimiento a las procesos adelantados con las organizaciones para fortalecer su participación incidente </t>
  </si>
  <si>
    <t xml:space="preserve">Documento final evaluación del seguimiento  a los procesos adelantados con las 40 organizaciones
</t>
  </si>
  <si>
    <t xml:space="preserve">Noviembre  de 2022 </t>
  </si>
  <si>
    <t>Diseñar un kit  como apoyo a los procesos de formación con las organizaciones 
(Videos
 Produccion material didactico (imprenta)                      
3 Cartillas (Cultura organizacional, instrucciones de juegos sobre PP
Guia de representatividad)</t>
  </si>
  <si>
    <t>8 productos del kit diseñados</t>
  </si>
  <si>
    <t>Se estan elaborando los guiones de los videos .Revisión de las cartillas para su actualización y se estan diseñando los juegos sobre la tematica de representatividad</t>
  </si>
  <si>
    <t>En  constuccion</t>
  </si>
  <si>
    <t>Se elaboraron las cartillas de Cultura Organizacional, Representatividad y Participaciòn. 
Se elaboro los guiones de dos videos sobre la tematica "Politica Publica Participacion e Incidencia Politica"</t>
  </si>
  <si>
    <t xml:space="preserve">Se encuentran en producción en la imprenta el material para desarrollar las actividades del juego de política pública y participación el manual dobre como  realizar las actividades y  el  cuadernillo con las preguntas y respuestas sobre el tema. Dos videos de tres se enuentran en producción las cartillas y la guía se  estan ajustando de acuerdo a las observaciones del subdirector </t>
  </si>
  <si>
    <t>no aplica</t>
  </si>
  <si>
    <t>El material  esta siendo diseñado y elaborado por la imprenta 
Los videos estan siendo elaborados por el grupo de audio descripción</t>
  </si>
  <si>
    <t>no aplica
PL: Importante clarificar con el area el detalle del número de los elementos en los que se ha avanzado ejemplo: 1 video etc</t>
  </si>
  <si>
    <t>Elaborar e implementar el plan de formación con el que se realizara la asesoría a las organizaciones y otros colectivos</t>
  </si>
  <si>
    <t xml:space="preserve"> Porcentaje de  ejecución plan de formación </t>
  </si>
  <si>
    <t>noviembre de 2022</t>
  </si>
  <si>
    <t>Se elaboró el plan de formación con la tematic para desarrolar el primer semestre</t>
  </si>
  <si>
    <t>Se adjunta el plan de formación</t>
  </si>
  <si>
    <t xml:space="preserve">Se realizaron dos activiidades en el mes de marzo..La presentación del pllan de accion  2022 de los equipos de educación t en los temas de educación y gestión interintitucional y otra sobre la biblioteca virtual del INCI. </t>
  </si>
  <si>
    <t xml:space="preserve">Se programarom 20 actividades de formación y se han realizado 4 al 28 de abril </t>
  </si>
  <si>
    <t>Se adjuntal ainformación del plan de formación va resaltado en verde las formaciones que se han hecho</t>
  </si>
  <si>
    <t xml:space="preserve">Se programarom 20 actividades de formación y a 31 de mayo se han realizado 8 actividadesl del plan de formación  </t>
  </si>
  <si>
    <t xml:space="preserve">Se programarom 20 actividades de formación y a 31 de mayo se han realizado 9 actividadesl del plan de formación  la formaciòn de junio fue con Juriscol sobre la herramienta SUIN-Juriscol y sus bondades, a las personas con discapacidad visual, para que de manera fácil, sencilla y gratuita puedan tener acceso a las normas y a la jurisprudencia de control de constitucionalidad y de legalidad,  </t>
  </si>
  <si>
    <t>Se adjunta el cuadro de formación van en verde las actividades desaeeolladas
Se otorga avance sobre la evidencia en 42%</t>
  </si>
  <si>
    <t xml:space="preserve">Se programarom 20 actividades de formación y a  31 de julio se han realizado 10 actividades del plan de formación  la formaciòn de julioo fue sobre elaboración de proyectos,  </t>
  </si>
  <si>
    <t>Se adjunta el cuadro de formación van en verde las actividades desarrolladas a julio</t>
  </si>
  <si>
    <t xml:space="preserve">Se esta realizando el curso de habilidades socioemocoinales el cual incio el priemro (1) de septiembre </t>
  </si>
  <si>
    <t>Brindar la asesoria juridica con el acompañamiento de la universidad libre a las personas con discapacidad  y sus familias que asistan al consultorio juridico</t>
  </si>
  <si>
    <t>Número de casos  de asesoria juridica brindada a las personas con discapacidad y familias que asisten al consultorio juridico</t>
  </si>
  <si>
    <t xml:space="preserve">Información de casosatendidos en el mes de febrero </t>
  </si>
  <si>
    <t>Se adjunta el cuadro con la información de los casos en ejecución al mes de febrero</t>
  </si>
  <si>
    <t xml:space="preserve">Se encuentran en proceso 5 casos </t>
  </si>
  <si>
    <t xml:space="preserve">A abril se encuentran en proceso 12 casos  </t>
  </si>
  <si>
    <t>En la actualidad se estan orientando 33 casos de 35  ya se cerraron dos (22</t>
  </si>
  <si>
    <t>Se adjunta cuadro en excel con la informaciòn se realtan en  verde los dos caso cerrados</t>
  </si>
  <si>
    <t>A la feha de han asesorado 62 casos</t>
  </si>
  <si>
    <t>Se adjunta cuadro en excel con los casos asesorados hasta el mes de julio</t>
  </si>
  <si>
    <t>A la fecha se han atendido 73 casos de los cuales se han cerrado 5.
En el mes de agosto se abrieron 12 nuevos caso de los cuales se cerraron dos (2) de los cinco (5) que se han cerrado a la fecha</t>
  </si>
  <si>
    <t>A septiembre se se han atendido 79 casos de los cuales se han cerrado 6.uno se cerro en septiembre 
En el mes de septiembre se reporta un caso nuevo ejecutando los de los meses anteriores.</t>
  </si>
  <si>
    <t xml:space="preserve">Se adjunta cuadro en excel con la informaciòn se realtan en  verde el caso cerrado
PL: Es importante revisar el cuadro ya que al parecer es un consolidado de actividades y no un historico de los casos por tanto puede generar inconsitenicas en la medición del número de casos de asesoría </t>
  </si>
  <si>
    <t>Información y Comunicación</t>
  </si>
  <si>
    <t>FP-02</t>
  </si>
  <si>
    <t xml:space="preserve">Gestión documental
</t>
  </si>
  <si>
    <t xml:space="preserve">Gestionar una  asesoría con el Archivo General de la Nación en temas de Archivo y Gestión Documental del INCI </t>
  </si>
  <si>
    <t>Asesoría recibida por parte del Archivo General de la Nación</t>
  </si>
  <si>
    <t>Agosto de 2022</t>
  </si>
  <si>
    <t>Actividad programada a partir de Marzo</t>
  </si>
  <si>
    <t>No se ha solicitado asesoria al Archivo General de la Nación por el momento no se ha requerido asesoria tecnica.</t>
  </si>
  <si>
    <t>Actualizar los inventarios documentales</t>
  </si>
  <si>
    <t>Número de actualizaciones de los inventarios documentales de los procesos</t>
  </si>
  <si>
    <t>Actividad programada a partir de Febrero</t>
  </si>
  <si>
    <t>Para el mes de abril se solicitará a traves de memorando los inventarios  documetales de los archivos de gestión para entrega maxima a junio de 2022.</t>
  </si>
  <si>
    <t>Para el mes de julio diciembre  se solicitará a traves de memorando los inventarios  documetales de los archivos de gestión para entrega maxima a junio de 2022.</t>
  </si>
  <si>
    <t>Presentar las Tablas de Retención Documental al Archivo General de la Nación para su convalidación</t>
  </si>
  <si>
    <t xml:space="preserve">Tablas de Retención Documental  presentadas al Archivo General de la Nación </t>
  </si>
  <si>
    <t>Actividad programada a partir de Abril</t>
  </si>
  <si>
    <t>Actualmente se esta elaborando conforme al ACUERDO 004 DE 2019, la parte introductoria que hace parte de las TRD y se procedera a realizar ajuste teniendo en cuenta las modificaciones realizadas a la estructura organica.</t>
  </si>
  <si>
    <t>arte Introductoria TRD</t>
  </si>
  <si>
    <t>Presentar  al Comité Institucional de Gestión y Desempeño el Cuadro de Clasificación Documental para su aprobación</t>
  </si>
  <si>
    <t>Cuadro de Clasificación Documental aprobado</t>
  </si>
  <si>
    <t>Octubre de 2022</t>
  </si>
  <si>
    <t>El cuadro de clasificación documental se encuentra ajustado conforme a las propuestas de TRD y deberá ser ajustado conforme a los ajustes realizados a la estructura organica y a las modficaciones realizadas por las areas que efecten la producción documental.</t>
  </si>
  <si>
    <t>El cuadro de clasificación documental se encuentra ajustado conforme a las propuestas de TRD y deberá ser ajustado conforme a los ajustes realizados a la estructura organica y a las modficaciones realizadas por las areas que efecten la producción documental.
PL:   EL indicador esta en  avance númerico una vez se realice el documento</t>
  </si>
  <si>
    <t>Cuadros de Clasificación</t>
  </si>
  <si>
    <t>Actualizar el Plan Institucional de Archivos</t>
  </si>
  <si>
    <t>Plan Institucional de Archivos actualizado</t>
  </si>
  <si>
    <t>Se actualizó y publicó PINAR</t>
  </si>
  <si>
    <t>http://www.inci.gov.co/transparencia/43-plan-de-accion-0</t>
  </si>
  <si>
    <t>Implementar y hacer seguimiento al Plan Institucional de Archivos- PINAR</t>
  </si>
  <si>
    <t>Plan Institucional de Archivos- PINAR implementado y con seguimiento realizado</t>
  </si>
  <si>
    <t>Se reportaran Actividades  a partir de Febrero</t>
  </si>
  <si>
    <t>Se avanza con las actividades programadas dentro del Plan Institucional de Archivos</t>
  </si>
  <si>
    <t>Se avanza con las actividades programadas dentro del PINAR.</t>
  </si>
  <si>
    <t>Elaborar el banco terminológico de tipos, series y subseries documentales</t>
  </si>
  <si>
    <t>1 Banco terminológico elaborado</t>
  </si>
  <si>
    <t>El Banco Terminologico se encuentra ajustado conforme a las propuestas de TRD y deberá ser ajustado conforme a los ajustes realizados a la estructura organica y a las modficaciones realizadas por las areas que efecten la producción documental.</t>
  </si>
  <si>
    <t>No aplica
PL:  No se otorga avance en razón a que el indicador se encuentra sobre unidad de medida de un entregable</t>
  </si>
  <si>
    <t>El Banco Terminologico se encuentra ajustado conforme a las propuestas de TRD y deberá ser ajustado conforme a los ajustes realizados a la estructura organica y a las modficaciones realizadas por las areas que efecten la producción documental.
PL:  EL indicador esta en terminos de un documento no de porcentaje</t>
  </si>
  <si>
    <t>Actualizar el Programa de Gestión Documental</t>
  </si>
  <si>
    <t>Programa de Gestión Documental actualizado/Programa de gestión documental planeado</t>
  </si>
  <si>
    <t>Se actualizó Programa de Gestion Documental</t>
  </si>
  <si>
    <t>Se anexa PGD y Cronograma</t>
  </si>
  <si>
    <t>Implementar y hacer seguimiento al Programa de Gestión documental</t>
  </si>
  <si>
    <t>Porcentaje de ejecución del Programa de Gestión documental</t>
  </si>
  <si>
    <t>Se avanza con las actividades programadas dentro del Programa de Gestión Documental</t>
  </si>
  <si>
    <t>Elaborar el plan de conservación documental</t>
  </si>
  <si>
    <t>Plan de conservación documental elaborado</t>
  </si>
  <si>
    <t>Se actualizó y publicó Plan de Conservación Documental</t>
  </si>
  <si>
    <t>Implementar y hacer seguimiento al plan de conservación documental</t>
  </si>
  <si>
    <t>Porcentaje de ejecución del plan de conservación documental</t>
  </si>
  <si>
    <t>Se avanza con las actividades programadas dentro del Plan de Conservación Documental</t>
  </si>
  <si>
    <t>Actualizar los documentos del  SIG del proceso de gestión documental y gestionar su migración al Sofware SIG</t>
  </si>
  <si>
    <t>A la fecha No se han realizado ajustes a los documentos del SIG del proceso</t>
  </si>
  <si>
    <t>Talento Humano</t>
  </si>
  <si>
    <t>Fortalecer las competencias, conocimientos y habilidades de los servidores públicos</t>
  </si>
  <si>
    <t>Servicio de educación informal para la Gestión Administrativa</t>
  </si>
  <si>
    <t>FP-03</t>
  </si>
  <si>
    <t>Gestión Humana</t>
  </si>
  <si>
    <t>Ejecutar el Programa de Bienestar para contribuir al mejoramiento de la Calidad de Vida de los servidores de la entidad</t>
  </si>
  <si>
    <t xml:space="preserve">Actualizar el plan estratégico de Recursos Humanos </t>
  </si>
  <si>
    <t>Plan estratégico de Recursos Humanos para los años 2021 y 2022 actualizado</t>
  </si>
  <si>
    <t>Se realiza la actualización del Plan Estratégico de Talento Humano contando con la formulación de los planes de PIC, PBL, SST aprobados mediante Acta No. 01 de CIGD</t>
  </si>
  <si>
    <t xml:space="preserve">Elaborar un informe anual de la ejecución del Plan Estratégico de Recursos Humanos </t>
  </si>
  <si>
    <t>Documento de ejecución del plan Estratégico de Recursos Humanos elaborado</t>
  </si>
  <si>
    <t>Se realiza en Diciembre</t>
  </si>
  <si>
    <t>Formular el Plan de Incentivos Institucionales</t>
  </si>
  <si>
    <t>Plan de Incentivos Institucionales formulado</t>
  </si>
  <si>
    <t>Se realiza la formulación y aprobación del Plan de Bienestar Laboral e Incentivos mediante Acta No. 01 de CIGD</t>
  </si>
  <si>
    <t>Implementar y hacer seguimiento al Plan de Incentivos Institucionales</t>
  </si>
  <si>
    <t>Porcentaje de ejecución del plan de Incentivos Institucionales</t>
  </si>
  <si>
    <t>Se ejecutaron 10 actividades de 10 programadas en el cronograma del PBL.
El PBL se encuentra en un avance de ejecución del 20%
• Indicador Cobertura 61,3%
• Indicador Efectividad 87%</t>
  </si>
  <si>
    <t>Informe Trimestral PBL</t>
  </si>
  <si>
    <t>Se ejecutaron once (11) actividades de las once (11) que estaban programadas en el cronograma del PBL, a corte 30 de junio de 2022, el Plan de Bienestar Laboral e Incentivo se encuentra en el 38% de su ejecución total.
PL:  En informe se evidencia registro de avance del 41%</t>
  </si>
  <si>
    <t xml:space="preserve">https://www.inci.gov.co/transparencia/43-plan-de-accion-0
</t>
  </si>
  <si>
    <t>El seguimiento del Plan es trimestral, por lo tanto no varía. A corte 30 de junio de 2022, el Plan de Bienestar Laboral e Incentivos se encuentra en el 38% de su ejecución total.
Se ejecutaron once (11) actividades de las once (11) que estaban programadas en el cronograma del PBL.</t>
  </si>
  <si>
    <t>Formular el Plan Anual de Vacantes</t>
  </si>
  <si>
    <t>Plan Anual de Vacantes formulado</t>
  </si>
  <si>
    <t>Se realiza la formulación y aprobación del Plan Anual de Vacantes y Previsión de Recursos Humanos mediante Acta No. 01 de CIGD</t>
  </si>
  <si>
    <t>Formular el  Plan de Previsión de Recursos Humanos</t>
  </si>
  <si>
    <t>Plan de Previsión de Recursos Humanos formulado</t>
  </si>
  <si>
    <t>Implementar y hacer seguimientos semestrales al Plan Anual de Vacantes y el  Plan de Previsión de Recursos Humanos</t>
  </si>
  <si>
    <t>Número de seguimientos semestrales realizados de la ejecución del plan anual de vacantes y  el Plan de Previsión de Recursos Humanos</t>
  </si>
  <si>
    <t>Se realizó el primer seguimiento del Plan anual de vacantes el cual se encuentra debidamente publicado en la página web</t>
  </si>
  <si>
    <t>https://www.inci.gov.co/transparencia/43-plan-de-accion-0</t>
  </si>
  <si>
    <t>A corte Junio 30 de 2022, se realizó el seguimiento del Plan anual de vacantes el cual se encuentra debidamente publicado en la página web</t>
  </si>
  <si>
    <t>Formular el Plan Institucional de Capacitación</t>
  </si>
  <si>
    <t>Plan Institucional de Capacitación formulado</t>
  </si>
  <si>
    <t>Se realiza la formulación y aprobación del Plan Institucional de Capacitación mediante Acta No. 01 de CIGD</t>
  </si>
  <si>
    <t>Implementar y hacer seguimiento al Plan Institucional de Capacitación</t>
  </si>
  <si>
    <t>Porcentaje de ejecución del plan institucional de Capacitación</t>
  </si>
  <si>
    <t>Se ejecutaron diez (10) actividades de las diez (10) que estaban programadas en el cronograma del PIC
Durante el trimestre 1 se ejecutó 1 actividad adicional
3. Al corte del 31 de marzo de 2022, el Plan Institucional de Capacitación PIC se encuentra en el 17,3% de su ejecución total.
• Indicador Cobertura 44,1%
• Indicador Eficacia 78,8%
• Indicador Efectividad 79%</t>
  </si>
  <si>
    <t>Informe trimestral PIC</t>
  </si>
  <si>
    <r>
      <t xml:space="preserve">Se ejecutaron dieciocho (18) actividades de las dieciocho (18) que estaban programadas en el cronograma del PIC, se ejecutó 1 actividad adicional. A corte 30 de junio de 2022, el Plan Institucional de Capacitación PIC se encuentra en el 35% de su ejecución total.
</t>
    </r>
    <r>
      <rPr>
        <sz val="12"/>
        <color rgb="FFFF0000"/>
        <rFont val="Arial"/>
        <family val="2"/>
      </rPr>
      <t xml:space="preserve">
</t>
    </r>
  </si>
  <si>
    <t xml:space="preserve">El seguimiento del Plan es trimestral, por lo tanto no varía. A corte 30 de junio de 2022, el Plan Institucional de Capacitación PIC se encuentra en el 35% de su ejecución total. Se ejecutaron dieciocho (18) actividades de las dieciocho (18) que estaban programadas en el cronograma del PIC, se ejecutó 1 actividad adicional. </t>
  </si>
  <si>
    <t>Número de personas beneficiadas del Plan Institucional de Capacitación</t>
  </si>
  <si>
    <t>El Plan Institucional de Capacitación contó con una participación activa del 45,1% de los servidores convocados a participar en actividades de capacitación que ayuden a fortalecer sus conocimientos y habilidades en diferentes temáticas de interés. 
Es de resaltar que, el Grupo de Gestión Humana y de la Información realiza invitaciones previas a los eventos, socialización de piezas gráficas y agendamiento por Calendario Outlook para cada uno de los convocados. Sin embargo, la participación de los servidores no es activa y se evidencia el no diligenciamiento de listas de asistencia y evaluaciones, por lo que es necesario apoyarnos con la toma de capturas de pantalla para evidenciar la asistencia real de los eventos</t>
  </si>
  <si>
    <t>De acuerdo a los registros de asistencia del PIC se evidenció que a corte Junio 30 de 2022 el 96% de los servidores de la planta actual han asistido al menos a 1 capacitación</t>
  </si>
  <si>
    <t xml:space="preserve">Matriz de Seguimiento de Capacitaciones
Pl: No se recibe documento adjunto </t>
  </si>
  <si>
    <t>Formular el Plan de Trabajo Anual en Seguridad y Salud en el Trabajo</t>
  </si>
  <si>
    <t>Plan de Trabajo Anual en Seguridad y Salud en el Trabajo formulado</t>
  </si>
  <si>
    <t>Implementar y hacer seguimiento al Plan de Trabajo Anual en Seguridad y Salud en el Trabajo</t>
  </si>
  <si>
    <t xml:space="preserve">Porcentaje de ejecución del Plan de Trabajo Anual en Seguridad y Salud en el Trabajo </t>
  </si>
  <si>
    <t>Se ejecutaron 7 actividades de 8 programadas en el cronograma del SST.
El Plan de trabajo de seeguridad y salud en el trabajo se encuentra en un avance de ejecución del 28%.</t>
  </si>
  <si>
    <t>Informe Trimestral SST</t>
  </si>
  <si>
    <t xml:space="preserve">• El plan anual de Seguridad y Salud en el Trabajo para el segundo trimestre realizó el 25% de la ejecución de las actividades programadas.
•  En el acumulado del primer semestre se evidencia que el plan anual de trabajo se encuentra en un avance total del 45%.
PL: 14 actividades programadas para el segundo trimestre, en el informe en item </t>
  </si>
  <si>
    <t xml:space="preserve">Actualizar si se considera pertinente el Autodiagnóstico de Gestión del Talento Humano del MIPG  </t>
  </si>
  <si>
    <t>Autodiagnóstico actualizado</t>
  </si>
  <si>
    <t>Se realiza el autodiagnóstico de la matriz estratégica de talento humano</t>
  </si>
  <si>
    <t>Matriz estratégica de Talento Humano diligenciada</t>
  </si>
  <si>
    <t xml:space="preserve">Actualizar si se considera pertinente el Autodiagnóstico de Integridad del MIPG  </t>
  </si>
  <si>
    <t>Se realiza el autodiagnóstico de integridad del MIPG</t>
  </si>
  <si>
    <t>Matriz de Integridad del MIPG diligenciada</t>
  </si>
  <si>
    <t xml:space="preserve">Diligenciar el Autodiagnóstico de Confilcto de Intereses del MIPG  </t>
  </si>
  <si>
    <t>Se realiza el autodiagnóstico de conflicto de intereses del MIPG</t>
  </si>
  <si>
    <t>Matriz de conflicto de intereses diligenciada</t>
  </si>
  <si>
    <t>Actualizar los documentos del  SIG del proceso de gestión humana y gestionar su migración al Sofware SIG</t>
  </si>
  <si>
    <t>Se realizó la actualización de los siguientes documentos y procedimientos:
Formato Diagnostico de necesidades a partir de las funciones por puesto de trabajo
Formato Diagnóstico de necesidades por área
Formato certificación de comisión
Formato de asistencia
Formato de entrega de cargo
Formato de evaluación actividades de bienestar
Formato de evaluación de Aprendizaje individual
Formato definición del problema de aprendizaje
Formato encuesta de necesidades de bienestar, recreación y cultura
Formato encuesta de satisfacción de eventos de capacitación o formación
Formato evaluación del impacto del programa de capacitación
Formato evaluación del programa de aprendizaje en equipo
Formato inspecciones planeadas
Formato plan de aprendizaje
Formato registro de inducción
Formato reporte de condiciones de  salud COVID- 19
Formato reporte toma de temperatura
Formato Entrega Elementos de Protección Personal
Procedimiento situaciones administrativas
Procedimiento Retiro del Servicio
Procedimiento Bienestar Integral
Manual de funciones 2019
Procedimiento de capacitación entrenamiento inducción y reinducción excel
Procedimiento de capacitación entrenamiento inducción y reinducción word</t>
  </si>
  <si>
    <t>SIG
Cronograma Actualización SIG Proceso Gestión Humana</t>
  </si>
  <si>
    <t xml:space="preserve">Servicio al ciudadano
</t>
  </si>
  <si>
    <t>Revisar y actualizar el documento "Caracterización  de usuarios"</t>
  </si>
  <si>
    <t>Documento actualizado</t>
  </si>
  <si>
    <t xml:space="preserve">Actualmente se encuentra en gestion </t>
  </si>
  <si>
    <t xml:space="preserve">Se encuentra pendiente la actualizacion de la caracterización </t>
  </si>
  <si>
    <t xml:space="preserve">Se realizó la actualización y posterior publicación en </t>
  </si>
  <si>
    <t>Se realizó la actualización y posterior publicación en la página WEB</t>
  </si>
  <si>
    <t>https://www.inci.gov.co/transparencia/83-caracterizacion-de-grupos-de-interes-y-valor</t>
  </si>
  <si>
    <t xml:space="preserve">Revisar la hoja de vida  de 3 indicadores que reflejen las temáticas, tiempos de respuesta y espera de los ciudadanos y gestionar su migración al Software del Sistema Integrado de Gestión </t>
  </si>
  <si>
    <t>Indicadores migrados al Software el SIG</t>
  </si>
  <si>
    <t>Aun no se ha migrado al Softwate sig</t>
  </si>
  <si>
    <t>Se encuentra pendiente la migración al software</t>
  </si>
  <si>
    <t xml:space="preserve">Se migr´a la software correspondiente, </t>
  </si>
  <si>
    <t>Modulo indicadores del Software Suite Visión</t>
  </si>
  <si>
    <t>Realizar seguimiento trimestral a indicadores que reflejen las temáticas, tiempos de respuesta y espera de los ciudadanos</t>
  </si>
  <si>
    <t xml:space="preserve">Número de seguimientos realizados a los indicadores </t>
  </si>
  <si>
    <t xml:space="preserve">En el primer  informe  de 2022 se realizarà serguimiento </t>
  </si>
  <si>
    <t xml:space="preserve">En informe del primer trimestre de 2022 se incluyo el indicador de tiempos de respuesta y espera en los canales virtuales </t>
  </si>
  <si>
    <t>Se estan realizando las mediciones correspondientes</t>
  </si>
  <si>
    <t>Verificar con el proceso</t>
  </si>
  <si>
    <t xml:space="preserve">Actualizar si se considera pertinente el Autodiagnóstico de Servicio al ciudadano del MIPG  </t>
  </si>
  <si>
    <t>Actualizar los documentos del  SIG del proceso de servicio al ciudadano y gestionar su migración al Sofware SIG</t>
  </si>
  <si>
    <t>Direccionamiento Estratégico</t>
  </si>
  <si>
    <t>Elaborar el plan anticorrupción y de atención al ciudadano</t>
  </si>
  <si>
    <t>Plan anticorrupción elaborado</t>
  </si>
  <si>
    <t>Enero 2 de 2022</t>
  </si>
  <si>
    <t>Enero 31 de 2022</t>
  </si>
  <si>
    <t>Se realiza elaboración y publicación del Plan Anticorrupción y de atención al ciudadano</t>
  </si>
  <si>
    <t>Realizar el seguimiento cuatrimestral del plan anticorrupción y de atención al ciudadano</t>
  </si>
  <si>
    <t>Abril 30 de 2022</t>
  </si>
  <si>
    <t>Actividad programada para el mes de abril</t>
  </si>
  <si>
    <t>Programada para mayo</t>
  </si>
  <si>
    <t>Se realiz seguimiento del plan anticorrupción y de atención al ciudadano y se publica en la página web</t>
  </si>
  <si>
    <t>El segundo seguimiento se realizara finalizando el mes de agosto</t>
  </si>
  <si>
    <t>Se realiza el segundo seguimiento cuatrimestral al plan anticorrupción y de atención al ciudadano</t>
  </si>
  <si>
    <t>El seguimiento del tercer cuatrimestre se  realizará en el mes de diciembre</t>
  </si>
  <si>
    <t>Elaborar el plan de adquisiciones</t>
  </si>
  <si>
    <t>Plan de adquisiciones elaborado</t>
  </si>
  <si>
    <t>Se elabora y publica el plan de adquisiciones</t>
  </si>
  <si>
    <t>Realizar monitoreo  y actualización del plan de adquisiciones</t>
  </si>
  <si>
    <t>Número de circulares de actualización del plan de adquisiciones elaboradas</t>
  </si>
  <si>
    <t>Se realizan las modificaciones al Plan de adquisiciones solicitadas en el mes</t>
  </si>
  <si>
    <t xml:space="preserve">Se realiza 01 circular de actualización del plan de adquisiones </t>
  </si>
  <si>
    <t>https://institutonacionalparaciegos-my.sharepoint.com/:f:/g/personal/csupanteve_inci_gov_co/EoikC5OlijdKikMqON0ODGwBs-NeNYxqVG4aT1mJ4jmFew?e=AvnBTg</t>
  </si>
  <si>
    <t>No se ha realizado circular de actualización</t>
  </si>
  <si>
    <t>No se ha realizado circular de actualización para este periodo</t>
  </si>
  <si>
    <t>Circular 2 de modificación plan de adquisiciones 2022
20221010008194</t>
  </si>
  <si>
    <t>https://institutonacionalparaciegos-my.sharepoint.com/:b:/g/personal/csupanteve_inci_gov_co/ER0VufJ50uFFpVCkum83MV8BPC20dc2dsBYCyiUdAVLXPA?e=Bx6cC1</t>
  </si>
  <si>
    <t>Elaborar el plan de acción anual</t>
  </si>
  <si>
    <t>Plan de acción elaborado</t>
  </si>
  <si>
    <t>Se realizó la elaboración del Plan de Acción Anual con la participación de todos los procesos</t>
  </si>
  <si>
    <t>Realizar seguimiento trimestral de la ejecución del plan de acción anual</t>
  </si>
  <si>
    <t>Número de Seguimientos trimestrales realizados</t>
  </si>
  <si>
    <t>Marzo 31 de 2022</t>
  </si>
  <si>
    <t>Actividad planeada para el mes de marzo</t>
  </si>
  <si>
    <t>Se realiza seguimiento al plan de acción para el primer trimestre y se publica en la pagina Web</t>
  </si>
  <si>
    <t>Programada para el mes de junio</t>
  </si>
  <si>
    <t>Se realiza seguimiento al plan de acción para el segundo trimestre y se publica en la pagina Web</t>
  </si>
  <si>
    <t>El seguimiento se realizará en el mes de septiembre</t>
  </si>
  <si>
    <t>Se realiza seguimiento al plan de acción para el tercer trimestre y se publica en la pagina Web</t>
  </si>
  <si>
    <t>Realizar la parametrización de 6 planes institucionales en el software del Sistema Integrado de Gestión</t>
  </si>
  <si>
    <t>Núemro de planes institucionales parametrizados en el software del Sistema Integrado de Gestión</t>
  </si>
  <si>
    <t>Febrero 1 de 2022</t>
  </si>
  <si>
    <t>Actividad se iniciará  en el mes de febrero</t>
  </si>
  <si>
    <t>Se inicia construcción de los archivos para migración al Software</t>
  </si>
  <si>
    <t>Se realiza la parametrización del plan de Riesgos de Gestión y de Corrupción en el Software</t>
  </si>
  <si>
    <t>https://inci.pensemos.com/suiteve/base/client?soa=4</t>
  </si>
  <si>
    <t>Se propone a los procesos de gestión humana y tecnologia e informatica la migración de sus planes al Software</t>
  </si>
  <si>
    <t>se comparte plantilla de plan con el area de seguridad y salud en el trabajo para estructurar el plan a cargar en la suite visión</t>
  </si>
  <si>
    <t>Se recibe planilla con borrador de plan para cargue</t>
  </si>
  <si>
    <t>Actividad en desarrollo</t>
  </si>
  <si>
    <t>Realizar la migración de los documentos del Sistema Integrado de Gestión de 6 procesos</t>
  </si>
  <si>
    <t>Número de procesos con la documentación migrada al software del Sistema Integrado de Gestión de 6 procesos</t>
  </si>
  <si>
    <t>Se inicia con la construcción del cronograma para la migración de los documentos al SIG</t>
  </si>
  <si>
    <t>Se continua con la elaboración y ejecución del cronograma SIG</t>
  </si>
  <si>
    <t>Se continua con la actualización de los documentos por parte de los procesos para iniciar migración proceso por proceso</t>
  </si>
  <si>
    <t>Se continua con la actualización de los documentos por parte de los procesos para iniciar migración</t>
  </si>
  <si>
    <t>Realizar la parametrización de las matrices de riesgos de gestión y corrupción en el Software del Sistema Integrado de Gestión</t>
  </si>
  <si>
    <t>Matrices de riesgos de gestión y corrupción parametrizadas en el Software del Sistema Integrado de Gestión</t>
  </si>
  <si>
    <t>Diciembre 30 de 2022</t>
  </si>
  <si>
    <t xml:space="preserve">Se programa actividad para el mes mayo </t>
  </si>
  <si>
    <t>Se realiza cargue de las matrices de riesgos de corrupción y gestión al software</t>
  </si>
  <si>
    <t>https://inci.pensemos.com/suiteve/base/client?soa=4
Modulo Riesgos</t>
  </si>
  <si>
    <t>Realizar el seguimiento del registro de la información de los indicadores de gestión de proceso en el Software del Sistema Integrado de Gestión</t>
  </si>
  <si>
    <t>Número de  seguimientos semestrales  del registro de la información de los indicadores de gestión de proceso en el Software del Sistema Integrado de Gestión realizados</t>
  </si>
  <si>
    <t>Esta actividad se iniciará en el mes de mayo</t>
  </si>
  <si>
    <t>Se realiza solicitud a los procesos pendientes de cargue en el software del registro de los indicadores pendientes</t>
  </si>
  <si>
    <t>Se realiza el primer seguimiento de indicadores con corte a marzo del 2022</t>
  </si>
  <si>
    <t>https://institutonacionalparaciegos-my.sharepoint.com/:f:/g/personal/csupanteve_inci_gov_co/Ejv_hb_23dJCve2tG1xeNtcBkzZGFC0vn3tVgnMrAV5WJw?e=T3TLZu</t>
  </si>
  <si>
    <t>El próximo seguimiento se realizara en el mes de octubre con corte a  la información de octubre</t>
  </si>
  <si>
    <t>Realizar la formulación del plan estratégico 2023-2026 en coordinación con los diferentes procesos de la entidad</t>
  </si>
  <si>
    <t xml:space="preserve">Plan estratégico 2023-2026  formualdo </t>
  </si>
  <si>
    <t>Se realizo envió de encuesta a los procesos misionales para iniciar con el proceso de analisis de información</t>
  </si>
  <si>
    <t>Se realizo lectura y verificación de la información enviada por los procesos  dentro del equipo de planeación</t>
  </si>
  <si>
    <t>Se determina realizar reuniones con los procesos del area misional para el mes de junio</t>
  </si>
  <si>
    <t>Se inicia con las reuniones con los procesos misionales</t>
  </si>
  <si>
    <t>Se continua con las reuniones de los procesos misionales</t>
  </si>
  <si>
    <t>Se realiza cronograma plan de trabajo para visitar los territorios se da inicio a la mesas de trabajo con Soacha.</t>
  </si>
  <si>
    <t>Actualizar si se considera pertinente los Autodiagnósticos de las políticas del MIPG del proceso de Direccionamiento Estratégico</t>
  </si>
  <si>
    <t xml:space="preserve">Número de autodiagnósticos de las políticas del MIPG del proceso de Direccionamiento Estratégico  actualizados </t>
  </si>
  <si>
    <t>Septiembre de 2022</t>
  </si>
  <si>
    <t>Programada para el mes de Junio</t>
  </si>
  <si>
    <t>Pendiente</t>
  </si>
  <si>
    <t xml:space="preserve">Se realizan los autodiagnosticos de:
-Transparencia y acceso a la información.
- Participación Ciudadana
-Plan Anticorrupción.
-Rendición de cuentas </t>
  </si>
  <si>
    <t>https://institutonacionalparaciegos-my.sharepoint.com/:f:/g/personal/csupanteve_inci_gov_co/Er-g-CUheCxIrKOCVCDObCABxU3Bd-PkH4ii4S63-hK-kw?e=Scqddh</t>
  </si>
  <si>
    <t xml:space="preserve">Promover la actualización  de los autodiagnósticos demás con los otros procesos </t>
  </si>
  <si>
    <t xml:space="preserve">Número de autodiagnósticos de los demás procesos promovidos para su actualización  </t>
  </si>
  <si>
    <t>Se remite correo a los procesos encargados del diligenciamiento de los autodiagnósticos para las politicas:
-Gobierno Digital
-Defensa Juridica
-Integridad
-Gestión Estratégica de Talento Humano
-Conflicto de interes
-Servicio al ciudadano
-Gestión Documental</t>
  </si>
  <si>
    <t>https://institutonacionalparaciegos-my.sharepoint.com/:f:/g/personal/csupanteve_inci_gov_co/Ep54r9z2nMxArMVxpBBZAuQBmYpBkGyC4Tmx3f6CtxPUow?e=KKajCD</t>
  </si>
  <si>
    <t>Realizar seguimiento trimestral del Plan Administrativo Sectorial</t>
  </si>
  <si>
    <t>Número de seguimientos trimestrales del Plan Adminsitrativo Sectorial realizados</t>
  </si>
  <si>
    <t>Se realiza el seguimiento del primer trimestre al Plan Administrativo Sectorial</t>
  </si>
  <si>
    <t>El segundo seguimiento se realiza una vez finalice el mes de junio</t>
  </si>
  <si>
    <t>Se realiza el seguimiento  con corte al segundo trimestre</t>
  </si>
  <si>
    <t>El tercer  seguimiento se realizará una vez finalizado el mes de septiembre</t>
  </si>
  <si>
    <t>Se realiza el seguimiento  con corte al tercer trimestre</t>
  </si>
  <si>
    <t>Realizar reuniones para revisar los documentos de cada uno de los procesos del Sistema Integrado de Gestión</t>
  </si>
  <si>
    <t xml:space="preserve">
Número de procesos asesorados para revisar y actualizar los documentos del Sistema Integrado de Gestión  
</t>
  </si>
  <si>
    <t>Durante el primer trimestre se realizarón  reuniones para apoyar a 8 procesos</t>
  </si>
  <si>
    <t>https://institutonacionalparaciegos-my.sharepoint.com/:f:/g/personal/csupanteve_inci_gov_co/EtAha7197FFGoByZESxhvRQBZNjAq2LQ2_ypjMDm_or7gg?e=Jx5EPd</t>
  </si>
  <si>
    <t>Activdad en ejecución</t>
  </si>
  <si>
    <t>Actividad en ejecución</t>
  </si>
  <si>
    <t xml:space="preserve">Evaluación y Mejoramiento_x000D_
</t>
  </si>
  <si>
    <t xml:space="preserve">Formular el Plan Anual de Auditoría </t>
  </si>
  <si>
    <t>Plan de auditoría elaborado</t>
  </si>
  <si>
    <t>El 23 de agosto de 2022, el Comité Institucional de Coordinación de Control Interno en sesión aprobó la formulación del Plan Anual de Auditoría para la vigencia 2022.</t>
  </si>
  <si>
    <t>Acta de comité Institucional de Coordinación de Control Interno del 23 de agosto de 2022</t>
  </si>
  <si>
    <r>
      <t xml:space="preserve">Ejecutar y realizar seguimiento </t>
    </r>
    <r>
      <rPr>
        <b/>
        <sz val="12"/>
        <color theme="1"/>
        <rFont val="Arial"/>
        <family val="2"/>
      </rPr>
      <t>semestral</t>
    </r>
    <r>
      <rPr>
        <sz val="12"/>
        <color theme="1"/>
        <rFont val="Arial"/>
        <family val="2"/>
      </rPr>
      <t xml:space="preserve"> al Plan Anual de Auditoría </t>
    </r>
  </si>
  <si>
    <t>Número de seguimientos del plan de auditoría  realizados</t>
  </si>
  <si>
    <t xml:space="preserve">De acuerdo al seguimiento efectuado al corte de agosto de 2022, la ejecución del Plan Anual de Auditoría se encontraba en el 51% </t>
  </si>
  <si>
    <t xml:space="preserve">Informes de Ley y Seguimientos efectuados y publicados en la página web a través del enlace 4.7 Informes de Control Interno.
PL: Se recibe adjunto el plan de auditoria, validar si este se considera como seguimiento...  </t>
  </si>
  <si>
    <t xml:space="preserve">Se adelantaron los seguimientos de: 
1. Plan Anticorrupción y Atención al ciudadano y Riesgos de corrupción 
2. Arqueo de caja menor
3. Certificación Ekogui. 
4. </t>
  </si>
  <si>
    <t xml:space="preserve">*Seguimiento al Plan Anual de Auditoría vigencia 2022. 
-Informes de Ley y Seguimientos efectuados y publicados en la página web a través del enlace 4.7 Informes de Control Interno.  ..  </t>
  </si>
  <si>
    <t>Actualizar los documentos del  SIG del proceso de Evaluación y Mejoramiento y gestionar su migración al Sofware SIG</t>
  </si>
  <si>
    <t>Mediante correo electrónico del 31 de agosto se remitió nuevamente a Dirección General solicitud de aprobación de documentos SIG</t>
  </si>
  <si>
    <t>Correo electrónico del 31/08/2022</t>
  </si>
  <si>
    <t>Se publicaron los documentos del proceso a través del SIG el 14 de septiembre de 2022</t>
  </si>
  <si>
    <t xml:space="preserve">Se adjunta Mail </t>
  </si>
  <si>
    <t>Gestión Jurídica</t>
  </si>
  <si>
    <t xml:space="preserve"> Reportar los avances al subcomité de defensa sectorial del Ministerio Educación Nacional de la sustanciación y apoyo profesional para la defensa jurídica y gestion dentro de los procesos judiciales del INCI en las diferentes jurisdicciones </t>
  </si>
  <si>
    <t>Número de reportes de los avances al subcomité de defensa sectorial del MEN realizados</t>
  </si>
  <si>
    <t>se radico de manera anticipada con el Rad. 20211020029721 del 27 de diciembre de 2021</t>
  </si>
  <si>
    <t>Orfeo</t>
  </si>
  <si>
    <t>se radico de manera anticipada con el Rad. 20221020004031 del 04 de febrero de 2022</t>
  </si>
  <si>
    <t>Se radico oficio No 20221020007701 el 9 de marzo de 2022</t>
  </si>
  <si>
    <t>20221020009941 del 04 de abril de 2022</t>
  </si>
  <si>
    <t>Radicado 20221020013071 del 16 de mayo de 2022</t>
  </si>
  <si>
    <t>Radicado 20221020014081 del 03 de junio de  2022</t>
  </si>
  <si>
    <t>reporte de litiosidad del 01 de julio de 2022 con radicado 20221020016301</t>
  </si>
  <si>
    <t>Reporte de litigiosidad 20221020019121 del 04 de agosto de 2022</t>
  </si>
  <si>
    <t>Reporte de litigiosidad No 20221020021641 del 06 de septiembre de 2022</t>
  </si>
  <si>
    <t>Realizar seguimiento al cumplimiento  del cronograma para promover con los supervisores la gestión para el saneamiento de los 18 comodatos</t>
  </si>
  <si>
    <t>Porcentaje de  Ejecución del Cronograma para promover con los supervisores la gestión para el saneamiento de los 18 comodatos</t>
  </si>
  <si>
    <t>se actualiza el cronograma a corte julio de 2022</t>
  </si>
  <si>
    <t>se remite copia de correo</t>
  </si>
  <si>
    <t>Se realizo reunion de seguimiento de contratso de comodato el dia 07 de febrero comosatos de subdireccion  y 004-2005, 082-2004, 014-2033. el 18 de febrero convenio tripartito 012-2006. El 28 de febrero  005-2003 y 005-2008</t>
  </si>
  <si>
    <t xml:space="preserve">se remite copia de convocatoria </t>
  </si>
  <si>
    <t>se realizò reunion ce los comodatos 15 de marzo comodatos subdireccion, 24 de marzo convenio 12-2006, 24 de marzo 005-ICBF y 30 de marzo comodatos 005-2033 y 005-2008.</t>
  </si>
  <si>
    <t xml:space="preserve">Actas y convocatorias a reunion </t>
  </si>
  <si>
    <t xml:space="preserve">en este perido no se realizaron reunion </t>
  </si>
  <si>
    <t>se remite cronograma y convocatoria a la reunió</t>
  </si>
  <si>
    <t>No se realizron en este periodo</t>
  </si>
  <si>
    <t>PL: Se verificara con el proceso la metodologia de obtención del indicador</t>
  </si>
  <si>
    <t xml:space="preserve">Se convoco a  reunion con los supervisores de los comodatos. </t>
  </si>
  <si>
    <t>Remito cronograma y convocatoria a la reunion</t>
  </si>
  <si>
    <t xml:space="preserve">Para el presente periodo no se realizaron reuniones de seguimiento </t>
  </si>
  <si>
    <t xml:space="preserve">Cronograma </t>
  </si>
  <si>
    <t xml:space="preserve">20% es el acumulado con el cronogrma del segundo semestre </t>
  </si>
  <si>
    <t>Cronograma 
PL:  Se evidencia dos cronogramas cada uno por semestre se mantiene valor de porcentaje de agosto mientras se define con proceso, se registra el valor del promedio de los dos semestres</t>
  </si>
  <si>
    <t>Revisar y actualizar si es pertinente el Normograma en el SIG  y  publicarlo en la pagina web semestralmente</t>
  </si>
  <si>
    <t>Número de actualizaciones del Normograma realizadas</t>
  </si>
  <si>
    <t>no se reporta en este mes</t>
  </si>
  <si>
    <t xml:space="preserve">se encuentra en validacion para solicitar la publicacion </t>
  </si>
  <si>
    <t xml:space="preserve">no se reporto este mes </t>
  </si>
  <si>
    <t>se remitio normograma para publicación</t>
  </si>
  <si>
    <t xml:space="preserve">se remite correo </t>
  </si>
  <si>
    <t xml:space="preserve">no se reporta en este periodo </t>
  </si>
  <si>
    <t xml:space="preserve">no se reporta en este periodo  </t>
  </si>
  <si>
    <t xml:space="preserve">Adoptar la política de prevención del daño antijurídico </t>
  </si>
  <si>
    <t>Política de prevención del daño antijurídico adoptada</t>
  </si>
  <si>
    <t xml:space="preserve">no se a aprobadi pr parte de la Agencia es por ello que no se a dado la adopcion de la misma, sin embargo se realizaron reuniones y correcciones a al politica </t>
  </si>
  <si>
    <t>el 07 de febrero la ANDJE aprobo la politica mediente oficio No 20223000006861-DPE</t>
  </si>
  <si>
    <t>Se remite carta de aprobación</t>
  </si>
  <si>
    <t xml:space="preserve">Realizar seguimiento cuatrimestral de la política de prevención del daño antijurídico </t>
  </si>
  <si>
    <t>Número de seguimientos cuatrimestrales de la política de prevención del daño antijurídico realizados</t>
  </si>
  <si>
    <t xml:space="preserve">no se reporta en ese mes, sin embargo el seguimeinto solicitado por la agencia se remitio este mes de enero </t>
  </si>
  <si>
    <t xml:space="preserve">no se reporta en ese mes, sin embargo el seguimeinto solicitado por la agencia se remitio este mes de enero  </t>
  </si>
  <si>
    <t xml:space="preserve">se realizo reunion para la implementacion de la nueva politica </t>
  </si>
  <si>
    <t>convocartoria reunión</t>
  </si>
  <si>
    <t xml:space="preserve">No se reporta en este periodo </t>
  </si>
  <si>
    <t xml:space="preserve">se solicta al area encargada (Gestion Humana)  las evidencias al seguimiento del PPA, los dias 06,22 y 30 de junio de 2022 </t>
  </si>
  <si>
    <t xml:space="preserve">Actualizar si se considera pertinente el Autodiagnóstico de la política de Defensa Juridica del MIPG  </t>
  </si>
  <si>
    <t>no se reporta en este periodo</t>
  </si>
  <si>
    <t xml:space="preserve">no se realizo este mes </t>
  </si>
  <si>
    <t xml:space="preserve">No se reporto este periodo </t>
  </si>
  <si>
    <t>Gestión Contractual</t>
  </si>
  <si>
    <t>Realizar seguimiento a la liquidación de los contratos del año  2019</t>
  </si>
  <si>
    <t xml:space="preserve">Porcentaje de ejecución del cronograma de seguimiento a los contratos  susceptibles de liquidación del año 2019 </t>
  </si>
  <si>
    <t>se realizo el cargue de 18 liquidaciones presentadas por el grupo de gestion administrativa en la ltforma secopii</t>
  </si>
  <si>
    <t>publicadas en secop y se envia soporte de liquidaciones de contratos
PL: No se otorga avance no se cuenta con valor de total de contratos a liquidar para extraer el resultado del indicador</t>
  </si>
  <si>
    <t>Revision de liuidaciones de contrato, de un universo de 30 contratos por liquidar</t>
  </si>
  <si>
    <t>SE ADJUNTAN</t>
  </si>
  <si>
    <t>SE ADJUNTAN
PL: No se otorga avance no concuerda con la evidencia</t>
  </si>
  <si>
    <t>NO SE PRESENTARON LIQUIDACIONES r</t>
  </si>
  <si>
    <t>SE ADJUNTA BASE DE DATOS DE LIQUIDACIONES, DE UN UNIVERSO DE CONTRATOS DE 32  POR LIQUIDAR.</t>
  </si>
  <si>
    <t>DE UN UNIVERSO DE 27 CONTRATOS POR LIQUIDAR SE HAN LIQUIDADO 24. FALTA POR LIQUIDAR 3 CONTRATOS</t>
  </si>
  <si>
    <t>ADJUNTO BASE DE DATOS LIQUIDACIONES CONTRATACION</t>
  </si>
  <si>
    <t>ADJUNTO BASE DE DATOS LIQUIDACIONES CONTRATACION
PL: Revisando archivo evidencia corresponde a 90% no a 93% se ajusta porcentaje otorgado</t>
  </si>
  <si>
    <t>Realizar seguimiento a la liquidación de los contratos del año 2020</t>
  </si>
  <si>
    <t>Porcentaje de ejecución del cronograma de seguimiento a los contratos  susceptibles de liquidación del año 2020</t>
  </si>
  <si>
    <t>se realiza circular para las areas con cronograma para entrega de liquidaciones. Se realiza reunon de socializacion cn las areas</t>
  </si>
  <si>
    <t>circular e invitacon a la socializacion</t>
  </si>
  <si>
    <t>Revision de contratos y de liquidaciones de un universo de 44 contratos</t>
  </si>
  <si>
    <t>se adjunta</t>
  </si>
  <si>
    <t>se adjunta
PL: No se otorga avance no concuerda con la evidencia</t>
  </si>
  <si>
    <t xml:space="preserve">NO SE PRESENTARON LIQUIDACIONES </t>
  </si>
  <si>
    <t>SE ADJUNTA BASE DE DATOS DE LIQUIDACIONES DE UN UNIVERSO DE CONTRATO DE 44 SUSCEPTIBLE DE LIQUIDACION</t>
  </si>
  <si>
    <t xml:space="preserve">DE UN UNIVERSO DE 47 CONTRATOS POR LIQUIDAR SE HAN LIQUIDADO 31 </t>
  </si>
  <si>
    <t>Actualizar los documentos del  SIG del proceso de gestión jurídica y gestionar su migración al Sofware SIG</t>
  </si>
  <si>
    <t>Actualizado se encuentra en revision</t>
  </si>
  <si>
    <t>Actualizar los documentos del  SIG del proceso de gestión contractual  y gestionar su migración al Sofware SIG</t>
  </si>
  <si>
    <t>se realizo implementacion de formato de revision de supervision, se socializa el procedimiento y se implemento para pago de contratistas mes de marzo de 2022</t>
  </si>
  <si>
    <t>invitacion a socializacion y documento modelo</t>
  </si>
  <si>
    <t>se encuentran en proceso de migracion al software.se realizaron los instrumentos.</t>
  </si>
  <si>
    <t>se adjuntan
PL.  Verificar con avance SIG</t>
  </si>
  <si>
    <t>se adjuntan
PL: No se otorga avance no concuerda con la evidencia</t>
  </si>
  <si>
    <t>Se encuentran en proceso de migracion al software.se realizaron los instrumentos.</t>
  </si>
  <si>
    <t xml:space="preserve">Conformar el Comite de Contratacion </t>
  </si>
  <si>
    <t>Comite de Contratacion conformado</t>
  </si>
  <si>
    <t>Enero 2022</t>
  </si>
  <si>
    <t xml:space="preserve">se conformo mediante resolucion en el mes de febrero de 2022 se realizo la segunda mesa tecnica en el mes de marzo </t>
  </si>
  <si>
    <t>invitacion a mesa tecnica de contratacion</t>
  </si>
  <si>
    <t>100%. Se realizo la implementacion en febrero de 2022</t>
  </si>
  <si>
    <t xml:space="preserve">Acompañar la elaboración de los documentos y estudios previos de los contratos de la entidad </t>
  </si>
  <si>
    <t xml:space="preserve">Adquisiciones proyectadas para a corte del periodo en el plan de adquisiciones/ Número de contratos perfeccionados a corte del periodo. </t>
  </si>
  <si>
    <t>revision y correccion de los documentos y ep realizados por las areas</t>
  </si>
  <si>
    <t>se adjunta excel de revision de ep</t>
  </si>
  <si>
    <t>De un universo proyectado según PAA de 100 contratos para el año 2022</t>
  </si>
  <si>
    <t>evidencias en secop II
PL: Verificar universo y carpetas de la web mes a mes</t>
  </si>
  <si>
    <t>evidencias en secop II</t>
  </si>
  <si>
    <t>SE HAN REALIZADO 83 CONTRATOS, Y SE HAN  PUBLICADO 89 PROCESOS.</t>
  </si>
  <si>
    <t>DE UN UNIVERSO DE 115 CONTRATOS PROGRAMADOS SEGÚN PLAN ANUAL DE ADQUISICIONES 2022, SE HAN REALIZADO A CORTE JULIO DE 2022 83 CONTRATOS</t>
  </si>
  <si>
    <t>A LA FECHA SE HAN SUSCRITO 93 CONTRATOS DE UNA PROYECCION DE 114 CONTRATOS SEGÚN PLAN ANUAN DE ADQUISICIONES.</t>
  </si>
  <si>
    <t>SE APORTA CARTELERA DEL MES DE AGOSTO DE 2022 LA CUAL ES PUBLICADA EN LA PAGINA DEL INCI.</t>
  </si>
  <si>
    <t>A LA FECHA SE HAN SUSCRITO 95 CONTRATOS DE UNA PROYECCION DE 114 CONTRATOS SEGÚN PLAN ANUAN DE ADQUISICIONES.</t>
  </si>
  <si>
    <t>SE ADJUNTA CARTELERA DEL MES DE SEPTIEMBRE DE 2022</t>
  </si>
  <si>
    <t>Capacitar a los funcionarios que ejerceran labores de supervisión de los contratos en las diferentes etapas contractuales</t>
  </si>
  <si>
    <t xml:space="preserve">Número de capacitaciones realizadas a los funcionarios que ejercen labores de supervisión de los contratos </t>
  </si>
  <si>
    <t>se realizaprimera capacitacion y socializacio de lineaminetos para supervisores vacancia temporal de la designacion de supervisor</t>
  </si>
  <si>
    <t>lineamientos a supervisores einvitacion a capacitacion</t>
  </si>
  <si>
    <t xml:space="preserve">se han realizado capacitaciones virtuales y presenciales . </t>
  </si>
  <si>
    <t>se adjunta evidencias.</t>
  </si>
  <si>
    <t>se adjunta evidencias.
La evidencia no corresponde a la ejecución de la capacitación</t>
  </si>
  <si>
    <t xml:space="preserve">SE REALIZARON CAPACITACIONES EN CUMPLIMIENTO DEL PIC Y PLAN DE MEJORAMIENTO DE LA CONTRALORIA </t>
  </si>
  <si>
    <t>se adjuntan solicitudes de capacitacion, asistencias y plan de mejoramiento suscrito con la contraloria General de la Republica</t>
  </si>
  <si>
    <t>SE HAN REALIZADO TODAS LAS CAPACITACIONES QUE FUERON PROGRAMADAS PARA EL AÑO 2022 EN CUMPLIMIENTO DE ESTA META</t>
  </si>
  <si>
    <t>DOCUMENTOS ADJUNTOS EN EL MES INMEDIATAMENTE ANTERIOR.
PL: En este seguimiento no se recibieron evidencias de capacitación.</t>
  </si>
  <si>
    <t>Radicar las incapacidades susceptibles de cobro ante las EPS</t>
  </si>
  <si>
    <t xml:space="preserve">
Número de incapacidades radicadas en gestión humana susceptibles de cobro en el periodo/ Número  de incapacidaes susceptibles de cobro radicadas ante las EPS en el periodo </t>
  </si>
  <si>
    <t>Financiero</t>
  </si>
  <si>
    <t>Elaborar y publicar trimestralmente el Informe de Ejecución presupuestal</t>
  </si>
  <si>
    <t>Número de informes trimestrales de Ejecución presupuestal  publicados</t>
  </si>
  <si>
    <t xml:space="preserve">El informe de Ejecución Presupuestal de Gastos  ya se encuentra elaborada y lista para publicar . La de Ejecución de Ingresos sólo se puede obtener hasta mediados de mes siguiente  por los procedimientos existentes en SIIF para el cierre de ingresos . Por lo tanto reportamos aqui la de Gastos pero la de Ingresos solo es posible suministrarla despues del 15 de Abril  aproximadamente </t>
  </si>
  <si>
    <t xml:space="preserve">Ejecución Presupuestal de Gastos a corte 31 de Marzo de 2022 enviada por correo electrónico </t>
  </si>
  <si>
    <t xml:space="preserve">Se publicó la Ejecución Presupuestal del primer trimestrre del año 2022 en al página web del INCI </t>
  </si>
  <si>
    <t>Se publicó Ejecución  Presupuestal de Ingresos y Gastos.  https://www.inci.gov.co/sites/default/files/Primer%20trimestre%20Ejecuci%C3%B3n%20presupuestal%20de%20Gastos%202022.xlsx</t>
  </si>
  <si>
    <t xml:space="preserve">El informe de Ejecución Presupuestal de Gastos  ya se encuentra elaborado y listo para publicar. El Informe  de Ejecución de Ingresos sólo se puede obtener hasta mediados de mes siguiente  por los procedimientos existentes en SIIF para el cierre de ingresos . Por lo tanto reportamos aqui la de Gastos pero la de Ingresos solo es posible suministrarla despues del 15 de julio  aproximadamente </t>
  </si>
  <si>
    <t>Ejecución Presupuestal de Gastos a corte 30 de junio de 2022 enviada por correo electrónico</t>
  </si>
  <si>
    <t xml:space="preserve">La ejecución presupuestal que se publica es la trimestral. Se han publicado. Para este mes de julio no aplica </t>
  </si>
  <si>
    <t>N.A</t>
  </si>
  <si>
    <t>Realizar reuniones  trimestrales  de seguimiento al la ejecución presupuestal de ingresos y gastos</t>
  </si>
  <si>
    <t xml:space="preserve">
Número de  reuniones  trimestrales  de seguimiento al la ejecución presupuestal de ingresos y gastos</t>
  </si>
  <si>
    <t>La primera reunión con corte trimestral  a Marzo 31 de 2022, se está Programando porque aun no podemos generar Ejecución de Ingresos   y se realizará con la Oficina de planeación para revisar ejecución plan de adquisiciones y con el proceso de Unidades productivas para conocer la proyección de ventas y recaudos</t>
  </si>
  <si>
    <t xml:space="preserve">La fecha de la reunión será entre el 11 y 13 de Abril de acuerdo con la disponibilidad de los participantes </t>
  </si>
  <si>
    <t>Se realizó reunión presencial el dia 20 de Abril de 2022 en la sala de reuniones del Tercer piso,  se levantó acta . Alli se dió  a conocer igualmente el avance de la ejecución del Plan de Adquisiciones</t>
  </si>
  <si>
    <t>Acta de la reunión celebrada donde se expuso  avance de la Ejecución  Presupuestal de Ingresos y Gastos a corte 30 de Marzo de 2022 y se realizó seguimiento al Plan de Adquisiciones</t>
  </si>
  <si>
    <t xml:space="preserve">La primera reunión con corte trimestral  a 30 de junio de 2022, se programa para la ultima semana de julio, la  Ejecución de Ingresos se puede generar por SIIF hacia mediados  de mes. La reunión se realizará con la Oficina de planeación, proceso de Unidades productivas , para evaluar ingresos, más quienes sean convocados </t>
  </si>
  <si>
    <t xml:space="preserve">La fecha de la reunión será entre el 27 y 29 de julio de acuerdo con la disponibilidad de los participantes </t>
  </si>
  <si>
    <t xml:space="preserve">Las reuniones trmestrales de seguimiento a la ejecución presupuestal de ingresos y gastos para este mes de julio no aplica </t>
  </si>
  <si>
    <t>Actualizar los documentos del  SIG del proceso financiero y gestionar su migración al Sofware SIG</t>
  </si>
  <si>
    <t xml:space="preserve">Esta actividad se habia propuesto iniciar en JULIO pero no aprobaron esta fecha en planeación, pues el primer semestre es muy pesado  por cierre anual, informes, elaboracion de planes, todas las contrataciones. Pero atendiendo las fechas ,esta actividad esta en ejecución se han cambiado 3 formatos  y se inicia la revisión de procedimientos en el Mes de Abril . </t>
  </si>
  <si>
    <t>Formatos de Ventas de contado y Ventas a plazos modificados, asi como  el  Formato de Retefuente Rentas de trabajo publicado en el SIG  en el mes de Marzo-2022</t>
  </si>
  <si>
    <t xml:space="preserve">Se avanza en la revisión de procedimientos,  actualmente se están evaluando controles en el procedimiento de registro de ventas de contado y a crédito </t>
  </si>
  <si>
    <t>Correo respuesta a seguimiento, infomando avances de revisión a procedimientos del proceso Financiero</t>
  </si>
  <si>
    <t xml:space="preserve">Se ha avanzado en la revisión de los procedimientos del  proceso financiero, hay observaciones que deben subsanarse y una vez terminados se pasan a aprobación del lider del proceso para luego  publicación  </t>
  </si>
  <si>
    <t>Correos electrónicos de mayo 19 y 20 donde se informan avances y actividad de revisión.</t>
  </si>
  <si>
    <t xml:space="preserve">
En el mes de abril se inicio con el proceso de actualizacion de procedimientos  y a la fecha se ha avanzado en un 95%, para fin de mes se estaran enviado todos los procedimientos y formatos del area financiera actualizados para publicacion </t>
  </si>
  <si>
    <t>Los documentos del SIG del proceso financiero ya fueron actualizados, está en  proceso de revisión y de aprobación por el secretario general, Lider del proceso, una vez aprobados se envian para publicación a la Oficina asesora de planeación</t>
  </si>
  <si>
    <t>Se adjunta correo donde se evidencia que los procedimientos ya fueron actualizados . Correo de fecha Julio 29 de 2022</t>
  </si>
  <si>
    <t xml:space="preserve">Se avanza en revision de procesos Adminsitrativos,Las actualizaciones al proceso Financiero ya se presentaron a la oficina de Planeación para  publicacion </t>
  </si>
  <si>
    <t>Cronograma SIG</t>
  </si>
  <si>
    <t>Administrativo</t>
  </si>
  <si>
    <t xml:space="preserve">Elaborar el Plan de Austeridad </t>
  </si>
  <si>
    <t>Plan de Austeridad elaborado</t>
  </si>
  <si>
    <t>Se elaboró el Plan  de austeridad con las mismas metas del decreto del año 2021, una vez se publique el conozca el decreto de austeridad para 2022 se actualizara conforme corresponda</t>
  </si>
  <si>
    <t>Se adjunta correo electrónico  de lo avances</t>
  </si>
  <si>
    <r>
      <t xml:space="preserve">Realizar seguimiento trimestral al plan de austeridad </t>
    </r>
    <r>
      <rPr>
        <b/>
        <sz val="12"/>
        <color theme="1"/>
        <rFont val="Arial"/>
        <family val="2"/>
      </rPr>
      <t>del gasto</t>
    </r>
  </si>
  <si>
    <r>
      <t xml:space="preserve">Número de informes </t>
    </r>
    <r>
      <rPr>
        <b/>
        <sz val="12"/>
        <color theme="1"/>
        <rFont val="Arial"/>
        <family val="2"/>
      </rPr>
      <t xml:space="preserve">(Seguimientos) </t>
    </r>
    <r>
      <rPr>
        <sz val="12"/>
        <color theme="1"/>
        <rFont val="Arial"/>
        <family val="2"/>
      </rPr>
      <t xml:space="preserve">trimestrales de la ejecución del plan de austeridad </t>
    </r>
    <r>
      <rPr>
        <b/>
        <sz val="12"/>
        <color theme="1"/>
        <rFont val="Arial"/>
        <family val="2"/>
      </rPr>
      <t>del gasto</t>
    </r>
  </si>
  <si>
    <t xml:space="preserve">Se presenta el seguimiento del plan de austeridad del primer  trimestre analizado con la ejecución del año base 2021 </t>
  </si>
  <si>
    <t xml:space="preserve">El informe del primer  trimestre fue elaborado y  publicado en la página web del INCI  </t>
  </si>
  <si>
    <t xml:space="preserve">Las publicación de seguimiento del plan de austeridad fue presentado a corte de Junio 30 de 2022.. Para este mes de julio no aplica </t>
  </si>
  <si>
    <t>Elaborar el Plan de Acción Anual Institucional de Gestión Ambiental</t>
  </si>
  <si>
    <t>Plan de Acción Anual Institucional de Gestión Ambiental elaborado</t>
  </si>
  <si>
    <t>Se elaboró el plan de Acción Anual de Gestión ambiental y se publico en la pagina web</t>
  </si>
  <si>
    <t>Ejecutar el  Plan  de Acción Anual  Institucional  de Gestion Ambiental</t>
  </si>
  <si>
    <t>Porcentaje de ejecución del Plan de Acción Anual Institucional de Gestión Ambiental elaborado</t>
  </si>
  <si>
    <t>Se presenta el seguimiento  del Plan de Gestión Ambiental, con las evidencias , se cumple con todas las actividades.</t>
  </si>
  <si>
    <t xml:space="preserve">Se envía por correo electrónico </t>
  </si>
  <si>
    <t>Se ejecuta el  Plan de Acción Anual de Gestión Ambiental, se encuentran todas las evidencias de avance en archivos electrónicos en  el proceso Administrativ</t>
  </si>
  <si>
    <t>Enviado mediante correo electrónico de fecha 05 de Mayo de 2022 a la oficina Asesora de Planeación paa su publicación.</t>
  </si>
  <si>
    <t xml:space="preserve">Se ejecuta el plan de acción anual ambiental actividades aprobadas dentro de los cinco programas que se aprobaron en el PIGA </t>
  </si>
  <si>
    <t xml:space="preserve">Se envia adjunto el informe de avances  en la ejecucion del Plan Anual de Gestion Ambiental </t>
  </si>
  <si>
    <t xml:space="preserve">Se presenta el seguimiento  del Plan de Gestión Ambiental, con las evidencias , se cumple con todas las actividades. </t>
  </si>
  <si>
    <t xml:space="preserve">Se envia el Seguimiento al plan de acción y las evidencias por correo electrónico </t>
  </si>
  <si>
    <t>El plan de accion anual incluye las actividades paara los cinco programas del PIGA , se encuentra en  ejecución y su avance se encuenta dentro de lo programado</t>
  </si>
  <si>
    <t xml:space="preserve">Se adjunta el informe de avance del plan de gestión ambiental y los soportes de las acciones que se han adelantado en cumplimiento de este plan  </t>
  </si>
  <si>
    <t xml:space="preserve">Se avanza  en el cumplimiento del Plan de Gestión Ambiental. Se cumplen las actividades propuestas para el mes. El programa ambiental llega a un cumplimiento del 67% </t>
  </si>
  <si>
    <t>Se adjunta el Plan de Gestion Ambiental programado para el año con el avance hasta Agosto y las respectivas evidencias  
PL:  El plan fue modificado, revisar si se remitió solicitud de actualización del plan</t>
  </si>
  <si>
    <t xml:space="preserve">Elaborar el cronograma de Inventarios </t>
  </si>
  <si>
    <t>Cronograma de inventarios realizado</t>
  </si>
  <si>
    <t>Se publicó cronograma de inventarios de lavigencia 2022 , para iniciar su ejecución en las fechas alli determinadas</t>
  </si>
  <si>
    <t>Actualizar los documentos del  SIG del proceso administrativo y gestionar su migración al Sofware SIG</t>
  </si>
  <si>
    <t xml:space="preserve">Esta actividad  se programó inciar  en Abril, por temas de tiempo.  Estaremos reportando avances a partir de  este mes </t>
  </si>
  <si>
    <t xml:space="preserve">Esta actividad se inicia ejecución en el mes de Abril </t>
  </si>
  <si>
    <t xml:space="preserve">Esta actividad se habia solicitado se programara su inicio en el segundo semestre por toda la acumulación de labores de orden contractual en este primer  semestre. La actividad no se ha inciado y se solicita  se pueda trasladar su inicio para el mes de Julio de 2022 </t>
  </si>
  <si>
    <t xml:space="preserve">Se adelanta revision de Instructivop de caja menor </t>
  </si>
  <si>
    <t xml:space="preserve">No hay avances aún, se está trabajando en la actualización de los procedimientos del proceso Adminsitrativo </t>
  </si>
  <si>
    <t xml:space="preserve">En el mes de abril se inicio con el proceso de actualizacion de procedimientos, para fin de mes se estaran enviado todos los procedimientos y formatos del area administrativa actualizados para publicacion </t>
  </si>
  <si>
    <t xml:space="preserve">Esta actividad  inicio ejecución en el mes de Abril </t>
  </si>
  <si>
    <t xml:space="preserve">La actualización de este proceso no se ha adelantado . Se inicia trabajo este mes </t>
  </si>
  <si>
    <t>Se avanza en la revisión de los procedimientos del proceso Administrativo</t>
  </si>
  <si>
    <t>Servicios de información actualizados</t>
  </si>
  <si>
    <t>FP-05</t>
  </si>
  <si>
    <t xml:space="preserve">Informática y Tecnología_x000D_
</t>
  </si>
  <si>
    <t>Actualizar el Plan Estratégico de Tecnologías de la Información y las Comunicaciones</t>
  </si>
  <si>
    <t>Plan Estratégico de Tecnologías de la Información y las Comunicaciones actualizado</t>
  </si>
  <si>
    <t>Actualizado en el SIG y en la pagina INCI.</t>
  </si>
  <si>
    <t>https://inci.gov.co/transparencia/43-plan-de-accion-0</t>
  </si>
  <si>
    <t>Ejecutar y realizar seguimiento del Plan Estratégico de Tecnologías de la Información y las Comunicaciones</t>
  </si>
  <si>
    <t xml:space="preserve">Porcentaje de ejecución del Plan Estratégico de Tecnologías de la Información y las Comunicaciones </t>
  </si>
  <si>
    <t>Se tiene aprobada en el PLAN ANUAL DE ADQUISICIONES de TI</t>
  </si>
  <si>
    <t>Se realizó el seguimiento  trimestral al PETIC</t>
  </si>
  <si>
    <t>Correo con el seguimiento del PETIC
PL: No se recibe archivo adjunto</t>
  </si>
  <si>
    <t>Se realizó el seguimiento al plan estratégico de tecbologías de la información y las comunicaciones con corte a Abril</t>
  </si>
  <si>
    <t>Se encuentra el sesguimiento en el correo de planeacion@inci.gov.co y csupanteve@inci.gov.co, adicional en la ruta: G:\Laboral\2022\Seguimiento PETITC</t>
  </si>
  <si>
    <t>Elaborar el Plan de preservación digital</t>
  </si>
  <si>
    <t xml:space="preserve">Plan de preservación digital elaborado </t>
  </si>
  <si>
    <t>Aprobado y cargado</t>
  </si>
  <si>
    <t>Ejecutar y hacer seguimiento del Plan de preservación digital</t>
  </si>
  <si>
    <t xml:space="preserve">Porcentaje de ejecución del Plan de preservación digital </t>
  </si>
  <si>
    <t>Se verifica la NAS en espacio y copias mes a mes almacenadas en esta, inicio del proceso de los desarrollos de Orfeo</t>
  </si>
  <si>
    <t>Contrato Orfeo 030-2022</t>
  </si>
  <si>
    <t>Se realizó el seguimiento al plan de preservación digital con seguimiento a segudno trimestre</t>
  </si>
  <si>
    <t xml:space="preserve">Se encuentra en la ruta: G:\Laboral\2022\Plan de acción 2022 </t>
  </si>
  <si>
    <t>Elaborar el Plan de Seguridad y Privacidad de la Información</t>
  </si>
  <si>
    <t>Plan de Seguridad y Privacidad de la Información elaborado</t>
  </si>
  <si>
    <t>Se  encuentra publicado en la pagina Web INCI</t>
  </si>
  <si>
    <t>Ejecutar y hacer seguimiento al Plan de Seguridad y Privacidad de la Información</t>
  </si>
  <si>
    <t xml:space="preserve">Porcentaje de ejecución del Plan de Seguridad y Privacidad de la Información </t>
  </si>
  <si>
    <t>Se tienenen a la fecha cinco contratos de servicio y soporte a la Plataforma de la TI.</t>
  </si>
  <si>
    <t>WebSafi 004-2022, Hosting 035-2021, Aplicaciones APP 032-2022, Orfeo 030-2022, Pagina WEB 030-2022, Conectividad 052-2021</t>
  </si>
  <si>
    <t xml:space="preserve">Se inicia el proceso de elaboración de  estudios previos para el soporte de la plataforma tecnológica (HOSTING) </t>
  </si>
  <si>
    <t>Carpeta en el espacio: G:\Laboral\2022\Estudios Pevios\Hosting 2021 - 202
PL:  No se adjunta plan para verificar el puntaje de avance del plan total sobre esta acción.</t>
  </si>
  <si>
    <t>Se realizó la revisión del autodiagnóstico del MSPI, adicional se ha trabajado en partes interesadas del, análisis de contexto, cuestiones internas y externas como compromiso de la alta dirección sistema de gestión iso 27001 - 2015</t>
  </si>
  <si>
    <t>Los soportes se encuentran en la ruta: G:\Laboral\2022\MSPI 2022</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</si>
  <si>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</si>
  <si>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</si>
  <si>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</si>
  <si>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</si>
  <si>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t>Las activides inician a partir de Junio, se ha adelantado en los procesos contractuales de este Plan.</t>
  </si>
  <si>
    <t xml:space="preserve">Se enviaron  Tablas  Tecnicas de los servicos solicitados por correo, se han recibido cotizaciones de los proveedores y se tienen en repositorios, se estan adelantando los Estudios Previos. </t>
  </si>
  <si>
    <t>De acuerdo al cronograma del plan de mantenimiento, las actividades inician a partir del segundo semestre del  2022</t>
  </si>
  <si>
    <t>https://www.inci.gov.co/sites/default/files/transparenciaok/4.%20Planeacion/4.3%20Plan%20de%20accion/Plan%20de%20Mantenimiento%20de%20Tecnolog%C3%ADas%20de%20la%20Informaci%C3%B3n%202022.xlsx</t>
  </si>
  <si>
    <t>Actualizar los documentos del  SIG del proceso de informática y tecnología y gestionar su migración al Sofware SIG</t>
  </si>
  <si>
    <t>En  proceso de revision.</t>
  </si>
  <si>
    <t>Documentacion en el repositorio del SIG.</t>
  </si>
  <si>
    <t xml:space="preserve">Se está trabajando en la actualización </t>
  </si>
  <si>
    <t xml:space="preserve">Actualmente no se han realizado actualizaciones de los documentos del SIG, ya que no se ha encontrado aún la pertinencia de realizarlo
Avance CRONOGRAMA ACTUALIZACION MIGRACION DOCUMENTOS SIG 2022 </t>
  </si>
  <si>
    <t xml:space="preserve">
Avance CRONOGRAMA ACTUALIZACION MIGRACION DOCUMENTOS SIG 2022 </t>
  </si>
  <si>
    <t xml:space="preserve">Actualizar si se considera pertinente el Autodiagnóstico de la política de Gobierno Digital del MIPG  </t>
  </si>
  <si>
    <t>Se realizó el ajuste y actualizacipon del modelo de seguriad y privacidad de la información</t>
  </si>
  <si>
    <t>https://institutonacionalparaciegos-my.sharepoint.com/personal/csupanteve_inci_gov_co/_layouts/15/onedrive.aspx?login_hint=csupanteve%40inci%2Egov%2Eco&amp;id=%2Fpersonal%2Fcsupanteve%5Finci%5Fgov%5Fco%2FDocuments%2FSIG%2FProcesos%20de%20Apoyo%2FInform%C3%A1tica%20y%20Tecnolog%C3%ADa%2FRegistros</t>
  </si>
  <si>
    <t xml:space="preserve">Ejecutar las actividades del cronograma del Diagnóstico del Modelo de Seguridad y Privacidad de la Información </t>
  </si>
  <si>
    <t>Porcentaje de ejecución del cronograma del Diagnóstico del Modelo de Seguridad y Privacidad de la Información</t>
  </si>
  <si>
    <t>Se adelanta la implementación y puesta en marcha del modelo de seguridad y privacidad de la información de acuerdo a la norma iso 27001, actualmente se está trabajando en la identificacion de partes interesadas, necesidades y expectativas</t>
  </si>
  <si>
    <t>G:\Laboral\2022\MSPI 2022</t>
  </si>
  <si>
    <t>Elaborar el informe de Derechos autor</t>
  </si>
  <si>
    <t>Informe de Derechos autor elaborado</t>
  </si>
  <si>
    <t>En proceso de elaboracion</t>
  </si>
  <si>
    <t>Repositorios del INCI</t>
  </si>
  <si>
    <t>Se realizó el informe de derechos de autor</t>
  </si>
  <si>
    <t>https://www.inci.gov.co/sites/default/files/2022-02/INFORME%20DERECHOS%20DE%20AUTOR.pdf</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</si>
  <si>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</si>
  <si>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</si>
  <si>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</si>
  <si>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</si>
  <si>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Se realiza las copias de seguridad tanto de MV, Libros digitales, revision del Sistema Electrico Regulado, sistema de Red de Datos y otros</t>
  </si>
  <si>
    <t xml:space="preserve">Servidor NAS, copia en NUBE, Plataformas de TI activas (AD, telefonia IP, Firewall, Sistema Vmware,Antivirus, Conectividad, Hosting..), soporte a los Sistemas informacion.     </t>
  </si>
  <si>
    <t>Se realizó el seguimiento trimestral a los riesgos en la plataforma del SIG</t>
  </si>
  <si>
    <t>https://inci.pensemos.com/suiteve/base/client?soa=6&amp;__mnuId=suitevebaseclientsoa6soa6&amp;__clearpv=1&amp;mis=headersve7-modules-menu-item-home</t>
  </si>
  <si>
    <t>Se realizó el seguimiento a los riesgos en la plataforma de https://inci.pensemos.com/suiteve/pln/pln?soa=4&amp;mdl=pln&amp;_sveVrs=964420220705&amp;&amp;mis=pln-1 
PL:  El seguimiento se realizo a los riesgos de gestión no a los riesgos de seguridad  y privacidad</t>
  </si>
  <si>
    <t>Seguimiento en el perfil de csupanteve - riesgos en la plataforma https://inci.pensemos.com/suiteve/pln/pln?soa=4&amp;mdl=pln&amp;_sveVrs=964420220705&amp;&amp;mis=pln-1</t>
  </si>
  <si>
    <t>Capacitar a los funcionarios en temas de seguridad y privacidad de la información y tecnologías de la información</t>
  </si>
  <si>
    <t>Capacitaciones en temas de seguridad y privacidad de la información realizadas</t>
  </si>
  <si>
    <t>Se encuentra en proceso de elaboración el instrumento para la socialización</t>
  </si>
  <si>
    <t>Se realizó la presentación de la capacitación en herramientas ofimáticas con enfásis en integridad, disponibilidad y confidencialidad de la información, se está a la espera de la aprobción por parte de gestión humana.</t>
  </si>
  <si>
    <t>La presentecaión se encuentra en el correo de soporte@inci.gov.co</t>
  </si>
  <si>
    <t>• El plan anual de Seguridad y Salud en el Trabajo para el segundo trimestre realizó el 25% de la ejecución de las actividades programadas.
•  En el acumulado del primer semestre se evidencia que el plan anual de trabajo se encuentra en un avance total del 45%.
PL: 14 actividades programadas para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</si>
</sst>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2" x14ac:knownFonts="1">
    <font>
      <sz val="11"/>
      <color theme="1"/>
      <name val="Calibri"/>
      <family val="2"/>
      <scheme val="minor"/>
    </font>
    <font>
      <sz val="11"/>
      <color theme="1"/>
      <name val="Calibri"/>
      <family val="2"/>
      <scheme val="minor"/>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sz val="12"/>
      <color theme="1"/>
      <name val="Arial"/>
      <family val="2"/>
    </font>
    <font>
      <b/>
      <sz val="12"/>
      <color rgb="FFFFFFFF"/>
      <name val="Arial"/>
      <family val="2"/>
    </font>
    <font>
      <b/>
      <sz val="12"/>
      <name val="Arial"/>
      <family val="2"/>
    </font>
    <font>
      <b/>
      <sz val="12"/>
      <color rgb="FF000000"/>
      <name val="Arial"/>
      <family val="2"/>
    </font>
    <font>
      <sz val="12"/>
      <name val="Arial"/>
      <family val="2"/>
    </font>
    <font>
      <b/>
      <sz val="12"/>
      <color theme="1"/>
      <name val="Arial"/>
      <family val="2"/>
    </font>
    <font>
      <b/>
      <sz val="12"/>
      <color theme="0"/>
      <name val="Arial"/>
      <family val="2"/>
    </font>
    <font>
      <b/>
      <sz val="12"/>
      <color indexed="8"/>
      <name val="Arial"/>
      <family val="2"/>
    </font>
    <font>
      <b/>
      <sz val="12"/>
      <color rgb="FFFF0000"/>
      <name val="Arial"/>
      <family val="2"/>
    </font>
    <font>
      <b/>
      <sz val="9"/>
      <color indexed="81"/>
      <name val="Tahoma"/>
      <family val="2"/>
    </font>
    <font>
      <sz val="9"/>
      <color indexed="81"/>
      <name val="Tahoma"/>
      <family val="2"/>
    </font>
    <font>
      <sz val="14"/>
      <name val="Arial"/>
      <family val="2"/>
    </font>
    <font>
      <b/>
      <sz val="12"/>
      <color theme="4"/>
      <name val="Arial"/>
      <family val="2"/>
    </font>
    <font>
      <sz val="12"/>
      <color rgb="FFFF0000"/>
      <name val="Arial"/>
      <family val="2"/>
    </font>
    <font>
      <sz val="12"/>
      <color theme="4"/>
      <name val="Arial"/>
      <family val="2"/>
    </font>
    <font>
      <u/>
      <sz val="11"/>
      <color theme="10"/>
      <name val="Calibri"/>
      <family val="2"/>
      <scheme val="minor"/>
    </font>
    <font>
      <u/>
      <sz val="11"/>
      <name val="Calibri"/>
      <family val="2"/>
      <scheme val="minor"/>
    </font>
    <font>
      <u/>
      <sz val="11"/>
      <color theme="1"/>
      <name val="Calibri"/>
      <family val="2"/>
      <scheme val="minor"/>
    </font>
    <font>
      <sz val="12"/>
      <color rgb="FF0070C0"/>
      <name val="Arial"/>
      <family val="2"/>
    </font>
    <font>
      <u/>
      <sz val="11"/>
      <color theme="4"/>
      <name val="Calibri"/>
      <family val="2"/>
      <scheme val="minor"/>
    </font>
    <font>
      <u/>
      <sz val="11"/>
      <color rgb="FF0070C0"/>
      <name val="Calibri"/>
      <family val="2"/>
      <scheme val="minor"/>
    </font>
    <font>
      <sz val="12"/>
      <color theme="4" tint="-0.249977111117893"/>
      <name val="Arial"/>
      <family val="2"/>
    </font>
    <font>
      <sz val="12"/>
      <color theme="3"/>
      <name val="Arial"/>
      <family val="2"/>
    </font>
    <font>
      <b/>
      <u/>
      <sz val="11"/>
      <name val="Calibri"/>
      <family val="2"/>
      <scheme val="minor"/>
    </font>
    <font>
      <sz val="11"/>
      <name val="Calibri"/>
      <family val="2"/>
      <scheme val="minor"/>
    </font>
  </fonts>
  <fills count="23">
    <fill>
      <patternFill patternType="none"/>
    </fill>
    <fill>
      <patternFill patternType="gray125"/>
    </fill>
    <fill>
      <patternFill patternType="solid">
        <fgColor theme="4" tint="-0.499984740745262"/>
        <bgColor indexed="64"/>
      </patternFill>
    </fill>
    <fill>
      <patternFill patternType="solid">
        <fgColor rgb="FF31849B"/>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bgColor indexed="64"/>
      </patternFill>
    </fill>
  </fills>
  <borders count="2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rgb="FF002060"/>
      </left>
      <right style="thin">
        <color rgb="FF002060"/>
      </right>
      <top style="thin">
        <color rgb="FF002060"/>
      </top>
      <bottom style="thin">
        <color rgb="FF002060"/>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0" fontId="4" fillId="0" borderId="0"/>
    <xf numFmtId="9" fontId="6" fillId="0" borderId="0" applyFont="0" applyFill="0" applyBorder="0" applyAlignment="0" applyProtection="0"/>
    <xf numFmtId="9" fontId="4" fillId="0" borderId="0" applyFont="0" applyFill="0" applyBorder="0" applyAlignment="0" applyProtection="0"/>
    <xf numFmtId="42" fontId="4" fillId="0" borderId="0" applyFont="0" applyFill="0" applyBorder="0" applyAlignment="0" applyProtection="0"/>
    <xf numFmtId="42" fontId="1" fillId="0" borderId="0" applyFont="0" applyFill="0" applyBorder="0" applyAlignment="0" applyProtection="0"/>
    <xf numFmtId="0" fontId="22" fillId="0" borderId="0" applyNumberFormat="0" applyFill="0" applyBorder="0" applyAlignment="0" applyProtection="0"/>
  </cellStyleXfs>
  <cellXfs count="275">
    <xf numFmtId="0" fontId="0" fillId="0" borderId="0" xfId="0"/>
    <xf numFmtId="9" fontId="3" fillId="2" borderId="2" xfId="2" applyNumberFormat="1" applyFont="1" applyFill="1" applyBorder="1" applyAlignment="1">
      <alignment horizontal="center" vertical="center" wrapText="1"/>
    </xf>
    <xf numFmtId="9" fontId="3" fillId="2" borderId="3" xfId="2" applyNumberFormat="1" applyFont="1" applyFill="1" applyBorder="1" applyAlignment="1">
      <alignment horizontal="center" vertical="center" wrapText="1"/>
    </xf>
    <xf numFmtId="9" fontId="3" fillId="0" borderId="0" xfId="2" applyNumberFormat="1" applyFont="1" applyAlignment="1">
      <alignment horizontal="center" vertical="center" wrapText="1"/>
    </xf>
    <xf numFmtId="0" fontId="5" fillId="0" borderId="0" xfId="3" applyFont="1"/>
    <xf numFmtId="9" fontId="3" fillId="2" borderId="4" xfId="2" applyNumberFormat="1" applyFont="1" applyFill="1" applyBorder="1" applyAlignment="1">
      <alignment horizontal="center" vertical="center" wrapText="1"/>
    </xf>
    <xf numFmtId="9" fontId="7" fillId="0" borderId="5" xfId="4" applyFont="1" applyBorder="1" applyAlignment="1">
      <alignment horizontal="center" vertical="center"/>
    </xf>
    <xf numFmtId="9" fontId="7" fillId="0" borderId="6" xfId="4" applyFont="1" applyBorder="1" applyAlignment="1">
      <alignment horizontal="center" vertical="center"/>
    </xf>
    <xf numFmtId="9" fontId="7" fillId="0" borderId="0" xfId="4" applyFont="1" applyBorder="1" applyAlignment="1">
      <alignment horizontal="center" vertical="center"/>
    </xf>
    <xf numFmtId="0" fontId="7" fillId="0" borderId="0" xfId="2" applyFont="1" applyAlignment="1">
      <alignment wrapText="1"/>
    </xf>
    <xf numFmtId="0" fontId="8" fillId="3" borderId="7"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9" fillId="4" borderId="9" xfId="3"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6" borderId="7" xfId="2" applyFont="1" applyFill="1" applyBorder="1" applyAlignment="1">
      <alignment horizontal="center" vertical="center" wrapText="1"/>
    </xf>
    <xf numFmtId="0" fontId="10" fillId="6" borderId="11" xfId="2" applyFont="1" applyFill="1" applyBorder="1" applyAlignment="1">
      <alignment horizontal="center" vertical="center" wrapText="1"/>
    </xf>
    <xf numFmtId="0" fontId="5" fillId="0" borderId="7" xfId="3" applyFont="1" applyBorder="1" applyAlignment="1">
      <alignment horizontal="center" vertical="center"/>
    </xf>
    <xf numFmtId="0" fontId="11" fillId="0" borderId="12" xfId="3" applyFont="1" applyBorder="1" applyAlignment="1">
      <alignment horizontal="justify" vertical="center" wrapText="1"/>
    </xf>
    <xf numFmtId="0" fontId="11" fillId="0" borderId="7" xfId="3" applyFont="1" applyBorder="1" applyAlignment="1">
      <alignment horizontal="justify" vertical="center" wrapText="1"/>
    </xf>
    <xf numFmtId="0" fontId="11" fillId="0" borderId="7" xfId="3" applyFont="1" applyBorder="1" applyAlignment="1">
      <alignment horizontal="center" vertical="center" wrapText="1"/>
    </xf>
    <xf numFmtId="0" fontId="9" fillId="7" borderId="7" xfId="3" applyFont="1" applyFill="1" applyBorder="1" applyAlignment="1">
      <alignment horizontal="center" vertical="center" wrapText="1"/>
    </xf>
    <xf numFmtId="9" fontId="11" fillId="5" borderId="7" xfId="5" applyFont="1" applyFill="1" applyBorder="1" applyAlignment="1">
      <alignment horizontal="center" vertical="center" wrapText="1"/>
    </xf>
    <xf numFmtId="1" fontId="7" fillId="0" borderId="7" xfId="2" applyNumberFormat="1" applyFont="1" applyBorder="1" applyAlignment="1">
      <alignment horizontal="center" vertical="center"/>
    </xf>
    <xf numFmtId="1" fontId="12" fillId="6" borderId="7" xfId="2" applyNumberFormat="1" applyFont="1" applyFill="1" applyBorder="1" applyAlignment="1">
      <alignment horizontal="center" vertical="center"/>
    </xf>
    <xf numFmtId="1" fontId="7" fillId="8" borderId="7" xfId="2" applyNumberFormat="1" applyFont="1" applyFill="1" applyBorder="1" applyAlignment="1">
      <alignment horizontal="center" vertical="center"/>
    </xf>
    <xf numFmtId="1" fontId="12" fillId="8" borderId="7" xfId="2" applyNumberFormat="1" applyFont="1" applyFill="1" applyBorder="1" applyAlignment="1">
      <alignment horizontal="center" vertical="center"/>
    </xf>
    <xf numFmtId="1" fontId="12" fillId="0" borderId="7" xfId="2" applyNumberFormat="1" applyFont="1" applyBorder="1" applyAlignment="1">
      <alignment horizontal="center" vertical="center"/>
    </xf>
    <xf numFmtId="3" fontId="9" fillId="7" borderId="7" xfId="3" applyNumberFormat="1" applyFont="1" applyFill="1" applyBorder="1" applyAlignment="1">
      <alignment horizontal="center" vertical="center" wrapText="1"/>
    </xf>
    <xf numFmtId="3" fontId="11" fillId="0" borderId="7" xfId="3" applyNumberFormat="1" applyFont="1" applyBorder="1" applyAlignment="1">
      <alignment horizontal="center" vertical="center" wrapText="1"/>
    </xf>
    <xf numFmtId="3" fontId="7" fillId="0" borderId="7" xfId="2" applyNumberFormat="1" applyFont="1" applyBorder="1" applyAlignment="1">
      <alignment horizontal="center" vertical="center"/>
    </xf>
    <xf numFmtId="3" fontId="12" fillId="6" borderId="7" xfId="2" applyNumberFormat="1" applyFont="1" applyFill="1" applyBorder="1" applyAlignment="1">
      <alignment horizontal="center" vertical="center"/>
    </xf>
    <xf numFmtId="3" fontId="7" fillId="8" borderId="7" xfId="2" applyNumberFormat="1" applyFont="1" applyFill="1" applyBorder="1" applyAlignment="1">
      <alignment horizontal="center" vertical="center"/>
    </xf>
    <xf numFmtId="3" fontId="12" fillId="0" borderId="7" xfId="2" applyNumberFormat="1" applyFont="1" applyBorder="1" applyAlignment="1">
      <alignment horizontal="center" vertical="center"/>
    </xf>
    <xf numFmtId="0" fontId="5" fillId="0" borderId="0" xfId="3" applyFont="1" applyAlignment="1">
      <alignment horizontal="center" vertical="center"/>
    </xf>
    <xf numFmtId="0" fontId="11" fillId="0" borderId="0" xfId="3" applyFont="1" applyAlignment="1">
      <alignment horizontal="justify" vertical="center" wrapText="1"/>
    </xf>
    <xf numFmtId="0" fontId="11" fillId="0" borderId="0" xfId="3" applyFont="1" applyAlignment="1">
      <alignment horizontal="center" vertical="center" wrapText="1"/>
    </xf>
    <xf numFmtId="3" fontId="11" fillId="0" borderId="0" xfId="3" applyNumberFormat="1" applyFont="1" applyAlignment="1">
      <alignment horizontal="center" vertical="center" wrapText="1"/>
    </xf>
    <xf numFmtId="9" fontId="11" fillId="0" borderId="0" xfId="5" applyFont="1" applyFill="1" applyBorder="1" applyAlignment="1">
      <alignment horizontal="center" vertical="center" wrapText="1"/>
    </xf>
    <xf numFmtId="3" fontId="7" fillId="0" borderId="0" xfId="2" applyNumberFormat="1" applyFont="1" applyAlignment="1">
      <alignment horizontal="center" vertical="center"/>
    </xf>
    <xf numFmtId="3" fontId="12" fillId="0" borderId="0" xfId="2" applyNumberFormat="1" applyFont="1" applyAlignment="1">
      <alignment horizontal="center" vertical="center"/>
    </xf>
    <xf numFmtId="0" fontId="13" fillId="8" borderId="13" xfId="3" applyFont="1" applyFill="1" applyBorder="1" applyAlignment="1">
      <alignment horizontal="center" vertical="center"/>
    </xf>
    <xf numFmtId="3" fontId="7" fillId="8" borderId="0" xfId="2" applyNumberFormat="1" applyFont="1" applyFill="1" applyAlignment="1">
      <alignment horizontal="center" vertical="center"/>
    </xf>
    <xf numFmtId="3" fontId="12" fillId="8" borderId="0" xfId="2" applyNumberFormat="1" applyFont="1" applyFill="1" applyAlignment="1">
      <alignment horizontal="center" vertical="center"/>
    </xf>
    <xf numFmtId="0" fontId="5" fillId="8" borderId="0" xfId="3" applyFont="1" applyFill="1"/>
    <xf numFmtId="0" fontId="11" fillId="10" borderId="7" xfId="3" applyFont="1" applyFill="1" applyBorder="1" applyAlignment="1">
      <alignment horizontal="center" vertical="center" wrapText="1"/>
    </xf>
    <xf numFmtId="0" fontId="11" fillId="0" borderId="7" xfId="3" applyFont="1" applyFill="1" applyBorder="1" applyAlignment="1">
      <alignment horizontal="center" vertical="center" wrapText="1"/>
    </xf>
    <xf numFmtId="1" fontId="11" fillId="0" borderId="7" xfId="3" applyNumberFormat="1" applyFont="1" applyBorder="1" applyAlignment="1">
      <alignment horizontal="center" vertical="center" wrapText="1"/>
    </xf>
    <xf numFmtId="1" fontId="11" fillId="0" borderId="7" xfId="3" applyNumberFormat="1" applyFont="1" applyBorder="1" applyAlignment="1">
      <alignment horizontal="center" vertical="center"/>
    </xf>
    <xf numFmtId="9" fontId="11" fillId="0" borderId="7" xfId="1" applyFont="1" applyBorder="1" applyAlignment="1">
      <alignment horizontal="center" vertical="center"/>
    </xf>
    <xf numFmtId="1" fontId="11" fillId="11" borderId="7" xfId="3" applyNumberFormat="1" applyFont="1" applyFill="1" applyBorder="1" applyAlignment="1">
      <alignment horizontal="center" vertical="center"/>
    </xf>
    <xf numFmtId="0" fontId="7" fillId="10" borderId="7" xfId="3" applyFont="1" applyFill="1" applyBorder="1" applyAlignment="1">
      <alignment horizontal="center" vertical="center" wrapText="1"/>
    </xf>
    <xf numFmtId="0" fontId="7" fillId="0" borderId="7" xfId="3" applyFont="1" applyFill="1" applyBorder="1" applyAlignment="1">
      <alignment horizontal="center" vertical="center"/>
    </xf>
    <xf numFmtId="0" fontId="11" fillId="0" borderId="7" xfId="3" applyFont="1" applyFill="1" applyBorder="1" applyAlignment="1">
      <alignment horizontal="center" vertical="center"/>
    </xf>
    <xf numFmtId="1" fontId="9" fillId="0" borderId="7" xfId="3" applyNumberFormat="1" applyFont="1" applyBorder="1" applyAlignment="1">
      <alignment horizontal="center" vertical="center" wrapText="1"/>
    </xf>
    <xf numFmtId="1" fontId="5" fillId="0" borderId="7" xfId="3" applyNumberFormat="1" applyFont="1" applyBorder="1" applyAlignment="1">
      <alignment horizontal="center" vertical="center"/>
    </xf>
    <xf numFmtId="0" fontId="9" fillId="12" borderId="7" xfId="3" applyFont="1" applyFill="1" applyBorder="1" applyAlignment="1">
      <alignment horizontal="center" vertical="center" wrapText="1"/>
    </xf>
    <xf numFmtId="1" fontId="9" fillId="13" borderId="7" xfId="3" applyNumberFormat="1" applyFont="1" applyFill="1" applyBorder="1" applyAlignment="1">
      <alignment horizontal="center" vertical="center" wrapText="1"/>
    </xf>
    <xf numFmtId="1" fontId="9" fillId="14" borderId="7" xfId="3" applyNumberFormat="1" applyFont="1" applyFill="1" applyBorder="1" applyAlignment="1">
      <alignment horizontal="center" vertical="center" wrapText="1"/>
    </xf>
    <xf numFmtId="1" fontId="9" fillId="6" borderId="7" xfId="3" applyNumberFormat="1" applyFont="1" applyFill="1" applyBorder="1" applyAlignment="1">
      <alignment horizontal="center" vertical="center" wrapText="1"/>
    </xf>
    <xf numFmtId="9" fontId="9" fillId="5" borderId="7" xfId="1" applyFont="1" applyFill="1" applyBorder="1" applyAlignment="1">
      <alignment horizontal="center" vertical="center"/>
    </xf>
    <xf numFmtId="0" fontId="14" fillId="0" borderId="0" xfId="3" applyFont="1"/>
    <xf numFmtId="1" fontId="9" fillId="0" borderId="0" xfId="3" applyNumberFormat="1" applyFont="1" applyAlignment="1">
      <alignment horizontal="center" wrapText="1"/>
    </xf>
    <xf numFmtId="1" fontId="11" fillId="10" borderId="7" xfId="3" applyNumberFormat="1" applyFont="1" applyFill="1" applyBorder="1" applyAlignment="1">
      <alignment horizontal="center" vertical="center" wrapText="1"/>
    </xf>
    <xf numFmtId="1" fontId="11" fillId="0" borderId="7" xfId="5" applyNumberFormat="1" applyFont="1" applyFill="1" applyBorder="1" applyAlignment="1">
      <alignment horizontal="center" vertical="center" wrapText="1"/>
    </xf>
    <xf numFmtId="9" fontId="5" fillId="0" borderId="7" xfId="1" applyFont="1" applyBorder="1" applyAlignment="1">
      <alignment horizontal="center" vertical="center"/>
    </xf>
    <xf numFmtId="1" fontId="9" fillId="0" borderId="7" xfId="3" applyNumberFormat="1" applyFont="1" applyFill="1" applyBorder="1" applyAlignment="1">
      <alignment horizontal="center" vertical="center" wrapText="1"/>
    </xf>
    <xf numFmtId="1" fontId="7" fillId="10" borderId="7" xfId="3" applyNumberFormat="1" applyFont="1" applyFill="1" applyBorder="1" applyAlignment="1">
      <alignment horizontal="center" vertical="center" wrapText="1"/>
    </xf>
    <xf numFmtId="1" fontId="7" fillId="0" borderId="7" xfId="3" applyNumberFormat="1" applyFont="1" applyBorder="1" applyAlignment="1">
      <alignment horizontal="center" vertical="center" wrapText="1"/>
    </xf>
    <xf numFmtId="9" fontId="14" fillId="5" borderId="7" xfId="1" applyFont="1" applyFill="1" applyBorder="1" applyAlignment="1">
      <alignment horizontal="center" vertical="center"/>
    </xf>
    <xf numFmtId="0" fontId="14" fillId="0" borderId="0" xfId="3" applyFont="1" applyAlignment="1">
      <alignment horizontal="center" vertical="center"/>
    </xf>
    <xf numFmtId="0" fontId="11" fillId="10" borderId="15" xfId="3" applyFont="1" applyFill="1" applyBorder="1" applyAlignment="1">
      <alignment horizontal="justify" vertical="center" wrapText="1"/>
    </xf>
    <xf numFmtId="3" fontId="11" fillId="0" borderId="15" xfId="3" applyNumberFormat="1" applyFont="1" applyBorder="1" applyAlignment="1">
      <alignment horizontal="center" vertical="center" wrapText="1"/>
    </xf>
    <xf numFmtId="3" fontId="5" fillId="0" borderId="15" xfId="5" applyNumberFormat="1" applyFont="1" applyBorder="1" applyAlignment="1">
      <alignment horizontal="center" vertical="center"/>
    </xf>
    <xf numFmtId="9" fontId="5" fillId="0" borderId="15" xfId="1" applyFont="1" applyBorder="1" applyAlignment="1">
      <alignment horizontal="center" vertical="center"/>
    </xf>
    <xf numFmtId="0" fontId="11" fillId="10" borderId="7" xfId="3" applyFont="1" applyFill="1" applyBorder="1" applyAlignment="1">
      <alignment horizontal="justify" vertical="center" wrapText="1"/>
    </xf>
    <xf numFmtId="3" fontId="5" fillId="11" borderId="7" xfId="3" applyNumberFormat="1" applyFont="1" applyFill="1" applyBorder="1" applyAlignment="1">
      <alignment horizontal="center" vertical="center"/>
    </xf>
    <xf numFmtId="3" fontId="11" fillId="0" borderId="7" xfId="3" applyNumberFormat="1" applyFont="1" applyFill="1" applyBorder="1" applyAlignment="1">
      <alignment horizontal="center" vertical="center" wrapText="1"/>
    </xf>
    <xf numFmtId="3" fontId="5" fillId="0" borderId="7" xfId="3" applyNumberFormat="1" applyFont="1" applyBorder="1" applyAlignment="1">
      <alignment horizontal="center" vertical="center"/>
    </xf>
    <xf numFmtId="3" fontId="14" fillId="11" borderId="7" xfId="3" applyNumberFormat="1" applyFont="1" applyFill="1" applyBorder="1" applyAlignment="1">
      <alignment horizontal="center" vertical="center"/>
    </xf>
    <xf numFmtId="1" fontId="11" fillId="10" borderId="7" xfId="3" applyNumberFormat="1" applyFont="1" applyFill="1" applyBorder="1" applyAlignment="1">
      <alignment horizontal="justify" vertical="center" wrapText="1"/>
    </xf>
    <xf numFmtId="3" fontId="9" fillId="13" borderId="7" xfId="3" applyNumberFormat="1" applyFont="1" applyFill="1" applyBorder="1" applyAlignment="1">
      <alignment horizontal="center" vertical="center" wrapText="1"/>
    </xf>
    <xf numFmtId="3" fontId="9" fillId="15" borderId="7" xfId="3" applyNumberFormat="1"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9" fontId="14" fillId="5" borderId="15" xfId="1" applyFont="1" applyFill="1" applyBorder="1" applyAlignment="1">
      <alignment horizontal="center" vertical="center"/>
    </xf>
    <xf numFmtId="0" fontId="5" fillId="0" borderId="0" xfId="3" applyFont="1" applyAlignment="1">
      <alignment horizontal="center"/>
    </xf>
    <xf numFmtId="1" fontId="5" fillId="0" borderId="0" xfId="3" applyNumberFormat="1" applyFont="1" applyAlignment="1">
      <alignment horizontal="center" vertical="center"/>
    </xf>
    <xf numFmtId="1" fontId="5" fillId="0" borderId="0" xfId="3" applyNumberFormat="1" applyFont="1"/>
    <xf numFmtId="9" fontId="5" fillId="0" borderId="0" xfId="5" applyFont="1" applyFill="1" applyAlignment="1">
      <alignment horizontal="center" vertical="center"/>
    </xf>
    <xf numFmtId="1" fontId="14" fillId="0" borderId="0" xfId="6" applyNumberFormat="1" applyFont="1" applyFill="1" applyAlignment="1">
      <alignment horizontal="center" vertical="center"/>
    </xf>
    <xf numFmtId="9" fontId="3" fillId="2" borderId="0" xfId="2" applyNumberFormat="1" applyFont="1" applyFill="1" applyAlignment="1">
      <alignment horizontal="center" vertical="center" wrapText="1"/>
    </xf>
    <xf numFmtId="9" fontId="7" fillId="0" borderId="16" xfId="4" applyFont="1" applyBorder="1" applyAlignment="1">
      <alignment horizontal="center" vertical="center"/>
    </xf>
    <xf numFmtId="9" fontId="7" fillId="0" borderId="17" xfId="4" applyFont="1" applyBorder="1" applyAlignment="1">
      <alignment horizontal="center" vertical="center"/>
    </xf>
    <xf numFmtId="0" fontId="11" fillId="6" borderId="7" xfId="3" applyFont="1" applyFill="1" applyBorder="1" applyAlignment="1">
      <alignment horizontal="center" vertical="center" wrapText="1"/>
    </xf>
    <xf numFmtId="9" fontId="11" fillId="0" borderId="7" xfId="3" applyNumberFormat="1" applyFont="1" applyBorder="1" applyAlignment="1">
      <alignment horizontal="center" vertical="center" wrapText="1"/>
    </xf>
    <xf numFmtId="9" fontId="9" fillId="0" borderId="7" xfId="5" applyFont="1" applyBorder="1" applyAlignment="1">
      <alignment horizontal="center" vertical="center" wrapText="1"/>
    </xf>
    <xf numFmtId="9" fontId="7" fillId="0" borderId="7" xfId="5" applyFont="1" applyBorder="1" applyAlignment="1">
      <alignment horizontal="center" vertical="center"/>
    </xf>
    <xf numFmtId="9" fontId="7" fillId="0" borderId="7" xfId="5" applyFont="1" applyFill="1" applyBorder="1" applyAlignment="1">
      <alignment horizontal="center" vertical="center"/>
    </xf>
    <xf numFmtId="9" fontId="7" fillId="6" borderId="7" xfId="5" applyFont="1" applyFill="1" applyBorder="1" applyAlignment="1">
      <alignment horizontal="center" vertical="center"/>
    </xf>
    <xf numFmtId="0" fontId="7" fillId="0" borderId="7" xfId="2" applyFont="1" applyBorder="1" applyAlignment="1">
      <alignment horizontal="center" vertical="center"/>
    </xf>
    <xf numFmtId="3" fontId="7" fillId="6" borderId="7" xfId="2" applyNumberFormat="1" applyFont="1" applyFill="1" applyBorder="1" applyAlignment="1">
      <alignment horizontal="center" vertical="center"/>
    </xf>
    <xf numFmtId="9" fontId="11" fillId="16" borderId="7" xfId="5" applyFont="1" applyFill="1" applyBorder="1" applyAlignment="1">
      <alignment horizontal="center" vertical="center" wrapText="1"/>
    </xf>
    <xf numFmtId="0" fontId="11" fillId="11" borderId="7" xfId="3" applyFont="1" applyFill="1" applyBorder="1" applyAlignment="1">
      <alignment horizontal="center" vertical="center" wrapText="1"/>
    </xf>
    <xf numFmtId="0" fontId="9" fillId="0" borderId="0" xfId="3" applyFont="1" applyAlignment="1">
      <alignment horizontal="justify" vertical="center" wrapText="1"/>
    </xf>
    <xf numFmtId="9" fontId="7" fillId="0" borderId="0" xfId="5" applyFont="1" applyFill="1" applyBorder="1" applyAlignment="1">
      <alignment horizontal="center" vertical="center"/>
    </xf>
    <xf numFmtId="9" fontId="7" fillId="8" borderId="0" xfId="5" applyFont="1" applyFill="1" applyBorder="1" applyAlignment="1">
      <alignment horizontal="center" vertical="center"/>
    </xf>
    <xf numFmtId="0" fontId="11" fillId="0" borderId="0" xfId="2" applyFont="1" applyAlignment="1">
      <alignment horizontal="left" vertical="center" wrapText="1"/>
    </xf>
    <xf numFmtId="0" fontId="13" fillId="8" borderId="0" xfId="3" applyFont="1" applyFill="1" applyAlignment="1">
      <alignment horizontal="center" vertical="center"/>
    </xf>
    <xf numFmtId="0" fontId="11" fillId="8" borderId="0" xfId="2" applyFont="1" applyFill="1" applyAlignment="1">
      <alignment horizontal="left" vertical="center" wrapText="1"/>
    </xf>
    <xf numFmtId="0" fontId="5" fillId="8" borderId="7" xfId="3" applyFont="1" applyFill="1" applyBorder="1" applyAlignment="1">
      <alignment vertical="center" wrapText="1"/>
    </xf>
    <xf numFmtId="0" fontId="11" fillId="8" borderId="11" xfId="3" applyFont="1" applyFill="1" applyBorder="1" applyAlignment="1">
      <alignment horizontal="center" vertical="center" wrapText="1"/>
    </xf>
    <xf numFmtId="1" fontId="11" fillId="8" borderId="18" xfId="3" applyNumberFormat="1" applyFont="1" applyFill="1" applyBorder="1" applyAlignment="1">
      <alignment horizontal="justify" vertical="center" wrapText="1"/>
    </xf>
    <xf numFmtId="9" fontId="5" fillId="8" borderId="18" xfId="3" applyNumberFormat="1" applyFont="1" applyFill="1" applyBorder="1" applyAlignment="1">
      <alignment horizontal="center" vertical="center"/>
    </xf>
    <xf numFmtId="0" fontId="5" fillId="8" borderId="18" xfId="3" applyFont="1" applyFill="1" applyBorder="1" applyAlignment="1">
      <alignment horizontal="center" vertical="center"/>
    </xf>
    <xf numFmtId="9" fontId="5" fillId="8" borderId="18" xfId="1" applyFont="1" applyFill="1" applyBorder="1" applyAlignment="1">
      <alignment horizontal="center" vertical="center"/>
    </xf>
    <xf numFmtId="0" fontId="5" fillId="8" borderId="18" xfId="3" applyFont="1" applyFill="1" applyBorder="1"/>
    <xf numFmtId="0" fontId="5" fillId="8" borderId="12" xfId="3" applyFont="1" applyFill="1" applyBorder="1"/>
    <xf numFmtId="10" fontId="5" fillId="0" borderId="7" xfId="3" applyNumberFormat="1" applyFont="1" applyBorder="1" applyAlignment="1">
      <alignment horizontal="center" vertical="center"/>
    </xf>
    <xf numFmtId="9" fontId="9" fillId="13" borderId="7" xfId="1" applyFont="1" applyFill="1" applyBorder="1" applyAlignment="1">
      <alignment horizontal="center" vertical="center" wrapText="1"/>
    </xf>
    <xf numFmtId="9" fontId="9" fillId="15" borderId="7" xfId="1" applyFont="1" applyFill="1" applyBorder="1" applyAlignment="1">
      <alignment horizontal="center" vertical="center" wrapText="1"/>
    </xf>
    <xf numFmtId="9" fontId="9" fillId="6" borderId="7" xfId="1" applyFont="1" applyFill="1" applyBorder="1" applyAlignment="1">
      <alignment horizontal="center" vertical="center" wrapText="1"/>
    </xf>
    <xf numFmtId="9" fontId="9" fillId="13" borderId="7" xfId="3" applyNumberFormat="1" applyFont="1" applyFill="1" applyBorder="1" applyAlignment="1">
      <alignment horizontal="center" vertical="center" wrapText="1"/>
    </xf>
    <xf numFmtId="0" fontId="5" fillId="8" borderId="0" xfId="3" applyFont="1" applyFill="1" applyAlignment="1">
      <alignment vertical="center" wrapText="1"/>
    </xf>
    <xf numFmtId="0" fontId="9" fillId="8" borderId="0" xfId="3" applyFont="1" applyFill="1" applyAlignment="1">
      <alignment horizontal="center" vertical="center" wrapText="1"/>
    </xf>
    <xf numFmtId="9" fontId="9" fillId="8" borderId="0" xfId="1" applyFont="1" applyFill="1" applyBorder="1" applyAlignment="1">
      <alignment horizontal="center" vertical="center" wrapText="1"/>
    </xf>
    <xf numFmtId="3" fontId="9" fillId="8" borderId="0" xfId="3" applyNumberFormat="1" applyFont="1" applyFill="1" applyAlignment="1">
      <alignment horizontal="center" vertical="center" wrapText="1"/>
    </xf>
    <xf numFmtId="9" fontId="14" fillId="8" borderId="0" xfId="1" applyFont="1" applyFill="1" applyBorder="1" applyAlignment="1">
      <alignment horizontal="center" vertical="center"/>
    </xf>
    <xf numFmtId="0" fontId="14" fillId="8" borderId="0" xfId="3" applyFont="1" applyFill="1" applyAlignment="1">
      <alignment horizontal="center" vertical="center"/>
    </xf>
    <xf numFmtId="9" fontId="5" fillId="0" borderId="7" xfId="3" applyNumberFormat="1" applyFont="1" applyBorder="1" applyAlignment="1">
      <alignment horizontal="center" vertical="center"/>
    </xf>
    <xf numFmtId="0" fontId="5" fillId="0" borderId="0" xfId="3" applyFont="1" applyAlignment="1">
      <alignment wrapText="1"/>
    </xf>
    <xf numFmtId="0" fontId="5" fillId="0" borderId="7" xfId="3" applyFont="1" applyFill="1" applyBorder="1" applyAlignment="1">
      <alignment horizontal="center" vertical="center"/>
    </xf>
    <xf numFmtId="0" fontId="5" fillId="6" borderId="7" xfId="3" applyFont="1" applyFill="1" applyBorder="1" applyAlignment="1">
      <alignment horizontal="center" vertical="center"/>
    </xf>
    <xf numFmtId="9" fontId="5" fillId="5" borderId="7" xfId="1" applyFont="1" applyFill="1" applyBorder="1" applyAlignment="1">
      <alignment horizontal="center" vertical="center"/>
    </xf>
    <xf numFmtId="1" fontId="5" fillId="6" borderId="7" xfId="3" applyNumberFormat="1" applyFont="1" applyFill="1" applyBorder="1" applyAlignment="1">
      <alignment horizontal="center" vertical="center"/>
    </xf>
    <xf numFmtId="9" fontId="14" fillId="15" borderId="7" xfId="1" applyFont="1" applyFill="1" applyBorder="1" applyAlignment="1">
      <alignment horizontal="center" vertical="center"/>
    </xf>
    <xf numFmtId="0" fontId="5" fillId="0" borderId="0" xfId="3" applyFont="1" applyAlignment="1">
      <alignment vertical="center" wrapText="1"/>
    </xf>
    <xf numFmtId="9" fontId="15" fillId="17" borderId="7" xfId="1" applyFont="1" applyFill="1" applyBorder="1" applyAlignment="1">
      <alignment horizontal="center" vertical="center" wrapText="1"/>
    </xf>
    <xf numFmtId="164" fontId="9" fillId="6" borderId="7" xfId="1" applyNumberFormat="1" applyFont="1" applyFill="1" applyBorder="1" applyAlignment="1">
      <alignment horizontal="center" vertical="center" wrapText="1"/>
    </xf>
    <xf numFmtId="9" fontId="12" fillId="0" borderId="0" xfId="1" applyFont="1" applyBorder="1" applyAlignment="1">
      <alignment horizontal="center" vertical="center"/>
    </xf>
    <xf numFmtId="0" fontId="5" fillId="8" borderId="0" xfId="3" applyFont="1" applyFill="1" applyAlignment="1">
      <alignment horizontal="justify" vertical="top" wrapText="1"/>
    </xf>
    <xf numFmtId="0" fontId="5" fillId="8" borderId="0" xfId="3" applyFont="1" applyFill="1" applyAlignment="1">
      <alignment horizontal="center" vertical="center" wrapText="1"/>
    </xf>
    <xf numFmtId="9" fontId="9" fillId="8" borderId="0" xfId="3" applyNumberFormat="1" applyFont="1" applyFill="1" applyAlignment="1">
      <alignment horizontal="center" vertical="center" wrapText="1"/>
    </xf>
    <xf numFmtId="9" fontId="12" fillId="8" borderId="0" xfId="1" applyFont="1" applyFill="1" applyBorder="1" applyAlignment="1">
      <alignment horizontal="center" vertical="center"/>
    </xf>
    <xf numFmtId="0" fontId="18" fillId="10" borderId="22"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8" fillId="18" borderId="15" xfId="0" applyFont="1" applyFill="1" applyBorder="1" applyAlignment="1">
      <alignment horizontal="center" vertical="center" wrapText="1"/>
    </xf>
    <xf numFmtId="10" fontId="18" fillId="10" borderId="15" xfId="0" applyNumberFormat="1" applyFont="1" applyFill="1" applyBorder="1" applyAlignment="1">
      <alignment horizontal="center" vertical="center" wrapText="1"/>
    </xf>
    <xf numFmtId="42" fontId="18" fillId="10" borderId="15" xfId="7"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18" fillId="19" borderId="2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20" borderId="7"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16" borderId="7" xfId="0" applyFont="1" applyFill="1" applyBorder="1" applyAlignment="1">
      <alignment horizontal="center" vertical="center" wrapText="1"/>
    </xf>
    <xf numFmtId="0" fontId="12" fillId="0" borderId="7" xfId="0" applyFont="1" applyBorder="1" applyAlignment="1">
      <alignment horizontal="center" vertical="center" wrapText="1"/>
    </xf>
    <xf numFmtId="9"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42" fontId="7" fillId="16" borderId="7" xfId="7" applyFont="1" applyFill="1" applyBorder="1" applyAlignment="1">
      <alignment horizontal="center" vertical="center" wrapText="1"/>
    </xf>
    <xf numFmtId="0" fontId="7"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Fill="1" applyBorder="1" applyAlignment="1">
      <alignment horizontal="center" vertical="center" wrapText="1"/>
    </xf>
    <xf numFmtId="0" fontId="7" fillId="21"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20" borderId="12"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22" borderId="7" xfId="0"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9" fontId="11" fillId="0" borderId="11" xfId="0" applyNumberFormat="1" applyFont="1" applyFill="1" applyBorder="1" applyAlignment="1">
      <alignment horizontal="center" vertical="center" wrapText="1"/>
    </xf>
    <xf numFmtId="9" fontId="11" fillId="0" borderId="11" xfId="1" applyFont="1" applyFill="1" applyBorder="1" applyAlignment="1">
      <alignment horizontal="center" vertical="center" wrapText="1"/>
    </xf>
    <xf numFmtId="0" fontId="23" fillId="0" borderId="11" xfId="8" applyFont="1" applyFill="1" applyBorder="1" applyAlignment="1">
      <alignment horizontal="center" vertical="center" wrapText="1"/>
    </xf>
    <xf numFmtId="0" fontId="7" fillId="20"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9" borderId="14" xfId="0" applyFont="1" applyFill="1" applyBorder="1" applyAlignment="1">
      <alignment horizontal="center" vertical="center" wrapText="1"/>
    </xf>
    <xf numFmtId="0" fontId="7" fillId="22" borderId="14" xfId="0"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21" fillId="0" borderId="19" xfId="0" applyFont="1" applyBorder="1" applyAlignment="1">
      <alignment horizontal="center" vertical="center" wrapText="1"/>
    </xf>
    <xf numFmtId="0" fontId="7" fillId="0" borderId="21" xfId="0" applyFont="1" applyBorder="1" applyAlignment="1">
      <alignment horizontal="center" vertical="center" wrapText="1"/>
    </xf>
    <xf numFmtId="9" fontId="7" fillId="0" borderId="14" xfId="0" applyNumberFormat="1" applyFont="1" applyBorder="1" applyAlignment="1">
      <alignment horizontal="center" vertical="center" wrapText="1"/>
    </xf>
    <xf numFmtId="164" fontId="7" fillId="0" borderId="14" xfId="0" applyNumberFormat="1" applyFont="1" applyBorder="1" applyAlignment="1">
      <alignment horizontal="center" vertical="center" wrapText="1"/>
    </xf>
    <xf numFmtId="42" fontId="7" fillId="0" borderId="14" xfId="0" applyNumberFormat="1" applyFont="1" applyBorder="1" applyAlignment="1">
      <alignment horizontal="center" vertical="center" wrapText="1"/>
    </xf>
    <xf numFmtId="9" fontId="0" fillId="0" borderId="0" xfId="1" applyFont="1"/>
    <xf numFmtId="0" fontId="11" fillId="0" borderId="0" xfId="2" applyFont="1" applyBorder="1" applyAlignment="1">
      <alignment horizontal="left" vertical="center" wrapText="1"/>
    </xf>
    <xf numFmtId="0" fontId="8" fillId="0" borderId="0" xfId="3" applyFont="1" applyFill="1" applyBorder="1" applyAlignment="1">
      <alignment horizontal="center" vertical="center" wrapText="1"/>
    </xf>
    <xf numFmtId="0" fontId="10" fillId="4" borderId="12" xfId="2" applyFont="1" applyFill="1" applyBorder="1" applyAlignment="1">
      <alignment horizontal="center" vertical="center" wrapText="1"/>
    </xf>
    <xf numFmtId="9" fontId="7" fillId="0" borderId="12" xfId="5" applyFont="1" applyBorder="1" applyAlignment="1">
      <alignment horizontal="center" vertical="center"/>
    </xf>
    <xf numFmtId="3" fontId="7" fillId="0" borderId="12" xfId="2" applyNumberFormat="1" applyFont="1" applyBorder="1" applyAlignment="1">
      <alignment horizontal="center" vertical="center"/>
    </xf>
    <xf numFmtId="9" fontId="7" fillId="0" borderId="12" xfId="5" applyFont="1" applyFill="1" applyBorder="1" applyAlignment="1">
      <alignment horizontal="center" vertical="center"/>
    </xf>
    <xf numFmtId="0" fontId="10" fillId="0" borderId="0" xfId="2" applyFont="1" applyFill="1" applyBorder="1" applyAlignment="1">
      <alignment horizontal="center" vertical="center" wrapText="1"/>
    </xf>
    <xf numFmtId="3" fontId="7" fillId="0" borderId="0" xfId="2" applyNumberFormat="1" applyFont="1" applyFill="1" applyBorder="1" applyAlignment="1">
      <alignment horizontal="center" vertical="center"/>
    </xf>
    <xf numFmtId="9" fontId="12" fillId="0" borderId="0" xfId="1" applyFont="1" applyAlignment="1">
      <alignment horizontal="center" vertical="center"/>
    </xf>
    <xf numFmtId="9" fontId="7" fillId="0" borderId="7" xfId="0" applyNumberFormat="1" applyFont="1" applyFill="1" applyBorder="1" applyAlignment="1">
      <alignment horizontal="center" vertical="center" wrapText="1"/>
    </xf>
    <xf numFmtId="164" fontId="7" fillId="0" borderId="7" xfId="0" applyNumberFormat="1" applyFont="1" applyFill="1" applyBorder="1" applyAlignment="1">
      <alignment horizontal="center" vertical="center" wrapText="1"/>
    </xf>
    <xf numFmtId="42" fontId="7" fillId="0" borderId="7" xfId="7" applyFont="1" applyFill="1" applyBorder="1" applyAlignment="1">
      <alignment horizontal="center" vertical="center" wrapText="1"/>
    </xf>
    <xf numFmtId="0" fontId="12"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0" fontId="7"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9" fontId="7" fillId="0" borderId="11" xfId="1"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0" fontId="24" fillId="0" borderId="11" xfId="8" applyFont="1" applyFill="1" applyBorder="1" applyAlignment="1">
      <alignment horizontal="center" vertical="center" wrapText="1"/>
    </xf>
    <xf numFmtId="0" fontId="22" fillId="0" borderId="11" xfId="8" applyFill="1" applyBorder="1" applyAlignment="1">
      <alignment horizontal="center" vertical="center" wrapText="1"/>
    </xf>
    <xf numFmtId="0" fontId="23" fillId="0" borderId="7" xfId="8" applyFont="1" applyFill="1" applyBorder="1" applyAlignment="1">
      <alignment horizontal="center" vertical="center" wrapText="1"/>
    </xf>
    <xf numFmtId="1" fontId="7" fillId="0" borderId="11" xfId="0" applyNumberFormat="1" applyFont="1" applyFill="1" applyBorder="1" applyAlignment="1">
      <alignment horizontal="center" vertical="center" wrapText="1"/>
    </xf>
    <xf numFmtId="10" fontId="11" fillId="0" borderId="11" xfId="1"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9" fontId="21" fillId="0" borderId="11" xfId="0" applyNumberFormat="1" applyFont="1" applyFill="1" applyBorder="1" applyAlignment="1">
      <alignment horizontal="center" vertical="center" wrapText="1"/>
    </xf>
    <xf numFmtId="9" fontId="25" fillId="0" borderId="11" xfId="0" applyNumberFormat="1" applyFont="1" applyFill="1" applyBorder="1" applyAlignment="1">
      <alignment horizontal="center" vertical="center" wrapText="1"/>
    </xf>
    <xf numFmtId="0" fontId="26" fillId="0" borderId="11" xfId="8" applyFont="1" applyFill="1" applyBorder="1" applyAlignment="1">
      <alignment horizontal="center" vertical="center" wrapText="1"/>
    </xf>
    <xf numFmtId="9" fontId="21" fillId="0" borderId="11" xfId="1" applyFont="1" applyFill="1" applyBorder="1" applyAlignment="1">
      <alignment horizontal="center" vertical="center" wrapText="1"/>
    </xf>
    <xf numFmtId="0" fontId="27" fillId="0" borderId="11" xfId="8" applyFont="1" applyFill="1" applyBorder="1" applyAlignment="1">
      <alignment horizontal="center" vertical="center" wrapText="1"/>
    </xf>
    <xf numFmtId="0" fontId="9" fillId="0" borderId="7" xfId="0" applyFont="1" applyFill="1" applyBorder="1" applyAlignment="1">
      <alignment horizontal="justify" vertical="center" wrapText="1"/>
    </xf>
    <xf numFmtId="1" fontId="11" fillId="0" borderId="11" xfId="0" applyNumberFormat="1" applyFont="1" applyFill="1" applyBorder="1" applyAlignment="1">
      <alignment horizontal="center" vertical="center" wrapText="1"/>
    </xf>
    <xf numFmtId="1" fontId="11" fillId="0" borderId="11" xfId="1" applyNumberFormat="1" applyFont="1" applyFill="1" applyBorder="1" applyAlignment="1">
      <alignment horizontal="center" vertical="center" wrapText="1"/>
    </xf>
    <xf numFmtId="9" fontId="28" fillId="0" borderId="11" xfId="1"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9" fontId="29" fillId="0" borderId="11" xfId="1" applyFont="1" applyFill="1" applyBorder="1" applyAlignment="1">
      <alignment horizontal="center" vertical="center" wrapText="1"/>
    </xf>
    <xf numFmtId="0" fontId="21" fillId="0" borderId="7" xfId="0" applyFont="1" applyFill="1" applyBorder="1" applyAlignment="1">
      <alignment horizontal="center" vertical="center" wrapText="1"/>
    </xf>
    <xf numFmtId="9" fontId="9" fillId="0" borderId="11" xfId="1" applyFont="1" applyFill="1" applyBorder="1" applyAlignment="1">
      <alignment horizontal="center" vertical="center" wrapText="1"/>
    </xf>
    <xf numFmtId="0" fontId="30" fillId="0" borderId="7" xfId="8" applyFont="1" applyFill="1" applyBorder="1" applyAlignment="1">
      <alignment horizontal="center" vertical="center" wrapText="1"/>
    </xf>
    <xf numFmtId="0" fontId="22" fillId="0" borderId="7" xfId="8" applyFill="1" applyBorder="1" applyAlignment="1">
      <alignment horizontal="center" vertical="center" wrapText="1"/>
    </xf>
    <xf numFmtId="0" fontId="26" fillId="0" borderId="7" xfId="8" applyFont="1" applyFill="1" applyBorder="1" applyAlignment="1">
      <alignment horizontal="center" vertical="center" wrapText="1"/>
    </xf>
    <xf numFmtId="0" fontId="12" fillId="0" borderId="11" xfId="0" applyFont="1" applyFill="1" applyBorder="1" applyAlignment="1">
      <alignment horizontal="center" vertical="center" wrapText="1"/>
    </xf>
    <xf numFmtId="0" fontId="30" fillId="0" borderId="11" xfId="8" applyFont="1" applyFill="1" applyBorder="1" applyAlignment="1">
      <alignment horizontal="center" vertical="center" wrapText="1"/>
    </xf>
    <xf numFmtId="9" fontId="12" fillId="0" borderId="11" xfId="1" applyFont="1" applyFill="1" applyBorder="1" applyAlignment="1">
      <alignment horizontal="center" vertical="center" wrapText="1"/>
    </xf>
    <xf numFmtId="0" fontId="31" fillId="0" borderId="7" xfId="8" applyFont="1" applyFill="1" applyBorder="1" applyAlignment="1">
      <alignment horizontal="center" vertical="center" wrapText="1"/>
    </xf>
    <xf numFmtId="0" fontId="7" fillId="0" borderId="14" xfId="0" applyFont="1" applyFill="1" applyBorder="1" applyAlignment="1">
      <alignment horizontal="center" vertical="center" wrapText="1"/>
    </xf>
    <xf numFmtId="42" fontId="7" fillId="0" borderId="14" xfId="7" applyFont="1" applyFill="1" applyBorder="1" applyAlignment="1">
      <alignment horizontal="center" vertical="center" wrapText="1"/>
    </xf>
    <xf numFmtId="0" fontId="7"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 fillId="2" borderId="0" xfId="2" applyFont="1" applyFill="1" applyAlignment="1">
      <alignment horizontal="center" vertical="center" wrapText="1"/>
    </xf>
    <xf numFmtId="0" fontId="2" fillId="2" borderId="1" xfId="2" applyFont="1" applyFill="1" applyBorder="1" applyAlignment="1">
      <alignment horizontal="center" vertical="center" wrapText="1"/>
    </xf>
    <xf numFmtId="0" fontId="8" fillId="3" borderId="10" xfId="3" applyFont="1" applyFill="1" applyBorder="1" applyAlignment="1">
      <alignment horizontal="center" vertical="center" wrapText="1"/>
    </xf>
    <xf numFmtId="0" fontId="11" fillId="0" borderId="10" xfId="2" applyFont="1" applyBorder="1" applyAlignment="1">
      <alignment horizontal="left" vertical="center" wrapText="1"/>
    </xf>
    <xf numFmtId="0" fontId="5" fillId="0" borderId="15" xfId="3" applyFont="1" applyBorder="1" applyAlignment="1">
      <alignment horizontal="center" vertical="center" wrapText="1"/>
    </xf>
    <xf numFmtId="0" fontId="5" fillId="0" borderId="7" xfId="3" applyFont="1" applyBorder="1" applyAlignment="1">
      <alignment horizontal="center" vertical="center" wrapText="1"/>
    </xf>
    <xf numFmtId="0" fontId="13" fillId="9" borderId="13" xfId="3" applyFont="1" applyFill="1" applyBorder="1" applyAlignment="1">
      <alignment horizontal="center" vertical="center"/>
    </xf>
    <xf numFmtId="0" fontId="11" fillId="0" borderId="14"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7" xfId="3" applyFont="1" applyBorder="1" applyAlignment="1">
      <alignment horizontal="center" vertical="center" wrapText="1"/>
    </xf>
    <xf numFmtId="0" fontId="5" fillId="0" borderId="7" xfId="3" applyFont="1" applyBorder="1" applyAlignment="1">
      <alignment horizontal="justify" vertical="top" wrapText="1"/>
    </xf>
    <xf numFmtId="0" fontId="3" fillId="2" borderId="0" xfId="2" applyFont="1" applyFill="1" applyAlignment="1">
      <alignment horizontal="center" vertical="center" wrapText="1"/>
    </xf>
    <xf numFmtId="0" fontId="3" fillId="2" borderId="1" xfId="2" applyFont="1" applyFill="1" applyBorder="1" applyAlignment="1">
      <alignment horizontal="center" vertical="center" wrapText="1"/>
    </xf>
    <xf numFmtId="0" fontId="8" fillId="3" borderId="11"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11" fillId="0" borderId="11" xfId="2" applyFont="1" applyBorder="1" applyAlignment="1">
      <alignment horizontal="justify" vertical="top" wrapText="1"/>
    </xf>
    <xf numFmtId="0" fontId="11" fillId="0" borderId="12" xfId="2" applyFont="1" applyBorder="1" applyAlignment="1">
      <alignment horizontal="justify" vertical="top" wrapText="1"/>
    </xf>
    <xf numFmtId="9" fontId="9" fillId="8" borderId="11" xfId="3" applyNumberFormat="1" applyFont="1" applyFill="1" applyBorder="1" applyAlignment="1">
      <alignment horizontal="center" vertical="center" wrapText="1"/>
    </xf>
    <xf numFmtId="9" fontId="9" fillId="8" borderId="18" xfId="3" applyNumberFormat="1" applyFont="1" applyFill="1" applyBorder="1" applyAlignment="1">
      <alignment horizontal="center" vertical="center" wrapText="1"/>
    </xf>
    <xf numFmtId="9" fontId="9" fillId="8" borderId="12" xfId="3" applyNumberFormat="1" applyFont="1" applyFill="1" applyBorder="1" applyAlignment="1">
      <alignment horizontal="center" vertical="center" wrapText="1"/>
    </xf>
    <xf numFmtId="0" fontId="5" fillId="0" borderId="7" xfId="3" applyFont="1" applyBorder="1" applyAlignment="1">
      <alignment horizontal="center" vertical="center"/>
    </xf>
    <xf numFmtId="0" fontId="5" fillId="0" borderId="14" xfId="3" applyFont="1" applyBorder="1" applyAlignment="1">
      <alignment horizontal="justify" vertical="top" wrapText="1"/>
    </xf>
    <xf numFmtId="0" fontId="5" fillId="0" borderId="15" xfId="3" applyFont="1" applyBorder="1" applyAlignment="1">
      <alignment horizontal="justify" vertical="top" wrapText="1"/>
    </xf>
    <xf numFmtId="0" fontId="5" fillId="0" borderId="14"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21" xfId="3" applyFont="1" applyBorder="1" applyAlignment="1">
      <alignment horizontal="center" vertical="center" wrapText="1"/>
    </xf>
  </cellXfs>
  <cellStyles count="9">
    <cellStyle name="Hipervínculo" xfId="8" builtinId="8"/>
    <cellStyle name="Moneda [0] 2" xfId="6" xr:uid="{00000000-0005-0000-0000-000001000000}"/>
    <cellStyle name="Moneda [0] 3" xfId="7" xr:uid="{00000000-0005-0000-0000-000002000000}"/>
    <cellStyle name="Normal" xfId="0" builtinId="0"/>
    <cellStyle name="Normal 2 2" xfId="2" xr:uid="{00000000-0005-0000-0000-000004000000}"/>
    <cellStyle name="Normal 4" xfId="3" xr:uid="{00000000-0005-0000-0000-000005000000}"/>
    <cellStyle name="Porcentaje" xfId="1" builtinId="5"/>
    <cellStyle name="Porcentaje 2" xfId="5" xr:uid="{00000000-0005-0000-0000-000007000000}"/>
    <cellStyle name="Porcentaje 4" xfId="4" xr:uid="{00000000-0005-0000-0000-000008000000}"/>
  </cellStyles>
  <dxfs count="121">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32" formatCode="_-&quot;$&quot;\ * #,##0_-;\-&quot;$&quot;\ * #,##0_-;_-&quot;$&quot;\ * &quot;-&quot;_-;_-@_-"/>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dxf>
    <dxf>
      <border>
        <bottom style="thin">
          <color indexed="64"/>
        </bottom>
      </border>
    </dxf>
    <dxf>
      <font>
        <strike val="0"/>
        <outline val="0"/>
        <shadow val="0"/>
        <u val="none"/>
        <vertAlign val="baseline"/>
        <sz val="14"/>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BF154" totalsRowCount="1" headerRowDxfId="120" dataDxfId="118" headerRowBorderDxfId="119" tableBorderDxfId="117" totalsRowBorderDxfId="116">
  <tableColumns count="58">
    <tableColumn id="1" xr3:uid="{00000000-0010-0000-0000-000001000000}" name="OBJETIVOS DE DESARROLLO SOSTENIBLE" dataDxfId="115" totalsRowDxfId="57"/>
    <tableColumn id="2" xr3:uid="{00000000-0010-0000-0000-000002000000}" name="Derechos Humanos" dataDxfId="114" totalsRowDxfId="56"/>
    <tableColumn id="3" xr3:uid="{00000000-0010-0000-0000-000003000000}" name="Dimensión Modelo Integrado de Planeación y Gestión" dataDxfId="113" totalsRowDxfId="55"/>
    <tableColumn id="4" xr3:uid="{00000000-0010-0000-0000-000004000000}" name="Objetivo Institucional" dataDxfId="112" totalsRowDxfId="54"/>
    <tableColumn id="5" xr3:uid="{00000000-0010-0000-0000-000005000000}" name="Objetivo Especifico" dataDxfId="111" totalsRowDxfId="53"/>
    <tableColumn id="6" xr3:uid="{00000000-0010-0000-0000-000006000000}" name="Proyecto de inversión" dataDxfId="110" totalsRowDxfId="52"/>
    <tableColumn id="7" xr3:uid="{00000000-0010-0000-0000-000007000000}" name="Producto del proyecto" dataDxfId="109" totalsRowDxfId="51"/>
    <tableColumn id="8" xr3:uid="{00000000-0010-0000-0000-000008000000}" name="Código Producto del Proyecto o Código plan de adquisiciones" dataDxfId="108" totalsRowDxfId="50"/>
    <tableColumn id="9" xr3:uid="{00000000-0010-0000-0000-000009000000}" name="Proceso Responsable" dataDxfId="107" totalsRowDxfId="49"/>
    <tableColumn id="10" xr3:uid="{00000000-0010-0000-0000-00000A000000}" name="Grupo de trabajo y/o proceso" dataDxfId="106" totalsRowDxfId="48"/>
    <tableColumn id="11" xr3:uid="{00000000-0010-0000-0000-00000B000000}" name="Meta Plan Estratégico" dataDxfId="105" totalsRowDxfId="47"/>
    <tableColumn id="12" xr3:uid="{00000000-0010-0000-0000-00000C000000}" name="Meta Cuatrienio" dataDxfId="104" totalsRowDxfId="46"/>
    <tableColumn id="13" xr3:uid="{00000000-0010-0000-0000-00000D000000}" name="Actividad " dataDxfId="103" totalsRowDxfId="45"/>
    <tableColumn id="14" xr3:uid="{00000000-0010-0000-0000-00000E000000}" name="Meta 2022_x000a_ de la Actividad ó Meta anual" dataDxfId="102" totalsRowDxfId="44"/>
    <tableColumn id="22" xr3:uid="{00000000-0010-0000-0000-000016000000}" name="Avance Porcentual Acumulado (Indicador)" totalsRowFunction="custom" dataDxfId="101" totalsRowDxfId="43">
      <calculatedColumnFormula>Tabla1[[#This Row],[Avance Acumulado númerico o Porcentaje de la Actividad]]/Tabla1[[#This Row],[Meta 2022
 de la Actividad ó Meta anual]]</calculatedColumnFormula>
      <totalsRowFormula>AVERAGE(Tabla1[Avance Porcentual Acumulado (Indicador)])</totalsRowFormula>
    </tableColumn>
    <tableColumn id="15" xr3:uid="{00000000-0010-0000-0000-00000F000000}" name="Peso Porcentual de la Actividad en relación con la Meta " dataDxfId="100" totalsRowDxfId="42"/>
    <tableColumn id="23" xr3:uid="{00000000-0010-0000-0000-000017000000}" name="Avance con relación al peso porcentual" dataDxfId="99" totalsRowDxfId="41">
      <calculatedColumnFormula>Tabla1[[#This Row],[Peso Porcentual de la Actividad en relación con la Meta ]]/Tabla1[[#This Row],[Avance Porcentual Acumulado (Indicador)]]</calculatedColumnFormula>
    </tableColumn>
    <tableColumn id="16" xr3:uid="{00000000-0010-0000-0000-000010000000}" name="Indicador Eficacia de cada actividad" dataDxfId="98" totalsRowDxfId="40"/>
    <tableColumn id="17" xr3:uid="{00000000-0010-0000-0000-000011000000}" name=" Presupuesto por Meta del proyecto de inversión" dataDxfId="97" totalsRowDxfId="39"/>
    <tableColumn id="18" xr3:uid="{00000000-0010-0000-0000-000012000000}" name="Fecha Inicio de la actividad" dataDxfId="96" totalsRowDxfId="38"/>
    <tableColumn id="19" xr3:uid="{00000000-0010-0000-0000-000013000000}" name="Fecha Fin de la actividad" dataDxfId="95" totalsRowDxfId="37"/>
    <tableColumn id="28" xr3:uid="{00000000-0010-0000-0000-00001C000000}" name="Avance Acumulado númerico o Porcentaje de la Actividad" dataDxfId="94" totalsRowDxfId="36">
      <calculatedColumnFormula>Tabla1[[#This Row],[Avance númerico o porcentual mes enero]]</calculatedColumnFormula>
    </tableColumn>
    <tableColumn id="27" xr3:uid="{00000000-0010-0000-0000-00001B000000}" name="observaciones gestión mes enero" dataDxfId="93" totalsRowDxfId="35"/>
    <tableColumn id="26" xr3:uid="{00000000-0010-0000-0000-00001A000000}" name="Avance númerico o porcentual mes enero" dataDxfId="92" totalsRowDxfId="34"/>
    <tableColumn id="34" xr3:uid="{00000000-0010-0000-0000-000022000000}" name="Evidencia mes enero" dataDxfId="91" totalsRowDxfId="33"/>
    <tableColumn id="35" xr3:uid="{00000000-0010-0000-0000-000023000000}" name="observaciones gestión mes febrero" dataDxfId="90" totalsRowDxfId="32"/>
    <tableColumn id="30" xr3:uid="{00000000-0010-0000-0000-00001E000000}" name="Avance numérico o porcentual mes febrero" dataDxfId="89" totalsRowDxfId="31"/>
    <tableColumn id="29" xr3:uid="{00000000-0010-0000-0000-00001D000000}" name="Evidencia mes febrero" dataDxfId="88" totalsRowDxfId="30"/>
    <tableColumn id="59" xr3:uid="{00000000-0010-0000-0000-00003B000000}" name="observaciones gestión mes marzo" dataDxfId="87" totalsRowDxfId="29"/>
    <tableColumn id="60" xr3:uid="{00000000-0010-0000-0000-00003C000000}" name="Avance númerico o porcentual mes marzo" dataDxfId="86" totalsRowDxfId="28" dataCellStyle="Porcentaje"/>
    <tableColumn id="61" xr3:uid="{00000000-0010-0000-0000-00003D000000}" name="Evidencia mes marzo" dataDxfId="85" totalsRowDxfId="27"/>
    <tableColumn id="56" xr3:uid="{00000000-0010-0000-0000-000038000000}" name="observaciones gestión mes abril" dataDxfId="84" totalsRowDxfId="26"/>
    <tableColumn id="57" xr3:uid="{00000000-0010-0000-0000-000039000000}" name="Avance númerico o porcentual mes abril" dataDxfId="83" totalsRowDxfId="25" dataCellStyle="Porcentaje"/>
    <tableColumn id="58" xr3:uid="{00000000-0010-0000-0000-00003A000000}" name="Evidencia mes abril" dataDxfId="82" totalsRowDxfId="24"/>
    <tableColumn id="53" xr3:uid="{00000000-0010-0000-0000-000035000000}" name="observaciones gestión mes mayo" dataDxfId="81" totalsRowDxfId="23"/>
    <tableColumn id="54" xr3:uid="{00000000-0010-0000-0000-000036000000}" name="Avance númerico o porcentual mes mayo" dataDxfId="80" totalsRowDxfId="22" dataCellStyle="Porcentaje"/>
    <tableColumn id="55" xr3:uid="{00000000-0010-0000-0000-000037000000}" name="Evidencia mes mayo" dataDxfId="79" totalsRowDxfId="21"/>
    <tableColumn id="50" xr3:uid="{00000000-0010-0000-0000-000032000000}" name="observaciones gestión mes junio" dataDxfId="78" totalsRowDxfId="20"/>
    <tableColumn id="51" xr3:uid="{00000000-0010-0000-0000-000033000000}" name="Avance númerico o porcentual mes junio" dataDxfId="77" totalsRowDxfId="19" dataCellStyle="Porcentaje"/>
    <tableColumn id="52" xr3:uid="{00000000-0010-0000-0000-000034000000}" name="Evidencia mes junio" dataDxfId="76" totalsRowDxfId="18"/>
    <tableColumn id="47" xr3:uid="{00000000-0010-0000-0000-00002F000000}" name="observaciones gestión mes julio" dataDxfId="75" totalsRowDxfId="17"/>
    <tableColumn id="48" xr3:uid="{00000000-0010-0000-0000-000030000000}" name="Avance númerico o porcentual mes julio" dataDxfId="74" totalsRowDxfId="16" dataCellStyle="Porcentaje"/>
    <tableColumn id="49" xr3:uid="{00000000-0010-0000-0000-000031000000}" name="Evidencia mes julio" dataDxfId="73" totalsRowDxfId="15"/>
    <tableColumn id="44" xr3:uid="{00000000-0010-0000-0000-00002C000000}" name="observaciones gestión mes agosto" dataDxfId="72" totalsRowDxfId="14"/>
    <tableColumn id="45" xr3:uid="{00000000-0010-0000-0000-00002D000000}" name="Avance númerico o porcentual mes agosto" dataDxfId="71" totalsRowDxfId="13" dataCellStyle="Porcentaje"/>
    <tableColumn id="62" xr3:uid="{00000000-0010-0000-0000-00003E000000}" name="Evidencia mes agosto" dataDxfId="70" totalsRowDxfId="12"/>
    <tableColumn id="46" xr3:uid="{00000000-0010-0000-0000-00002E000000}" name="observaciones gestión mes septiembre" dataDxfId="69" totalsRowDxfId="11"/>
    <tableColumn id="41" xr3:uid="{00000000-0010-0000-0000-000029000000}" name="Avance númerico o porcentual mes septiembre" dataDxfId="68" totalsRowDxfId="10" dataCellStyle="Porcentaje"/>
    <tableColumn id="42" xr3:uid="{00000000-0010-0000-0000-00002A000000}" name="Evidencia mes septiembre" dataDxfId="67" totalsRowDxfId="9"/>
    <tableColumn id="43" xr3:uid="{00000000-0010-0000-0000-00002B000000}" name="observaciones gestión mes  octubre" dataDxfId="66" totalsRowDxfId="8"/>
    <tableColumn id="38" xr3:uid="{00000000-0010-0000-0000-000026000000}" name="Avance númerico o porcentual mes octubre" dataDxfId="65" totalsRowDxfId="7"/>
    <tableColumn id="39" xr3:uid="{00000000-0010-0000-0000-000027000000}" name="Evidencia mes octubre" dataDxfId="64" totalsRowDxfId="6"/>
    <tableColumn id="63" xr3:uid="{00000000-0010-0000-0000-00003F000000}" name="observaciones gestión mes noviembre" dataDxfId="63" totalsRowDxfId="5"/>
    <tableColumn id="64" xr3:uid="{00000000-0010-0000-0000-000040000000}" name="Avance númerico o porcentual mes noviembre" dataDxfId="62" totalsRowDxfId="4"/>
    <tableColumn id="65" xr3:uid="{00000000-0010-0000-0000-000041000000}" name="Evidencia mes noviembre" dataDxfId="61" totalsRowDxfId="3"/>
    <tableColumn id="37" xr3:uid="{00000000-0010-0000-0000-000025000000}" name="observaciones gestión mes  diciembre" dataDxfId="60" totalsRowDxfId="2"/>
    <tableColumn id="36" xr3:uid="{00000000-0010-0000-0000-000024000000}" name="Avance númerico o porcentual mes diciembre" dataDxfId="59" totalsRowDxfId="1"/>
    <tableColumn id="25" xr3:uid="{00000000-0010-0000-0000-000019000000}" name="Evidencia mes diciembre" dataDxfId="58" totalsRow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institutonacionalparaciegos-my.sharepoint.com/:f:/g/personal/csupanteve_inci_gov_co/EtAha7197FFGoByZESxhvRQBZNjAq2LQ2_ypjMDm_or7gg?e=Jx5EPd" TargetMode="External"/><Relationship Id="rId21" Type="http://schemas.openxmlformats.org/officeDocument/2006/relationships/hyperlink" Target="https://www.inci.gov.co/transparencia/43-plan-de-accion-0" TargetMode="External"/><Relationship Id="rId42" Type="http://schemas.openxmlformats.org/officeDocument/2006/relationships/hyperlink" Target="https://www.inci.gov.co/transparencia/43-plan-de-accion-0" TargetMode="External"/><Relationship Id="rId47" Type="http://schemas.openxmlformats.org/officeDocument/2006/relationships/hyperlink" Target="https://www.inci.gov.co/transparencia/43-plan-de-accion-0" TargetMode="External"/><Relationship Id="rId63" Type="http://schemas.openxmlformats.org/officeDocument/2006/relationships/hyperlink" Target="https://www.inci.gov.co/transparencia/43-plan-de-accion-0" TargetMode="External"/><Relationship Id="rId68" Type="http://schemas.openxmlformats.org/officeDocument/2006/relationships/hyperlink" Target="https://institutonacionalparaciegos-my.sharepoint.com/:x:/g/personal/webmaster_inci_gov_co/ETIJI6TUlUVJjw-PnRa0CLkBk9B-4Ff1MOGs5UlcBof-Cg" TargetMode="External"/><Relationship Id="rId2" Type="http://schemas.openxmlformats.org/officeDocument/2006/relationships/hyperlink" Target="http://www.inci.gov.co/transparencia/43-plan-de-accion-0" TargetMode="External"/><Relationship Id="rId16" Type="http://schemas.openxmlformats.org/officeDocument/2006/relationships/hyperlink" Target="https://www.inci.gov.co/transparencia/43-plan-de-accion-0" TargetMode="External"/><Relationship Id="rId29" Type="http://schemas.openxmlformats.org/officeDocument/2006/relationships/hyperlink" Target="https://www.inci.gov.co/sites/default/files/transparenciaok/4.%20Planeacion/4.3%20Plan%20de%20accion/Plan%20de%20Mantenimiento%20de%20Tecnolog%C3%ADas%20de%20la%20Informaci%C3%B3n%202022.xlsx" TargetMode="External"/><Relationship Id="rId11" Type="http://schemas.openxmlformats.org/officeDocument/2006/relationships/hyperlink" Target="https://institutonacionalparaciegos-my.sharepoint.com/:x:/g/personal/webmaster_inci_gov_co/EYb8eLmrkytBn0eGKTFWg8AB5Mk6xB4WrnZeF-j5dfDuXg?e=4%3amY7Yat&amp;at=9" TargetMode="External"/><Relationship Id="rId24" Type="http://schemas.openxmlformats.org/officeDocument/2006/relationships/hyperlink" Target="https://www.inci.gov.co/transparencia/43-plan-de-accion-0" TargetMode="External"/><Relationship Id="rId32" Type="http://schemas.openxmlformats.org/officeDocument/2006/relationships/hyperlink" Target="https://www.inci.gov.co/transparencia/43-plan-de-accion-0" TargetMode="External"/><Relationship Id="rId37" Type="http://schemas.openxmlformats.org/officeDocument/2006/relationships/hyperlink" Target="https://institutonacionalparaciegos-my.sharepoint.com/personal/csupanteve_inci_gov_co/_layouts/15/onedrive.aspx?login_hint=csupanteve%40inci%2Egov%2Eco&amp;id=%2Fpersonal%2Fcsupanteve%5Finci%5Fgov%5Fco%2FDocuments%2FSIG%2FProcesos%20de%20Apoyo%2FInform%C3%A1tica%20y%20Tecnolog%C3%ADa%2FRegistros" TargetMode="External"/><Relationship Id="rId40" Type="http://schemas.openxmlformats.org/officeDocument/2006/relationships/hyperlink" Target="https://www.inci.gov.co/transparencia/43-plan-de-accion-0" TargetMode="External"/><Relationship Id="rId45" Type="http://schemas.openxmlformats.org/officeDocument/2006/relationships/hyperlink" Target="https://www.inci.gov.co/transparencia/43-plan-de-accion-0" TargetMode="External"/><Relationship Id="rId53" Type="http://schemas.openxmlformats.org/officeDocument/2006/relationships/hyperlink" Target="https://www.inci.gov.co/transparencia/43-plan-de-accion-0" TargetMode="External"/><Relationship Id="rId58" Type="http://schemas.openxmlformats.org/officeDocument/2006/relationships/hyperlink" Target="https://institutonacionalparaciegos-my.sharepoint.com/:x:/g/personal/webmaster_inci_gov_co/ETIJI6TUlUVJjw-PnRa0CLkBk9B-4Ff1MOGs5UlcBof-Cg?rtime=lHEcbAyR2kg" TargetMode="External"/><Relationship Id="rId66" Type="http://schemas.openxmlformats.org/officeDocument/2006/relationships/hyperlink" Target="https://www.inci.gov.co/transparencia/43-plan-de-accion-0" TargetMode="External"/><Relationship Id="rId74" Type="http://schemas.openxmlformats.org/officeDocument/2006/relationships/vmlDrawing" Target="../drawings/vmlDrawing2.vml"/><Relationship Id="rId5" Type="http://schemas.openxmlformats.org/officeDocument/2006/relationships/hyperlink" Target="http://www.inci.gov.co/transparencia/43-plan-de-accion-0" TargetMode="External"/><Relationship Id="rId61" Type="http://schemas.openxmlformats.org/officeDocument/2006/relationships/hyperlink" Target="https://institutonacionalparaciegos-my.sharepoint.com/:f:/g/personal/csupanteve_inci_gov_co/EtAha7197FFGoByZESxhvRQBZNjAq2LQ2_ypjMDm_or7gg?e=Jx5EPd" TargetMode="External"/><Relationship Id="rId19" Type="http://schemas.openxmlformats.org/officeDocument/2006/relationships/hyperlink" Target="https://institutonacionalparaciegos-my.sharepoint.com/:f:/g/personal/csupanteve_inci_gov_co/EtAha7197FFGoByZESxhvRQBZNjAq2LQ2_ypjMDm_or7gg?e=Jx5EPd" TargetMode="External"/><Relationship Id="rId14" Type="http://schemas.openxmlformats.org/officeDocument/2006/relationships/hyperlink" Target="https://www.inci.gov.co/transparencia/43-plan-de-accion-0" TargetMode="External"/><Relationship Id="rId22" Type="http://schemas.openxmlformats.org/officeDocument/2006/relationships/hyperlink" Target="https://www.inci.gov.co/transparencia/43-plan-de-accion-0" TargetMode="External"/><Relationship Id="rId27" Type="http://schemas.openxmlformats.org/officeDocument/2006/relationships/hyperlink" Target="https://www.inci.gov.co/sites/default/files/2022-02/INFORME%20DERECHOS%20DE%20AUTOR.pdf" TargetMode="External"/><Relationship Id="rId30" Type="http://schemas.openxmlformats.org/officeDocument/2006/relationships/hyperlink" Target="https://www.inci.gov.co/transparencia/43-plan-de-accion-0" TargetMode="External"/><Relationship Id="rId35" Type="http://schemas.openxmlformats.org/officeDocument/2006/relationships/hyperlink" Target="https://www.inci.gov.co/transparencia/43-plan-de-accion-0" TargetMode="External"/><Relationship Id="rId43" Type="http://schemas.openxmlformats.org/officeDocument/2006/relationships/hyperlink" Target="https://institutonacionalparaciegos-my.sharepoint.com/:f:/g/personal/csupanteve_inci_gov_co/Ejv_hb_23dJCve2tG1xeNtcBkzZGFC0vn3tVgnMrAV5WJw?e=T3TLZu" TargetMode="External"/><Relationship Id="rId48" Type="http://schemas.openxmlformats.org/officeDocument/2006/relationships/hyperlink" Target="https://www.inci.gov.co/transparencia/83-caracterizacion-de-grupos-de-interes-y-valor" TargetMode="External"/><Relationship Id="rId56" Type="http://schemas.openxmlformats.org/officeDocument/2006/relationships/hyperlink" Target="https://www.inci.gov.co/transparencia/43-plan-de-accion-0" TargetMode="External"/><Relationship Id="rId64" Type="http://schemas.openxmlformats.org/officeDocument/2006/relationships/hyperlink" Target="https://www.inci.gov.co/transparencia/43-plan-de-accion-0" TargetMode="External"/><Relationship Id="rId69" Type="http://schemas.openxmlformats.org/officeDocument/2006/relationships/hyperlink" Target="https://institutonacionalparaciegos-my.sharepoint.com/:x:/r/personal/comunicaciones_inci_gov_co/_layouts/15/Doc.aspx?sourcedoc=%7B428A328C-2AC1-4F9E-8E0F-F0AF391CE6B9%7D&amp;file=Plan%20de%20Comunicaciones%202022.xlsx&amp;action=default&amp;mobileredirect=true" TargetMode="External"/><Relationship Id="rId8" Type="http://schemas.openxmlformats.org/officeDocument/2006/relationships/hyperlink" Target="https://inci.gov.co/transparencia/43-plan-de-accion-0" TargetMode="External"/><Relationship Id="rId51" Type="http://schemas.openxmlformats.org/officeDocument/2006/relationships/hyperlink" Target="https://institutonacionalparaciegos-my.sharepoint.com/:f:/g/personal/csupanteve_inci_gov_co/EtAha7197FFGoByZESxhvRQBZNjAq2LQ2_ypjMDm_or7gg?e=Jx5EPd" TargetMode="External"/><Relationship Id="rId72" Type="http://schemas.openxmlformats.org/officeDocument/2006/relationships/hyperlink" Target="https://institutonacionalparaciegos-my.sharepoint.com/:f:/g/personal/csupanteve_inci_gov_co/Ep54r9z2nMxArMVxpBBZAuQBmYpBkGyC4Tmx3f6CtxPUow?e=KKajCD" TargetMode="External"/><Relationship Id="rId3" Type="http://schemas.openxmlformats.org/officeDocument/2006/relationships/hyperlink" Target="http://www.inci.gov.co/transparencia/43-plan-de-accion-0" TargetMode="External"/><Relationship Id="rId12" Type="http://schemas.openxmlformats.org/officeDocument/2006/relationships/hyperlink" Target="https://institutonacionalparaciegos-my.sharepoint.com/:f:/g/personal/csupanteve_inci_gov_co/EoikC5OlijdKikMqON0ODGwBs-NeNYxqVG4aT1mJ4jmFew?e=AvnBTg" TargetMode="External"/><Relationship Id="rId17" Type="http://schemas.openxmlformats.org/officeDocument/2006/relationships/hyperlink" Target="https://inci.pensemos.com/suiteve/base/client?soa=4" TargetMode="External"/><Relationship Id="rId25" Type="http://schemas.openxmlformats.org/officeDocument/2006/relationships/hyperlink" Target="https://www.inci.gov.co/transparencia/43-plan-de-accion-0" TargetMode="External"/><Relationship Id="rId33" Type="http://schemas.openxmlformats.org/officeDocument/2006/relationships/hyperlink" Target="https://www.inci.gov.co/transparencia/43-plan-de-accion-0" TargetMode="External"/><Relationship Id="rId38" Type="http://schemas.openxmlformats.org/officeDocument/2006/relationships/hyperlink" Target="https://institutonacionalparaciegos-my.sharepoint.com/:f:/g/personal/csupanteve_inci_gov_co/Ejv_hb_23dJCve2tG1xeNtcBkzZGFC0vn3tVgnMrAV5WJw?e=T3TLZu" TargetMode="External"/><Relationship Id="rId46" Type="http://schemas.openxmlformats.org/officeDocument/2006/relationships/hyperlink" Target="https://www.inci.gov.co/transparencia/43-plan-de-accion-0" TargetMode="External"/><Relationship Id="rId59" Type="http://schemas.openxmlformats.org/officeDocument/2006/relationships/hyperlink" Target="https://www.inci.gov.co/transparencia/43-plan-de-accion-0" TargetMode="External"/><Relationship Id="rId67" Type="http://schemas.openxmlformats.org/officeDocument/2006/relationships/hyperlink" Target="https://www.inci.gov.co/transparencia/83-caracterizacion-de-grupos-de-interes-y-valor" TargetMode="External"/><Relationship Id="rId20" Type="http://schemas.openxmlformats.org/officeDocument/2006/relationships/hyperlink" Target="https://www.inci.gov.co/transparencia/43-plan-de-accion-0" TargetMode="External"/><Relationship Id="rId41" Type="http://schemas.openxmlformats.org/officeDocument/2006/relationships/hyperlink" Target="https://institutonacionalparaciegos-my.sharepoint.com/:f:/g/personal/csupanteve_inci_gov_co/EtAha7197FFGoByZESxhvRQBZNjAq2LQ2_ypjMDm_or7gg?e=Jx5EPd" TargetMode="External"/><Relationship Id="rId54" Type="http://schemas.openxmlformats.org/officeDocument/2006/relationships/hyperlink" Target="https://www.inci.gov.co/transparencia/43-plan-de-accion-0" TargetMode="External"/><Relationship Id="rId62" Type="http://schemas.openxmlformats.org/officeDocument/2006/relationships/hyperlink" Target="https://www.inci.gov.co/transparencia/43-plan-de-accion-0" TargetMode="External"/><Relationship Id="rId70" Type="http://schemas.openxmlformats.org/officeDocument/2006/relationships/hyperlink" Target="https://institutonacionalparaciegos-my.sharepoint.com/:b:/g/personal/csupanteve_inci_gov_co/ER0VufJ50uFFpVCkum83MV8BPC20dc2dsBYCyiUdAVLXPA?e=Bx6cC1" TargetMode="External"/><Relationship Id="rId75" Type="http://schemas.openxmlformats.org/officeDocument/2006/relationships/table" Target="../tables/table1.xml"/><Relationship Id="rId1" Type="http://schemas.openxmlformats.org/officeDocument/2006/relationships/hyperlink" Target="http://www.inci.gov.co/transparencia/43-plan-de-accion-0" TargetMode="External"/><Relationship Id="rId6" Type="http://schemas.openxmlformats.org/officeDocument/2006/relationships/hyperlink" Target="http://www.inci.gov.co/transparencia/43-plan-de-accion-0" TargetMode="External"/><Relationship Id="rId15" Type="http://schemas.openxmlformats.org/officeDocument/2006/relationships/hyperlink" Target="https://www.inci.gov.co/transparencia/43-plan-de-accion-0" TargetMode="External"/><Relationship Id="rId23" Type="http://schemas.openxmlformats.org/officeDocument/2006/relationships/hyperlink" Target="https://institutonacionalparaciegos-my.sharepoint.com/:f:/g/personal/csupanteve_inci_gov_co/EtAha7197FFGoByZESxhvRQBZNjAq2LQ2_ypjMDm_or7gg?e=Jx5EPd" TargetMode="External"/><Relationship Id="rId28" Type="http://schemas.openxmlformats.org/officeDocument/2006/relationships/hyperlink" Target="https://inci.pensemos.com/suiteve/base/client?soa=6&amp;__mnuId=suitevebaseclientsoa6soa6&amp;__clearpv=1&amp;mis=headersve7-modules-menu-item-home" TargetMode="External"/><Relationship Id="rId36" Type="http://schemas.openxmlformats.org/officeDocument/2006/relationships/hyperlink" Target="https://inci.pensemos.com/suiteve/base/client?soa=4Modulo%20Riesgos" TargetMode="External"/><Relationship Id="rId49" Type="http://schemas.openxmlformats.org/officeDocument/2006/relationships/hyperlink" Target="https://www.inci.gov.co/transparencia/43-plan-de-accion-0" TargetMode="External"/><Relationship Id="rId57" Type="http://schemas.openxmlformats.org/officeDocument/2006/relationships/hyperlink" Target="https://www.inci.gov.co/transparencia/83-caracterizacion-de-grupos-de-interes-y-valor" TargetMode="External"/><Relationship Id="rId10" Type="http://schemas.openxmlformats.org/officeDocument/2006/relationships/hyperlink" Target="https://institutonacionalparaciegos-my.sharepoint.com/:x:/g/personal/webmaster_inci_gov_co/EYb8eLmrkytBn0eGKTFWg8AB5Mk6xB4WrnZeF-j5dfDuXg?e=4%3amY7Yat&amp;at=9" TargetMode="External"/><Relationship Id="rId31" Type="http://schemas.openxmlformats.org/officeDocument/2006/relationships/hyperlink" Target="https://inci.pensemos.com/suiteve/base/client?soa=4Modulo%20Riesgos" TargetMode="External"/><Relationship Id="rId44" Type="http://schemas.openxmlformats.org/officeDocument/2006/relationships/hyperlink" Target="https://www.inci.gov.co/transparencia/43-plan-de-accion-0" TargetMode="External"/><Relationship Id="rId52" Type="http://schemas.openxmlformats.org/officeDocument/2006/relationships/hyperlink" Target="https://www.inci.gov.co/transparencia/43-plan-de-accion-0" TargetMode="External"/><Relationship Id="rId60" Type="http://schemas.openxmlformats.org/officeDocument/2006/relationships/hyperlink" Target="https://www.inci.gov.co/transparencia/43-plan-de-accion-0" TargetMode="External"/><Relationship Id="rId65" Type="http://schemas.openxmlformats.org/officeDocument/2006/relationships/hyperlink" Target="https://www.inci.gov.co/transparencia/43-plan-de-accion-0" TargetMode="External"/><Relationship Id="rId73" Type="http://schemas.openxmlformats.org/officeDocument/2006/relationships/printerSettings" Target="../printerSettings/printerSettings3.bin"/><Relationship Id="rId4" Type="http://schemas.openxmlformats.org/officeDocument/2006/relationships/hyperlink" Target="http://www.inci.gov.co/transparencia/43-plan-de-accion-0" TargetMode="External"/><Relationship Id="rId9" Type="http://schemas.openxmlformats.org/officeDocument/2006/relationships/hyperlink" Target="https://inci.gov.co/transparencia/43-plan-de-accion-0" TargetMode="External"/><Relationship Id="rId13" Type="http://schemas.openxmlformats.org/officeDocument/2006/relationships/hyperlink" Target="https://www.inci.gov.co/transparencia/43-plan-de-accion-0" TargetMode="External"/><Relationship Id="rId18" Type="http://schemas.openxmlformats.org/officeDocument/2006/relationships/hyperlink" Target="https://www.inci.gov.co/transparencia/43-plan-de-accion-0" TargetMode="External"/><Relationship Id="rId39" Type="http://schemas.openxmlformats.org/officeDocument/2006/relationships/hyperlink" Target="https://www.inci.gov.co/transparencia/43-plan-de-accion-0" TargetMode="External"/><Relationship Id="rId34" Type="http://schemas.openxmlformats.org/officeDocument/2006/relationships/hyperlink" Target="https://institutonacionalparaciegos-my.sharepoint.com/:f:/g/personal/csupanteve_inci_gov_co/EtAha7197FFGoByZESxhvRQBZNjAq2LQ2_ypjMDm_or7gg?e=Jx5EPd" TargetMode="External"/><Relationship Id="rId50" Type="http://schemas.openxmlformats.org/officeDocument/2006/relationships/hyperlink" Target="https://www.inci.gov.co/transparencia/43-plan-de-accion-0" TargetMode="External"/><Relationship Id="rId55" Type="http://schemas.openxmlformats.org/officeDocument/2006/relationships/hyperlink" Target="https://www.inci.gov.co/transparencia/43-plan-de-accion-0" TargetMode="External"/><Relationship Id="rId76" Type="http://schemas.openxmlformats.org/officeDocument/2006/relationships/comments" Target="../comments2.xml"/><Relationship Id="rId7" Type="http://schemas.openxmlformats.org/officeDocument/2006/relationships/hyperlink" Target="https://inci.gov.co/transparencia/43-plan-de-accion-0" TargetMode="External"/><Relationship Id="rId71" Type="http://schemas.openxmlformats.org/officeDocument/2006/relationships/hyperlink" Target="https://institutonacionalparaciegos-my.sharepoint.com/:f:/g/personal/csupanteve_inci_gov_co/Er-g-CUheCxIrKOCVCDObCABxU3Bd-PkH4ii4S63-hK-kw?e=Scqdd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38"/>
  <sheetViews>
    <sheetView showGridLines="0" topLeftCell="E1" zoomScale="70" zoomScaleNormal="70" zoomScaleSheetLayoutView="55" workbookViewId="0">
      <selection activeCell="N8" sqref="N8"/>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6" customWidth="1"/>
    <col min="5" max="5" width="17.2851562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customWidth="1"/>
    <col min="12" max="12" width="15.28515625" style="4" customWidth="1"/>
    <col min="13" max="13" width="19.7109375" style="4" customWidth="1"/>
    <col min="14" max="14" width="21.140625" style="4" customWidth="1"/>
    <col min="15" max="15" width="18.85546875" style="4" customWidth="1"/>
    <col min="16" max="16" width="21.7109375" style="4" customWidth="1"/>
    <col min="17" max="17" width="23" style="4" customWidth="1"/>
    <col min="18" max="18" width="20.28515625" style="4" customWidth="1"/>
    <col min="19" max="19" width="22.85546875" style="4" customWidth="1"/>
    <col min="20" max="20" width="18.85546875" style="4" customWidth="1"/>
    <col min="21" max="21" width="21.5703125" style="4" hidden="1" customWidth="1"/>
    <col min="22" max="22" width="21.7109375" style="4" hidden="1" customWidth="1"/>
    <col min="23" max="23" width="18.42578125" style="4" hidden="1" customWidth="1"/>
    <col min="24" max="24" width="30.42578125" style="4" hidden="1" customWidth="1"/>
    <col min="25" max="25" width="18.85546875" style="4" hidden="1" customWidth="1"/>
    <col min="26" max="26" width="11.42578125" style="4" customWidth="1"/>
    <col min="27" max="27" width="27.85546875" style="4" customWidth="1"/>
    <col min="28" max="16384" width="11.42578125" style="4"/>
  </cols>
  <sheetData>
    <row r="1" spans="1:25" ht="45.75" customHeight="1" thickBot="1" x14ac:dyDescent="0.25">
      <c r="A1" s="247" t="s">
        <v>0</v>
      </c>
      <c r="B1" s="247"/>
      <c r="C1" s="247"/>
      <c r="D1" s="247"/>
      <c r="E1" s="247"/>
      <c r="F1" s="248"/>
      <c r="G1" s="1" t="s">
        <v>1</v>
      </c>
      <c r="H1" s="1" t="s">
        <v>2</v>
      </c>
      <c r="I1" s="1" t="s">
        <v>3</v>
      </c>
      <c r="J1" s="2" t="s">
        <v>4</v>
      </c>
      <c r="K1" s="3"/>
      <c r="L1" s="3"/>
      <c r="M1" s="3"/>
      <c r="N1" s="3"/>
      <c r="O1" s="3"/>
      <c r="P1" s="3"/>
      <c r="Q1" s="3"/>
      <c r="S1" s="3"/>
      <c r="T1" s="3"/>
      <c r="X1" s="3"/>
      <c r="Y1" s="3"/>
    </row>
    <row r="2" spans="1:25" ht="31.5" customHeight="1" thickBot="1" x14ac:dyDescent="0.25">
      <c r="A2" s="247"/>
      <c r="B2" s="247"/>
      <c r="C2" s="247"/>
      <c r="D2" s="247"/>
      <c r="E2" s="247"/>
      <c r="F2" s="248"/>
      <c r="G2" s="5">
        <f>AVERAGE(G4:G6)</f>
        <v>1.9001871758140416</v>
      </c>
      <c r="H2" s="6">
        <v>0.98</v>
      </c>
      <c r="I2" s="6">
        <v>0.98</v>
      </c>
      <c r="J2" s="7"/>
      <c r="K2" s="8"/>
      <c r="L2" s="8"/>
      <c r="M2" s="8"/>
      <c r="N2" s="8"/>
      <c r="O2" s="8"/>
      <c r="P2" s="8"/>
      <c r="Q2" s="8"/>
      <c r="R2" s="9"/>
      <c r="S2" s="8"/>
      <c r="T2" s="8"/>
      <c r="U2" s="9"/>
      <c r="V2" s="9"/>
      <c r="W2" s="9"/>
      <c r="X2" s="8"/>
      <c r="Y2" s="8"/>
    </row>
    <row r="3" spans="1:25" ht="47.25" x14ac:dyDescent="0.2">
      <c r="A3" s="10" t="s">
        <v>5</v>
      </c>
      <c r="B3" s="11" t="s">
        <v>6</v>
      </c>
      <c r="C3" s="12" t="s">
        <v>7</v>
      </c>
      <c r="D3" s="12" t="s">
        <v>8</v>
      </c>
      <c r="E3" s="13" t="s">
        <v>9</v>
      </c>
      <c r="F3" s="12" t="s">
        <v>10</v>
      </c>
      <c r="G3" s="14" t="s">
        <v>11</v>
      </c>
      <c r="H3" s="15" t="s">
        <v>12</v>
      </c>
      <c r="I3" s="15" t="s">
        <v>13</v>
      </c>
      <c r="J3" s="16" t="s">
        <v>14</v>
      </c>
      <c r="K3" s="15" t="s">
        <v>15</v>
      </c>
      <c r="L3" s="15" t="s">
        <v>16</v>
      </c>
      <c r="M3" s="16" t="s">
        <v>17</v>
      </c>
      <c r="N3" s="15" t="s">
        <v>18</v>
      </c>
      <c r="O3" s="15" t="s">
        <v>19</v>
      </c>
      <c r="P3" s="16" t="s">
        <v>20</v>
      </c>
      <c r="Q3" s="249" t="s">
        <v>21</v>
      </c>
      <c r="R3" s="249"/>
      <c r="S3" s="194"/>
      <c r="T3" s="194"/>
      <c r="U3" s="15" t="s">
        <v>22</v>
      </c>
      <c r="V3" s="15" t="s">
        <v>23</v>
      </c>
      <c r="W3" s="17" t="s">
        <v>24</v>
      </c>
      <c r="X3" s="249" t="s">
        <v>21</v>
      </c>
      <c r="Y3" s="249"/>
    </row>
    <row r="4" spans="1:25" ht="84.75" customHeight="1" x14ac:dyDescent="0.2">
      <c r="A4" s="18">
        <v>2203003</v>
      </c>
      <c r="B4" s="19" t="s">
        <v>25</v>
      </c>
      <c r="C4" s="20" t="s">
        <v>26</v>
      </c>
      <c r="D4" s="21" t="s">
        <v>27</v>
      </c>
      <c r="E4" s="22">
        <v>530</v>
      </c>
      <c r="F4" s="21">
        <v>171</v>
      </c>
      <c r="G4" s="23">
        <f>W4/F4</f>
        <v>0.84210526315789469</v>
      </c>
      <c r="H4" s="24">
        <f>F15</f>
        <v>2</v>
      </c>
      <c r="I4" s="24">
        <f>H4+G15</f>
        <v>17</v>
      </c>
      <c r="J4" s="25">
        <f>I4+H15</f>
        <v>22</v>
      </c>
      <c r="K4" s="26">
        <f>J4+K15</f>
        <v>32</v>
      </c>
      <c r="L4" s="26">
        <f>K4+L15</f>
        <v>50</v>
      </c>
      <c r="M4" s="25">
        <f>L4+M15</f>
        <v>75</v>
      </c>
      <c r="N4" s="27">
        <f>M4+P15</f>
        <v>91</v>
      </c>
      <c r="O4" s="27">
        <f>N4+Q15</f>
        <v>114</v>
      </c>
      <c r="P4" s="25">
        <f>O4+R15</f>
        <v>144</v>
      </c>
      <c r="Q4" s="250" t="s">
        <v>28</v>
      </c>
      <c r="R4" s="250"/>
      <c r="S4" s="193"/>
      <c r="T4" s="193"/>
      <c r="U4" s="28">
        <f>P4+U15</f>
        <v>144</v>
      </c>
      <c r="V4" s="28">
        <f>U4+V15</f>
        <v>144</v>
      </c>
      <c r="W4" s="25">
        <f>V4+W15</f>
        <v>144</v>
      </c>
      <c r="X4" s="250" t="s">
        <v>29</v>
      </c>
      <c r="Y4" s="250"/>
    </row>
    <row r="5" spans="1:25" ht="82.5" customHeight="1" x14ac:dyDescent="0.2">
      <c r="A5" s="18">
        <v>2203016</v>
      </c>
      <c r="B5" s="19" t="s">
        <v>30</v>
      </c>
      <c r="C5" s="20" t="s">
        <v>31</v>
      </c>
      <c r="D5" s="21" t="s">
        <v>32</v>
      </c>
      <c r="E5" s="22">
        <v>49</v>
      </c>
      <c r="F5" s="21">
        <v>12</v>
      </c>
      <c r="G5" s="23">
        <f>W5/F5</f>
        <v>0.75</v>
      </c>
      <c r="H5" s="24">
        <f>F21</f>
        <v>0</v>
      </c>
      <c r="I5" s="24">
        <f>H5+G21</f>
        <v>0</v>
      </c>
      <c r="J5" s="25">
        <f>I5+H21</f>
        <v>0</v>
      </c>
      <c r="K5" s="26">
        <f>J5+K21</f>
        <v>2</v>
      </c>
      <c r="L5" s="26">
        <f>K5+L21</f>
        <v>3</v>
      </c>
      <c r="M5" s="25">
        <f>L5+M21</f>
        <v>4</v>
      </c>
      <c r="N5" s="27">
        <f>M5+P21</f>
        <v>5</v>
      </c>
      <c r="O5" s="27">
        <f>N5+Q21</f>
        <v>9</v>
      </c>
      <c r="P5" s="25">
        <f>O5+R21</f>
        <v>9</v>
      </c>
      <c r="Q5" s="250" t="s">
        <v>33</v>
      </c>
      <c r="R5" s="250"/>
      <c r="S5" s="193"/>
      <c r="T5" s="193"/>
      <c r="U5" s="28">
        <f>P5+U21</f>
        <v>9</v>
      </c>
      <c r="V5" s="28">
        <f>U5+V21</f>
        <v>9</v>
      </c>
      <c r="W5" s="25">
        <f>V5+W21</f>
        <v>9</v>
      </c>
      <c r="X5" s="250" t="s">
        <v>34</v>
      </c>
      <c r="Y5" s="250"/>
    </row>
    <row r="6" spans="1:25" ht="182.25" customHeight="1" x14ac:dyDescent="0.2">
      <c r="A6" s="18">
        <v>2203018</v>
      </c>
      <c r="B6" s="19" t="s">
        <v>35</v>
      </c>
      <c r="C6" s="20" t="s">
        <v>36</v>
      </c>
      <c r="D6" s="21" t="s">
        <v>37</v>
      </c>
      <c r="E6" s="29">
        <v>716902</v>
      </c>
      <c r="F6" s="30">
        <v>52943</v>
      </c>
      <c r="G6" s="23">
        <f>W6/F6</f>
        <v>4.1084562642842304</v>
      </c>
      <c r="H6" s="31">
        <f>F32</f>
        <v>5669</v>
      </c>
      <c r="I6" s="31">
        <f>H6+G32</f>
        <v>96777</v>
      </c>
      <c r="J6" s="32">
        <f>I6+H32</f>
        <v>99495</v>
      </c>
      <c r="K6" s="33">
        <f>J6+K32</f>
        <v>103215</v>
      </c>
      <c r="L6" s="33">
        <f>K6+L32</f>
        <v>194117</v>
      </c>
      <c r="M6" s="32">
        <f>L6+M32</f>
        <v>195842</v>
      </c>
      <c r="N6" s="34">
        <f>M6+P32</f>
        <v>202926</v>
      </c>
      <c r="O6" s="34">
        <f>N6+Q32</f>
        <v>214449</v>
      </c>
      <c r="P6" s="32">
        <f>O6+R32</f>
        <v>217514</v>
      </c>
      <c r="Q6" s="250" t="s">
        <v>38</v>
      </c>
      <c r="R6" s="250"/>
      <c r="S6" s="193"/>
      <c r="T6" s="193"/>
      <c r="U6" s="34">
        <f>P6+U32</f>
        <v>217514</v>
      </c>
      <c r="V6" s="34">
        <f>U6+V32</f>
        <v>217514</v>
      </c>
      <c r="W6" s="32">
        <f>V6+W32</f>
        <v>217514</v>
      </c>
      <c r="X6" s="250" t="s">
        <v>39</v>
      </c>
      <c r="Y6" s="250"/>
    </row>
    <row r="7" spans="1:25" ht="50.25" customHeight="1" x14ac:dyDescent="0.2">
      <c r="B7" s="36"/>
      <c r="C7" s="36"/>
      <c r="D7" s="37"/>
      <c r="E7" s="38"/>
      <c r="F7" s="38"/>
      <c r="G7" s="39"/>
      <c r="H7" s="40"/>
      <c r="I7" s="40"/>
      <c r="J7" s="41"/>
      <c r="K7" s="40"/>
      <c r="L7" s="40"/>
      <c r="M7" s="41"/>
      <c r="N7" s="41"/>
      <c r="O7" s="41"/>
      <c r="P7" s="40"/>
      <c r="Q7" s="40"/>
      <c r="R7" s="41"/>
      <c r="S7" s="41"/>
      <c r="T7" s="41"/>
      <c r="U7" s="40"/>
      <c r="V7" s="40"/>
      <c r="W7" s="41"/>
      <c r="X7" s="41"/>
      <c r="Y7" s="41"/>
    </row>
    <row r="8" spans="1:25" ht="75" customHeight="1" x14ac:dyDescent="0.2">
      <c r="A8" s="253" t="s">
        <v>40</v>
      </c>
      <c r="B8" s="253"/>
      <c r="C8" s="253"/>
      <c r="D8" s="253"/>
      <c r="E8" s="253"/>
      <c r="F8" s="253"/>
      <c r="G8" s="253"/>
      <c r="H8" s="253"/>
      <c r="I8" s="253"/>
      <c r="J8" s="253"/>
      <c r="K8" s="40"/>
      <c r="L8" s="40"/>
      <c r="M8" s="41"/>
      <c r="N8" s="201"/>
      <c r="O8" s="41"/>
      <c r="P8" s="40"/>
      <c r="Q8" s="40"/>
      <c r="R8" s="41"/>
      <c r="S8" s="41"/>
      <c r="T8" s="41"/>
      <c r="U8" s="40"/>
      <c r="V8" s="40"/>
      <c r="W8" s="41"/>
      <c r="X8" s="41"/>
      <c r="Y8" s="41"/>
    </row>
    <row r="9" spans="1:25" s="45" customFormat="1" ht="50.25" customHeight="1" x14ac:dyDescent="0.2">
      <c r="A9" s="42"/>
      <c r="B9" s="42"/>
      <c r="C9" s="42"/>
      <c r="D9" s="42"/>
      <c r="E9" s="42"/>
      <c r="F9" s="42"/>
      <c r="G9" s="42"/>
      <c r="H9" s="42"/>
      <c r="I9" s="42"/>
      <c r="J9" s="42"/>
      <c r="K9" s="43"/>
      <c r="L9" s="43"/>
      <c r="M9" s="44"/>
      <c r="N9" s="44"/>
      <c r="O9" s="44"/>
      <c r="P9" s="43"/>
      <c r="Q9" s="43"/>
      <c r="R9" s="44"/>
      <c r="S9" s="44"/>
      <c r="T9" s="44"/>
      <c r="U9" s="43"/>
      <c r="V9" s="43"/>
      <c r="W9" s="44"/>
      <c r="X9" s="44"/>
      <c r="Y9" s="44"/>
    </row>
    <row r="10" spans="1:25" ht="75" customHeight="1" x14ac:dyDescent="0.2">
      <c r="A10" s="10" t="s">
        <v>41</v>
      </c>
      <c r="B10" s="10" t="s">
        <v>6</v>
      </c>
      <c r="C10" s="10" t="s">
        <v>42</v>
      </c>
      <c r="D10" s="10" t="s">
        <v>43</v>
      </c>
      <c r="E10" s="10" t="s">
        <v>44</v>
      </c>
      <c r="F10" s="10" t="s">
        <v>45</v>
      </c>
      <c r="G10" s="10" t="s">
        <v>46</v>
      </c>
      <c r="H10" s="10" t="s">
        <v>47</v>
      </c>
      <c r="I10" s="10" t="s">
        <v>48</v>
      </c>
      <c r="J10" s="10" t="s">
        <v>49</v>
      </c>
      <c r="K10" s="10" t="s">
        <v>50</v>
      </c>
      <c r="L10" s="10" t="s">
        <v>51</v>
      </c>
      <c r="M10" s="10" t="s">
        <v>52</v>
      </c>
      <c r="N10" s="10" t="s">
        <v>53</v>
      </c>
      <c r="O10" s="10" t="s">
        <v>54</v>
      </c>
      <c r="P10" s="10" t="s">
        <v>55</v>
      </c>
      <c r="Q10" s="10" t="s">
        <v>56</v>
      </c>
      <c r="R10" s="10" t="s">
        <v>57</v>
      </c>
      <c r="S10" s="10" t="s">
        <v>58</v>
      </c>
      <c r="T10" s="10" t="s">
        <v>59</v>
      </c>
      <c r="U10" s="10" t="s">
        <v>60</v>
      </c>
      <c r="V10" s="10" t="s">
        <v>61</v>
      </c>
      <c r="W10" s="10" t="s">
        <v>62</v>
      </c>
      <c r="X10" s="10" t="s">
        <v>63</v>
      </c>
      <c r="Y10" s="10" t="s">
        <v>64</v>
      </c>
    </row>
    <row r="11" spans="1:25" ht="78" customHeight="1" x14ac:dyDescent="0.2">
      <c r="A11" s="252" t="s">
        <v>0</v>
      </c>
      <c r="B11" s="254" t="s">
        <v>25</v>
      </c>
      <c r="C11" s="46" t="s">
        <v>65</v>
      </c>
      <c r="D11" s="47">
        <v>96</v>
      </c>
      <c r="E11" s="48">
        <f>SUM(F11+G11+H11+K11+L11+M11+P11+Q11+R11+U11+V11+W11)</f>
        <v>69</v>
      </c>
      <c r="F11" s="49">
        <v>0</v>
      </c>
      <c r="G11" s="49">
        <v>0</v>
      </c>
      <c r="H11" s="49">
        <v>0</v>
      </c>
      <c r="I11" s="49">
        <f>F11+G11+H11</f>
        <v>0</v>
      </c>
      <c r="J11" s="50">
        <f>+I11/D11</f>
        <v>0</v>
      </c>
      <c r="K11" s="49">
        <v>5</v>
      </c>
      <c r="L11" s="49">
        <v>11</v>
      </c>
      <c r="M11" s="49">
        <v>16</v>
      </c>
      <c r="N11" s="49">
        <f>K11+L11+M11+I11</f>
        <v>32</v>
      </c>
      <c r="O11" s="50">
        <f>+N11/$D11</f>
        <v>0.33333333333333331</v>
      </c>
      <c r="P11" s="49">
        <v>4</v>
      </c>
      <c r="Q11" s="49">
        <v>16</v>
      </c>
      <c r="R11" s="49">
        <v>17</v>
      </c>
      <c r="S11" s="49">
        <f>P11+Q11+R11+N11</f>
        <v>69</v>
      </c>
      <c r="T11" s="50">
        <f>+S11/$D11</f>
        <v>0.71875</v>
      </c>
      <c r="U11" s="49">
        <v>0</v>
      </c>
      <c r="V11" s="49">
        <v>0</v>
      </c>
      <c r="W11" s="49">
        <v>0</v>
      </c>
      <c r="X11" s="49">
        <f>U11+V11+W11+S11</f>
        <v>69</v>
      </c>
      <c r="Y11" s="50">
        <f>+X11/$D11</f>
        <v>0.71875</v>
      </c>
    </row>
    <row r="12" spans="1:25" ht="108.75" customHeight="1" x14ac:dyDescent="0.2">
      <c r="A12" s="252"/>
      <c r="B12" s="255"/>
      <c r="C12" s="46" t="s">
        <v>66</v>
      </c>
      <c r="D12" s="47">
        <v>50</v>
      </c>
      <c r="E12" s="48">
        <f>SUM(F12+G12+H12+K12+L12+M12+P12+Q12+R12+U12+V12+W12)</f>
        <v>48</v>
      </c>
      <c r="F12" s="51">
        <v>0</v>
      </c>
      <c r="G12" s="51">
        <v>13</v>
      </c>
      <c r="H12" s="51">
        <v>1</v>
      </c>
      <c r="I12" s="49">
        <f t="shared" ref="I12:I14" si="0">F12+G12+H12</f>
        <v>14</v>
      </c>
      <c r="J12" s="50">
        <f t="shared" ref="J12:J14" si="1">+I12/D12</f>
        <v>0.28000000000000003</v>
      </c>
      <c r="K12" s="51">
        <v>2</v>
      </c>
      <c r="L12" s="51">
        <v>4</v>
      </c>
      <c r="M12" s="51">
        <v>6</v>
      </c>
      <c r="N12" s="49">
        <f>K12+L12+M12+I12</f>
        <v>26</v>
      </c>
      <c r="O12" s="50">
        <f>+N12/$D12</f>
        <v>0.52</v>
      </c>
      <c r="P12" s="51">
        <v>9</v>
      </c>
      <c r="Q12" s="51">
        <v>3</v>
      </c>
      <c r="R12" s="51">
        <v>10</v>
      </c>
      <c r="S12" s="49">
        <f>P12+Q12+R12+N12</f>
        <v>48</v>
      </c>
      <c r="T12" s="50">
        <f>+S12/$D12</f>
        <v>0.96</v>
      </c>
      <c r="U12" s="51">
        <v>0</v>
      </c>
      <c r="V12" s="51">
        <v>0</v>
      </c>
      <c r="W12" s="51">
        <v>0</v>
      </c>
      <c r="X12" s="49">
        <f>U12+V12+W12+S12</f>
        <v>48</v>
      </c>
      <c r="Y12" s="50">
        <f>+X12/$D12</f>
        <v>0.96</v>
      </c>
    </row>
    <row r="13" spans="1:25" ht="67.5" customHeight="1" x14ac:dyDescent="0.2">
      <c r="A13" s="252"/>
      <c r="B13" s="255"/>
      <c r="C13" s="52" t="s">
        <v>67</v>
      </c>
      <c r="D13" s="53">
        <v>5</v>
      </c>
      <c r="E13" s="48">
        <f t="shared" ref="E13:E14" si="2">SUM(F13+G13+H13+K13+L13+M13+P13+Q13+R13+U13+V13+W13)</f>
        <v>4</v>
      </c>
      <c r="F13" s="49">
        <v>0</v>
      </c>
      <c r="G13" s="49">
        <v>0</v>
      </c>
      <c r="H13" s="49">
        <v>2</v>
      </c>
      <c r="I13" s="49">
        <f t="shared" si="0"/>
        <v>2</v>
      </c>
      <c r="J13" s="50">
        <f t="shared" si="1"/>
        <v>0.4</v>
      </c>
      <c r="K13" s="49">
        <v>0</v>
      </c>
      <c r="L13" s="49">
        <v>0</v>
      </c>
      <c r="M13" s="49">
        <v>1</v>
      </c>
      <c r="N13" s="49">
        <f>K13+L13+M13+I13</f>
        <v>3</v>
      </c>
      <c r="O13" s="50">
        <f>+N13/$D13</f>
        <v>0.6</v>
      </c>
      <c r="P13" s="49">
        <v>0</v>
      </c>
      <c r="Q13" s="49">
        <v>1</v>
      </c>
      <c r="R13" s="49">
        <v>0</v>
      </c>
      <c r="S13" s="49">
        <f>P13+Q13+R13+N13</f>
        <v>4</v>
      </c>
      <c r="T13" s="50">
        <f>+S13/$D13</f>
        <v>0.8</v>
      </c>
      <c r="U13" s="49">
        <v>0</v>
      </c>
      <c r="V13" s="49">
        <v>0</v>
      </c>
      <c r="W13" s="49">
        <v>0</v>
      </c>
      <c r="X13" s="49">
        <f>U13+V13+W13+S13</f>
        <v>4</v>
      </c>
      <c r="Y13" s="50">
        <f>+X13/$D13</f>
        <v>0.8</v>
      </c>
    </row>
    <row r="14" spans="1:25" ht="73.5" customHeight="1" x14ac:dyDescent="0.2">
      <c r="A14" s="252"/>
      <c r="B14" s="255"/>
      <c r="C14" s="46" t="s">
        <v>68</v>
      </c>
      <c r="D14" s="54">
        <v>20</v>
      </c>
      <c r="E14" s="55">
        <f t="shared" si="2"/>
        <v>23</v>
      </c>
      <c r="F14" s="56">
        <v>2</v>
      </c>
      <c r="G14" s="56">
        <v>2</v>
      </c>
      <c r="H14" s="56">
        <v>2</v>
      </c>
      <c r="I14" s="49">
        <f t="shared" si="0"/>
        <v>6</v>
      </c>
      <c r="J14" s="50">
        <f t="shared" si="1"/>
        <v>0.3</v>
      </c>
      <c r="K14" s="49">
        <v>3</v>
      </c>
      <c r="L14" s="49">
        <v>3</v>
      </c>
      <c r="M14" s="49">
        <v>2</v>
      </c>
      <c r="N14" s="49">
        <f>K14+L14+M14+I14</f>
        <v>14</v>
      </c>
      <c r="O14" s="50">
        <f>+N14/$D14</f>
        <v>0.7</v>
      </c>
      <c r="P14" s="49">
        <v>3</v>
      </c>
      <c r="Q14" s="49">
        <v>3</v>
      </c>
      <c r="R14" s="49">
        <v>3</v>
      </c>
      <c r="S14" s="49">
        <f>P14+Q14+R14+N14</f>
        <v>23</v>
      </c>
      <c r="T14" s="50">
        <f>+S14/$D14</f>
        <v>1.1499999999999999</v>
      </c>
      <c r="U14" s="56">
        <v>0</v>
      </c>
      <c r="V14" s="56">
        <v>0</v>
      </c>
      <c r="W14" s="56">
        <v>0</v>
      </c>
      <c r="X14" s="49">
        <f>U14+V14+W14+S14</f>
        <v>23</v>
      </c>
      <c r="Y14" s="50">
        <f>+X14/$D14</f>
        <v>1.1499999999999999</v>
      </c>
    </row>
    <row r="15" spans="1:25" s="62" customFormat="1" ht="46.5" customHeight="1" x14ac:dyDescent="0.25">
      <c r="A15" s="252"/>
      <c r="B15" s="256"/>
      <c r="C15" s="57" t="s">
        <v>69</v>
      </c>
      <c r="D15" s="58">
        <f>SUM(D11:D14)</f>
        <v>171</v>
      </c>
      <c r="E15" s="58">
        <f>SUM(E11:E14)</f>
        <v>144</v>
      </c>
      <c r="F15" s="58">
        <f t="shared" ref="F15:X15" si="3">SUM(F11:F14)</f>
        <v>2</v>
      </c>
      <c r="G15" s="59">
        <f t="shared" si="3"/>
        <v>15</v>
      </c>
      <c r="H15" s="59">
        <f t="shared" si="3"/>
        <v>5</v>
      </c>
      <c r="I15" s="60">
        <f t="shared" si="3"/>
        <v>22</v>
      </c>
      <c r="J15" s="61">
        <f>+I15/D15</f>
        <v>0.12865497076023391</v>
      </c>
      <c r="K15" s="58">
        <f t="shared" si="3"/>
        <v>10</v>
      </c>
      <c r="L15" s="58">
        <f t="shared" si="3"/>
        <v>18</v>
      </c>
      <c r="M15" s="58">
        <f t="shared" si="3"/>
        <v>25</v>
      </c>
      <c r="N15" s="60">
        <f t="shared" si="3"/>
        <v>75</v>
      </c>
      <c r="O15" s="61">
        <f>+N15/$D15</f>
        <v>0.43859649122807015</v>
      </c>
      <c r="P15" s="58">
        <f t="shared" si="3"/>
        <v>16</v>
      </c>
      <c r="Q15" s="58">
        <f t="shared" si="3"/>
        <v>23</v>
      </c>
      <c r="R15" s="58">
        <f t="shared" si="3"/>
        <v>30</v>
      </c>
      <c r="S15" s="60">
        <f t="shared" si="3"/>
        <v>144</v>
      </c>
      <c r="T15" s="61">
        <f>+S15/$D15</f>
        <v>0.84210526315789469</v>
      </c>
      <c r="U15" s="58">
        <f t="shared" si="3"/>
        <v>0</v>
      </c>
      <c r="V15" s="58">
        <f t="shared" si="3"/>
        <v>0</v>
      </c>
      <c r="W15" s="58">
        <f t="shared" si="3"/>
        <v>0</v>
      </c>
      <c r="X15" s="60">
        <f t="shared" si="3"/>
        <v>144</v>
      </c>
      <c r="Y15" s="61">
        <f>+X15/$D15</f>
        <v>0.84210526315789469</v>
      </c>
    </row>
    <row r="16" spans="1:25" ht="54.75" customHeight="1" x14ac:dyDescent="0.25">
      <c r="A16" s="4"/>
      <c r="B16" s="35"/>
      <c r="C16" s="36"/>
      <c r="D16" s="63"/>
      <c r="E16" s="63"/>
      <c r="F16" s="63"/>
      <c r="G16" s="63"/>
      <c r="H16" s="63"/>
      <c r="I16" s="63"/>
      <c r="J16" s="63"/>
      <c r="K16" s="63"/>
      <c r="L16" s="63"/>
      <c r="M16" s="63"/>
      <c r="N16" s="63"/>
      <c r="O16" s="63"/>
      <c r="P16" s="63"/>
      <c r="Q16" s="63"/>
      <c r="R16" s="63"/>
      <c r="S16" s="63"/>
      <c r="T16" s="63"/>
      <c r="U16" s="63"/>
      <c r="V16" s="40"/>
      <c r="W16" s="40"/>
      <c r="X16" s="63"/>
      <c r="Y16" s="63"/>
    </row>
    <row r="17" spans="1:25" ht="75" customHeight="1" x14ac:dyDescent="0.2">
      <c r="A17" s="10" t="s">
        <v>41</v>
      </c>
      <c r="B17" s="10" t="s">
        <v>6</v>
      </c>
      <c r="C17" s="10" t="s">
        <v>70</v>
      </c>
      <c r="D17" s="10" t="s">
        <v>43</v>
      </c>
      <c r="E17" s="10" t="s">
        <v>44</v>
      </c>
      <c r="F17" s="10" t="s">
        <v>45</v>
      </c>
      <c r="G17" s="10" t="s">
        <v>46</v>
      </c>
      <c r="H17" s="10" t="s">
        <v>47</v>
      </c>
      <c r="I17" s="10" t="s">
        <v>48</v>
      </c>
      <c r="J17" s="10" t="s">
        <v>49</v>
      </c>
      <c r="K17" s="10" t="s">
        <v>50</v>
      </c>
      <c r="L17" s="10" t="s">
        <v>51</v>
      </c>
      <c r="M17" s="10" t="s">
        <v>52</v>
      </c>
      <c r="N17" s="10" t="s">
        <v>53</v>
      </c>
      <c r="O17" s="10" t="s">
        <v>54</v>
      </c>
      <c r="P17" s="10" t="s">
        <v>55</v>
      </c>
      <c r="Q17" s="10" t="s">
        <v>56</v>
      </c>
      <c r="R17" s="10" t="s">
        <v>57</v>
      </c>
      <c r="S17" s="10" t="s">
        <v>58</v>
      </c>
      <c r="T17" s="10" t="s">
        <v>59</v>
      </c>
      <c r="U17" s="10" t="s">
        <v>60</v>
      </c>
      <c r="V17" s="10" t="s">
        <v>61</v>
      </c>
      <c r="W17" s="10" t="s">
        <v>62</v>
      </c>
      <c r="X17" s="10" t="s">
        <v>63</v>
      </c>
      <c r="Y17" s="10" t="s">
        <v>64</v>
      </c>
    </row>
    <row r="18" spans="1:25" s="35" customFormat="1" ht="58.5" customHeight="1" x14ac:dyDescent="0.25">
      <c r="A18" s="254" t="s">
        <v>0</v>
      </c>
      <c r="B18" s="257" t="s">
        <v>30</v>
      </c>
      <c r="C18" s="64" t="s">
        <v>71</v>
      </c>
      <c r="D18" s="48">
        <v>1</v>
      </c>
      <c r="E18" s="65">
        <f>SUM(F18+G18+H18+K18+L18+M18+P18+Q18+R18+U18+V18+W18)</f>
        <v>0</v>
      </c>
      <c r="F18" s="49">
        <v>0</v>
      </c>
      <c r="G18" s="56">
        <v>0</v>
      </c>
      <c r="H18" s="56">
        <v>0</v>
      </c>
      <c r="I18" s="56">
        <f>F18+G18+H18</f>
        <v>0</v>
      </c>
      <c r="J18" s="66">
        <f>+I18/D18</f>
        <v>0</v>
      </c>
      <c r="K18" s="56">
        <v>0</v>
      </c>
      <c r="L18" s="56">
        <v>0</v>
      </c>
      <c r="M18" s="56">
        <v>0</v>
      </c>
      <c r="N18" s="56">
        <f>K18+L18+M18+I18</f>
        <v>0</v>
      </c>
      <c r="O18" s="66">
        <f>+N18/$D18</f>
        <v>0</v>
      </c>
      <c r="P18" s="56">
        <v>0</v>
      </c>
      <c r="Q18" s="56">
        <v>0</v>
      </c>
      <c r="R18" s="56">
        <v>0</v>
      </c>
      <c r="S18" s="56">
        <f>P18+Q18+R18+N18</f>
        <v>0</v>
      </c>
      <c r="T18" s="66">
        <f>+S18/$D18</f>
        <v>0</v>
      </c>
      <c r="U18" s="56">
        <v>0</v>
      </c>
      <c r="V18" s="56">
        <v>0</v>
      </c>
      <c r="W18" s="56">
        <v>0</v>
      </c>
      <c r="X18" s="56">
        <f>U18+V18+W18+S18</f>
        <v>0</v>
      </c>
      <c r="Y18" s="66">
        <f>+X18/$D18</f>
        <v>0</v>
      </c>
    </row>
    <row r="19" spans="1:25" s="35" customFormat="1" ht="70.5" customHeight="1" x14ac:dyDescent="0.25">
      <c r="A19" s="255"/>
      <c r="B19" s="257"/>
      <c r="C19" s="64" t="s">
        <v>72</v>
      </c>
      <c r="D19" s="67">
        <v>1</v>
      </c>
      <c r="E19" s="65">
        <f t="shared" ref="E19:E20" si="4">SUM(F19+G19+H19+K19+L19+M19+P19+Q19+R19+U19+V19+W19)</f>
        <v>0</v>
      </c>
      <c r="F19" s="49">
        <v>0</v>
      </c>
      <c r="G19" s="56">
        <v>0</v>
      </c>
      <c r="H19" s="56">
        <v>0</v>
      </c>
      <c r="I19" s="56">
        <f t="shared" ref="I19:I20" si="5">F19+G19+H19</f>
        <v>0</v>
      </c>
      <c r="J19" s="66">
        <f t="shared" ref="J19:J20" si="6">+I19/D19</f>
        <v>0</v>
      </c>
      <c r="K19" s="56">
        <v>0</v>
      </c>
      <c r="L19" s="56">
        <v>0</v>
      </c>
      <c r="M19" s="56">
        <v>0</v>
      </c>
      <c r="N19" s="56">
        <f>K19+L19+M19+I19</f>
        <v>0</v>
      </c>
      <c r="O19" s="66">
        <f>+N19/$D19</f>
        <v>0</v>
      </c>
      <c r="P19" s="56">
        <v>0</v>
      </c>
      <c r="Q19" s="56">
        <v>0</v>
      </c>
      <c r="R19" s="56">
        <v>0</v>
      </c>
      <c r="S19" s="56">
        <f>P19+Q19+R19+N19</f>
        <v>0</v>
      </c>
      <c r="T19" s="66">
        <f>+S19/$D19</f>
        <v>0</v>
      </c>
      <c r="U19" s="56">
        <v>0</v>
      </c>
      <c r="V19" s="56">
        <v>0</v>
      </c>
      <c r="W19" s="56">
        <v>0</v>
      </c>
      <c r="X19" s="56">
        <f>U19+V19+W19+S19</f>
        <v>0</v>
      </c>
      <c r="Y19" s="66">
        <f>+X19/$D19</f>
        <v>0</v>
      </c>
    </row>
    <row r="20" spans="1:25" s="35" customFormat="1" ht="76.5" customHeight="1" x14ac:dyDescent="0.25">
      <c r="A20" s="255"/>
      <c r="B20" s="257"/>
      <c r="C20" s="68" t="s">
        <v>73</v>
      </c>
      <c r="D20" s="69">
        <v>10</v>
      </c>
      <c r="E20" s="65">
        <f t="shared" si="4"/>
        <v>9</v>
      </c>
      <c r="F20" s="49">
        <v>0</v>
      </c>
      <c r="G20" s="49">
        <v>0</v>
      </c>
      <c r="H20" s="49">
        <v>0</v>
      </c>
      <c r="I20" s="56">
        <f t="shared" si="5"/>
        <v>0</v>
      </c>
      <c r="J20" s="66">
        <f t="shared" si="6"/>
        <v>0</v>
      </c>
      <c r="K20" s="49">
        <v>2</v>
      </c>
      <c r="L20" s="49">
        <v>1</v>
      </c>
      <c r="M20" s="49">
        <v>1</v>
      </c>
      <c r="N20" s="56">
        <f>K20+L20+M20+I20</f>
        <v>4</v>
      </c>
      <c r="O20" s="66">
        <f>+N20/$D20</f>
        <v>0.4</v>
      </c>
      <c r="P20" s="49">
        <v>1</v>
      </c>
      <c r="Q20" s="49">
        <v>4</v>
      </c>
      <c r="R20" s="49">
        <v>0</v>
      </c>
      <c r="S20" s="56">
        <f>P20+Q20+R20+N20</f>
        <v>9</v>
      </c>
      <c r="T20" s="66">
        <f>+S20/$D20</f>
        <v>0.9</v>
      </c>
      <c r="U20" s="49">
        <v>0</v>
      </c>
      <c r="V20" s="49">
        <v>0</v>
      </c>
      <c r="W20" s="49">
        <v>0</v>
      </c>
      <c r="X20" s="56">
        <f>U20+V20+W20+S20</f>
        <v>9</v>
      </c>
      <c r="Y20" s="66">
        <f>+X20/$D20</f>
        <v>0.9</v>
      </c>
    </row>
    <row r="21" spans="1:25" s="71" customFormat="1" ht="41.25" customHeight="1" x14ac:dyDescent="0.25">
      <c r="A21" s="256"/>
      <c r="B21" s="257"/>
      <c r="C21" s="57" t="s">
        <v>69</v>
      </c>
      <c r="D21" s="58">
        <f t="shared" ref="D21:W21" si="7">SUM(D18:D20)</f>
        <v>12</v>
      </c>
      <c r="E21" s="58">
        <f t="shared" si="7"/>
        <v>9</v>
      </c>
      <c r="F21" s="58">
        <f t="shared" si="7"/>
        <v>0</v>
      </c>
      <c r="G21" s="59">
        <f t="shared" si="7"/>
        <v>0</v>
      </c>
      <c r="H21" s="59">
        <f t="shared" si="7"/>
        <v>0</v>
      </c>
      <c r="I21" s="60">
        <f t="shared" si="7"/>
        <v>0</v>
      </c>
      <c r="J21" s="70">
        <f>+I21/D21</f>
        <v>0</v>
      </c>
      <c r="K21" s="58">
        <f t="shared" si="7"/>
        <v>2</v>
      </c>
      <c r="L21" s="58">
        <f t="shared" si="7"/>
        <v>1</v>
      </c>
      <c r="M21" s="58">
        <f t="shared" si="7"/>
        <v>1</v>
      </c>
      <c r="N21" s="60">
        <f t="shared" ref="N21" si="8">SUM(N18:N20)</f>
        <v>4</v>
      </c>
      <c r="O21" s="70">
        <f>+N21/$D21</f>
        <v>0.33333333333333331</v>
      </c>
      <c r="P21" s="58">
        <f t="shared" si="7"/>
        <v>1</v>
      </c>
      <c r="Q21" s="58">
        <f t="shared" si="7"/>
        <v>4</v>
      </c>
      <c r="R21" s="58">
        <f t="shared" si="7"/>
        <v>0</v>
      </c>
      <c r="S21" s="60">
        <f t="shared" ref="S21" si="9">SUM(S18:S20)</f>
        <v>9</v>
      </c>
      <c r="T21" s="70">
        <f>+S21/$D21</f>
        <v>0.75</v>
      </c>
      <c r="U21" s="58">
        <f t="shared" si="7"/>
        <v>0</v>
      </c>
      <c r="V21" s="58">
        <f t="shared" si="7"/>
        <v>0</v>
      </c>
      <c r="W21" s="58">
        <f t="shared" si="7"/>
        <v>0</v>
      </c>
      <c r="X21" s="60">
        <f t="shared" ref="X21" si="10">SUM(X18:X20)</f>
        <v>9</v>
      </c>
      <c r="Y21" s="70">
        <f>+X21/$D21</f>
        <v>0.75</v>
      </c>
    </row>
    <row r="22" spans="1:25" ht="38.25" customHeight="1" x14ac:dyDescent="0.25">
      <c r="A22" s="21"/>
      <c r="B22" s="35"/>
      <c r="C22" s="36"/>
      <c r="D22" s="63"/>
      <c r="E22" s="63"/>
      <c r="F22" s="63"/>
      <c r="G22" s="63"/>
      <c r="H22" s="63"/>
      <c r="I22" s="63"/>
      <c r="J22" s="63"/>
      <c r="K22" s="63"/>
      <c r="L22" s="63"/>
      <c r="M22" s="63"/>
      <c r="N22" s="63"/>
      <c r="O22" s="63"/>
      <c r="P22" s="63"/>
      <c r="Q22" s="63"/>
      <c r="R22" s="63"/>
      <c r="S22" s="63"/>
      <c r="T22" s="63"/>
      <c r="U22" s="63"/>
      <c r="V22" s="40"/>
      <c r="W22" s="40"/>
      <c r="X22" s="63"/>
      <c r="Y22" s="63"/>
    </row>
    <row r="23" spans="1:25" ht="75" customHeight="1" x14ac:dyDescent="0.2">
      <c r="A23" s="10" t="s">
        <v>41</v>
      </c>
      <c r="B23" s="10" t="s">
        <v>6</v>
      </c>
      <c r="C23" s="10" t="s">
        <v>42</v>
      </c>
      <c r="D23" s="10" t="s">
        <v>43</v>
      </c>
      <c r="E23" s="10" t="s">
        <v>44</v>
      </c>
      <c r="F23" s="10" t="s">
        <v>45</v>
      </c>
      <c r="G23" s="10" t="s">
        <v>46</v>
      </c>
      <c r="H23" s="10" t="s">
        <v>47</v>
      </c>
      <c r="I23" s="10" t="s">
        <v>48</v>
      </c>
      <c r="J23" s="10" t="s">
        <v>49</v>
      </c>
      <c r="K23" s="10" t="s">
        <v>50</v>
      </c>
      <c r="L23" s="10" t="s">
        <v>51</v>
      </c>
      <c r="M23" s="10" t="s">
        <v>52</v>
      </c>
      <c r="N23" s="10" t="s">
        <v>53</v>
      </c>
      <c r="O23" s="10" t="s">
        <v>54</v>
      </c>
      <c r="P23" s="10" t="s">
        <v>55</v>
      </c>
      <c r="Q23" s="10" t="s">
        <v>56</v>
      </c>
      <c r="R23" s="10" t="s">
        <v>57</v>
      </c>
      <c r="S23" s="10" t="s">
        <v>58</v>
      </c>
      <c r="T23" s="10" t="s">
        <v>59</v>
      </c>
      <c r="U23" s="10" t="s">
        <v>60</v>
      </c>
      <c r="V23" s="10" t="s">
        <v>61</v>
      </c>
      <c r="W23" s="10" t="s">
        <v>62</v>
      </c>
      <c r="X23" s="10" t="s">
        <v>63</v>
      </c>
      <c r="Y23" s="10" t="s">
        <v>64</v>
      </c>
    </row>
    <row r="24" spans="1:25" ht="69.75" customHeight="1" x14ac:dyDescent="0.2">
      <c r="A24" s="251" t="s">
        <v>0</v>
      </c>
      <c r="B24" s="251" t="s">
        <v>35</v>
      </c>
      <c r="C24" s="72" t="s">
        <v>74</v>
      </c>
      <c r="D24" s="73">
        <v>600</v>
      </c>
      <c r="E24" s="73">
        <f>F24+G24+H24+K24+L24+M24+P24+Q24+R24+U24+V24+W24</f>
        <v>355</v>
      </c>
      <c r="F24" s="74">
        <v>0</v>
      </c>
      <c r="G24" s="74">
        <v>100</v>
      </c>
      <c r="H24" s="74">
        <v>93</v>
      </c>
      <c r="I24" s="74">
        <f>F24+G24+H24</f>
        <v>193</v>
      </c>
      <c r="J24" s="75">
        <f>+I24/D24</f>
        <v>0.32166666666666666</v>
      </c>
      <c r="K24" s="74">
        <v>0</v>
      </c>
      <c r="L24" s="74">
        <v>47</v>
      </c>
      <c r="M24" s="74">
        <v>0</v>
      </c>
      <c r="N24" s="74">
        <f>K24+L24+M24+I24</f>
        <v>240</v>
      </c>
      <c r="O24" s="75">
        <f t="shared" ref="O24:O31" si="11">+N24/$D24</f>
        <v>0.4</v>
      </c>
      <c r="P24" s="74">
        <v>0</v>
      </c>
      <c r="Q24" s="74">
        <v>115</v>
      </c>
      <c r="R24" s="74">
        <v>0</v>
      </c>
      <c r="S24" s="74">
        <f>P24+Q24+R24+N24</f>
        <v>355</v>
      </c>
      <c r="T24" s="75">
        <f t="shared" ref="T24:T31" si="12">+S24/$D24</f>
        <v>0.59166666666666667</v>
      </c>
      <c r="U24" s="74">
        <v>0</v>
      </c>
      <c r="V24" s="74">
        <v>0</v>
      </c>
      <c r="W24" s="74">
        <v>0</v>
      </c>
      <c r="X24" s="74">
        <f>U24+V24+W24+S24</f>
        <v>355</v>
      </c>
      <c r="Y24" s="75">
        <f t="shared" ref="Y24:Y31" si="13">+X24/$D24</f>
        <v>0.59166666666666667</v>
      </c>
    </row>
    <row r="25" spans="1:25" ht="51.75" customHeight="1" x14ac:dyDescent="0.2">
      <c r="A25" s="252"/>
      <c r="B25" s="252"/>
      <c r="C25" s="76" t="s">
        <v>75</v>
      </c>
      <c r="D25" s="30">
        <v>1000</v>
      </c>
      <c r="E25" s="73">
        <f t="shared" ref="E25:E31" si="14">F25+G25+H25+K25+L25+M25+P25+Q25+R25+U25+V25+W25</f>
        <v>666</v>
      </c>
      <c r="F25" s="77">
        <v>41</v>
      </c>
      <c r="G25" s="77">
        <v>118</v>
      </c>
      <c r="H25" s="77">
        <v>49</v>
      </c>
      <c r="I25" s="74">
        <f t="shared" ref="I25:I31" si="15">F25+G25+H25</f>
        <v>208</v>
      </c>
      <c r="J25" s="75">
        <f t="shared" ref="J25:J31" si="16">+I25/D25</f>
        <v>0.20799999999999999</v>
      </c>
      <c r="K25" s="77">
        <v>67</v>
      </c>
      <c r="L25" s="77">
        <v>58</v>
      </c>
      <c r="M25" s="77">
        <v>97</v>
      </c>
      <c r="N25" s="74">
        <f>K25+L25+M25+I25</f>
        <v>430</v>
      </c>
      <c r="O25" s="75">
        <f t="shared" si="11"/>
        <v>0.43</v>
      </c>
      <c r="P25" s="77">
        <v>71</v>
      </c>
      <c r="Q25" s="77">
        <v>87</v>
      </c>
      <c r="R25" s="77">
        <v>78</v>
      </c>
      <c r="S25" s="74">
        <f>P25+Q25+R25+N25</f>
        <v>666</v>
      </c>
      <c r="T25" s="75">
        <f t="shared" si="12"/>
        <v>0.66600000000000004</v>
      </c>
      <c r="U25" s="77">
        <v>0</v>
      </c>
      <c r="V25" s="77">
        <v>0</v>
      </c>
      <c r="W25" s="77">
        <v>0</v>
      </c>
      <c r="X25" s="74">
        <f>U25+V25+W25+S25</f>
        <v>666</v>
      </c>
      <c r="Y25" s="75">
        <f t="shared" si="13"/>
        <v>0.66600000000000004</v>
      </c>
    </row>
    <row r="26" spans="1:25" ht="51.75" customHeight="1" x14ac:dyDescent="0.2">
      <c r="A26" s="252"/>
      <c r="B26" s="252"/>
      <c r="C26" s="76" t="s">
        <v>76</v>
      </c>
      <c r="D26" s="78">
        <v>50000</v>
      </c>
      <c r="E26" s="73">
        <f t="shared" si="14"/>
        <v>215216</v>
      </c>
      <c r="F26" s="79">
        <v>5619</v>
      </c>
      <c r="G26" s="79">
        <v>90735</v>
      </c>
      <c r="H26" s="79">
        <v>2430</v>
      </c>
      <c r="I26" s="74">
        <f t="shared" si="15"/>
        <v>98784</v>
      </c>
      <c r="J26" s="75">
        <f t="shared" si="16"/>
        <v>1.9756800000000001</v>
      </c>
      <c r="K26" s="79">
        <v>3527</v>
      </c>
      <c r="L26" s="79">
        <v>90621</v>
      </c>
      <c r="M26" s="79">
        <v>1473</v>
      </c>
      <c r="N26" s="74">
        <f t="shared" ref="N26:N31" si="17">K26+L26+M26+I26</f>
        <v>194405</v>
      </c>
      <c r="O26" s="75">
        <f t="shared" si="11"/>
        <v>3.8881000000000001</v>
      </c>
      <c r="P26" s="79">
        <v>6869</v>
      </c>
      <c r="Q26" s="79">
        <v>11140</v>
      </c>
      <c r="R26" s="79">
        <v>2802</v>
      </c>
      <c r="S26" s="74">
        <f t="shared" ref="S26:S31" si="18">P26+Q26+R26+N26</f>
        <v>215216</v>
      </c>
      <c r="T26" s="75">
        <f t="shared" si="12"/>
        <v>4.3043199999999997</v>
      </c>
      <c r="U26" s="79">
        <v>0</v>
      </c>
      <c r="V26" s="79">
        <v>0</v>
      </c>
      <c r="W26" s="79">
        <v>0</v>
      </c>
      <c r="X26" s="74">
        <f t="shared" ref="X26:X31" si="19">U26+V26+W26+S26</f>
        <v>215216</v>
      </c>
      <c r="Y26" s="75">
        <f t="shared" si="13"/>
        <v>4.3043199999999997</v>
      </c>
    </row>
    <row r="27" spans="1:25" ht="57" customHeight="1" x14ac:dyDescent="0.2">
      <c r="A27" s="252"/>
      <c r="B27" s="252"/>
      <c r="C27" s="76" t="s">
        <v>77</v>
      </c>
      <c r="D27" s="78">
        <v>50</v>
      </c>
      <c r="E27" s="73">
        <f t="shared" si="14"/>
        <v>95</v>
      </c>
      <c r="F27" s="77">
        <v>0</v>
      </c>
      <c r="G27" s="77">
        <v>5</v>
      </c>
      <c r="H27" s="77">
        <v>7</v>
      </c>
      <c r="I27" s="74">
        <f t="shared" si="15"/>
        <v>12</v>
      </c>
      <c r="J27" s="75">
        <f t="shared" si="16"/>
        <v>0.24</v>
      </c>
      <c r="K27" s="77">
        <v>11</v>
      </c>
      <c r="L27" s="77">
        <v>17</v>
      </c>
      <c r="M27" s="77">
        <v>16</v>
      </c>
      <c r="N27" s="74">
        <f t="shared" si="17"/>
        <v>56</v>
      </c>
      <c r="O27" s="75">
        <f t="shared" si="11"/>
        <v>1.1200000000000001</v>
      </c>
      <c r="P27" s="77">
        <v>9</v>
      </c>
      <c r="Q27" s="77">
        <v>16</v>
      </c>
      <c r="R27" s="77">
        <v>14</v>
      </c>
      <c r="S27" s="74">
        <f t="shared" si="18"/>
        <v>95</v>
      </c>
      <c r="T27" s="75">
        <f t="shared" si="12"/>
        <v>1.9</v>
      </c>
      <c r="U27" s="77">
        <v>0</v>
      </c>
      <c r="V27" s="77">
        <v>0</v>
      </c>
      <c r="W27" s="77">
        <v>0</v>
      </c>
      <c r="X27" s="74">
        <f t="shared" si="19"/>
        <v>95</v>
      </c>
      <c r="Y27" s="75">
        <f t="shared" si="13"/>
        <v>1.9</v>
      </c>
    </row>
    <row r="28" spans="1:25" ht="75" customHeight="1" x14ac:dyDescent="0.2">
      <c r="A28" s="252"/>
      <c r="B28" s="252"/>
      <c r="C28" s="76" t="s">
        <v>78</v>
      </c>
      <c r="D28" s="78">
        <v>400</v>
      </c>
      <c r="E28" s="73">
        <f t="shared" si="14"/>
        <v>436</v>
      </c>
      <c r="F28" s="79">
        <v>0</v>
      </c>
      <c r="G28" s="79">
        <v>79</v>
      </c>
      <c r="H28" s="79">
        <v>39</v>
      </c>
      <c r="I28" s="74">
        <f t="shared" si="15"/>
        <v>118</v>
      </c>
      <c r="J28" s="75">
        <f t="shared" si="16"/>
        <v>0.29499999999999998</v>
      </c>
      <c r="K28" s="79">
        <v>38</v>
      </c>
      <c r="L28" s="79">
        <v>64</v>
      </c>
      <c r="M28" s="79">
        <v>54</v>
      </c>
      <c r="N28" s="74">
        <f t="shared" si="17"/>
        <v>274</v>
      </c>
      <c r="O28" s="75">
        <f t="shared" si="11"/>
        <v>0.68500000000000005</v>
      </c>
      <c r="P28" s="79">
        <v>54</v>
      </c>
      <c r="Q28" s="79">
        <v>54</v>
      </c>
      <c r="R28" s="79">
        <v>54</v>
      </c>
      <c r="S28" s="74">
        <f t="shared" si="18"/>
        <v>436</v>
      </c>
      <c r="T28" s="75">
        <f t="shared" si="12"/>
        <v>1.0900000000000001</v>
      </c>
      <c r="U28" s="79">
        <v>0</v>
      </c>
      <c r="V28" s="79">
        <v>0</v>
      </c>
      <c r="W28" s="79">
        <v>0</v>
      </c>
      <c r="X28" s="74">
        <f t="shared" si="19"/>
        <v>436</v>
      </c>
      <c r="Y28" s="75">
        <f t="shared" si="13"/>
        <v>1.0900000000000001</v>
      </c>
    </row>
    <row r="29" spans="1:25" ht="75" customHeight="1" x14ac:dyDescent="0.2">
      <c r="A29" s="252"/>
      <c r="B29" s="252"/>
      <c r="C29" s="76" t="s">
        <v>79</v>
      </c>
      <c r="D29" s="30">
        <v>3</v>
      </c>
      <c r="E29" s="73">
        <f t="shared" si="14"/>
        <v>1</v>
      </c>
      <c r="F29" s="80">
        <v>0</v>
      </c>
      <c r="G29" s="77">
        <v>0</v>
      </c>
      <c r="H29" s="77">
        <v>0</v>
      </c>
      <c r="I29" s="74">
        <f t="shared" si="15"/>
        <v>0</v>
      </c>
      <c r="J29" s="75">
        <f t="shared" si="16"/>
        <v>0</v>
      </c>
      <c r="K29" s="77">
        <v>0</v>
      </c>
      <c r="L29" s="77">
        <v>0</v>
      </c>
      <c r="M29" s="77">
        <v>0</v>
      </c>
      <c r="N29" s="74">
        <f t="shared" si="17"/>
        <v>0</v>
      </c>
      <c r="O29" s="75">
        <f t="shared" si="11"/>
        <v>0</v>
      </c>
      <c r="P29" s="77">
        <v>1</v>
      </c>
      <c r="Q29" s="77">
        <v>0</v>
      </c>
      <c r="R29" s="77">
        <v>0</v>
      </c>
      <c r="S29" s="74">
        <f t="shared" si="18"/>
        <v>1</v>
      </c>
      <c r="T29" s="75">
        <f t="shared" si="12"/>
        <v>0.33333333333333331</v>
      </c>
      <c r="U29" s="77">
        <v>0</v>
      </c>
      <c r="V29" s="77">
        <v>0</v>
      </c>
      <c r="W29" s="77">
        <v>0</v>
      </c>
      <c r="X29" s="74">
        <f t="shared" si="19"/>
        <v>1</v>
      </c>
      <c r="Y29" s="75">
        <f t="shared" si="13"/>
        <v>0.33333333333333331</v>
      </c>
    </row>
    <row r="30" spans="1:25" ht="75" customHeight="1" x14ac:dyDescent="0.2">
      <c r="A30" s="252"/>
      <c r="B30" s="252"/>
      <c r="C30" s="76" t="s">
        <v>80</v>
      </c>
      <c r="D30" s="30">
        <v>90</v>
      </c>
      <c r="E30" s="73">
        <f>F30+G30+H30+K30+L30+M30+P30+Q30+R30+U30+V30+W30</f>
        <v>82</v>
      </c>
      <c r="F30" s="79">
        <v>1</v>
      </c>
      <c r="G30" s="79">
        <v>1</v>
      </c>
      <c r="H30" s="79">
        <v>17</v>
      </c>
      <c r="I30" s="74">
        <f t="shared" si="15"/>
        <v>19</v>
      </c>
      <c r="J30" s="75">
        <f t="shared" si="16"/>
        <v>0.21111111111111111</v>
      </c>
      <c r="K30" s="79">
        <v>10</v>
      </c>
      <c r="L30" s="79">
        <v>13</v>
      </c>
      <c r="M30" s="79">
        <v>11</v>
      </c>
      <c r="N30" s="74">
        <f t="shared" si="17"/>
        <v>53</v>
      </c>
      <c r="O30" s="75">
        <f t="shared" si="11"/>
        <v>0.58888888888888891</v>
      </c>
      <c r="P30" s="79">
        <v>8</v>
      </c>
      <c r="Q30" s="79">
        <v>10</v>
      </c>
      <c r="R30" s="79">
        <v>11</v>
      </c>
      <c r="S30" s="74">
        <f t="shared" si="18"/>
        <v>82</v>
      </c>
      <c r="T30" s="75">
        <f t="shared" si="12"/>
        <v>0.91111111111111109</v>
      </c>
      <c r="U30" s="79">
        <v>0</v>
      </c>
      <c r="V30" s="79">
        <v>0</v>
      </c>
      <c r="W30" s="79">
        <v>0</v>
      </c>
      <c r="X30" s="74">
        <f t="shared" si="19"/>
        <v>82</v>
      </c>
      <c r="Y30" s="75">
        <f t="shared" si="13"/>
        <v>0.91111111111111109</v>
      </c>
    </row>
    <row r="31" spans="1:25" ht="75" customHeight="1" x14ac:dyDescent="0.2">
      <c r="A31" s="252"/>
      <c r="B31" s="252"/>
      <c r="C31" s="81" t="s">
        <v>81</v>
      </c>
      <c r="D31" s="30">
        <v>800</v>
      </c>
      <c r="E31" s="73">
        <f t="shared" si="14"/>
        <v>663</v>
      </c>
      <c r="F31" s="79">
        <v>8</v>
      </c>
      <c r="G31" s="79">
        <v>70</v>
      </c>
      <c r="H31" s="79">
        <v>83</v>
      </c>
      <c r="I31" s="74">
        <f t="shared" si="15"/>
        <v>161</v>
      </c>
      <c r="J31" s="75">
        <f t="shared" si="16"/>
        <v>0.20125000000000001</v>
      </c>
      <c r="K31" s="79">
        <v>67</v>
      </c>
      <c r="L31" s="79">
        <v>82</v>
      </c>
      <c r="M31" s="79">
        <v>74</v>
      </c>
      <c r="N31" s="74">
        <f t="shared" si="17"/>
        <v>384</v>
      </c>
      <c r="O31" s="75">
        <f t="shared" si="11"/>
        <v>0.48</v>
      </c>
      <c r="P31" s="79">
        <v>72</v>
      </c>
      <c r="Q31" s="79">
        <v>101</v>
      </c>
      <c r="R31" s="79">
        <v>106</v>
      </c>
      <c r="S31" s="74">
        <f t="shared" si="18"/>
        <v>663</v>
      </c>
      <c r="T31" s="75">
        <f t="shared" si="12"/>
        <v>0.82874999999999999</v>
      </c>
      <c r="U31" s="79">
        <v>0</v>
      </c>
      <c r="V31" s="79">
        <v>0</v>
      </c>
      <c r="W31" s="79">
        <v>0</v>
      </c>
      <c r="X31" s="74">
        <f t="shared" si="19"/>
        <v>663</v>
      </c>
      <c r="Y31" s="75">
        <f t="shared" si="13"/>
        <v>0.82874999999999999</v>
      </c>
    </row>
    <row r="32" spans="1:25" s="71" customFormat="1" ht="33.75" customHeight="1" x14ac:dyDescent="0.25">
      <c r="A32" s="252"/>
      <c r="B32" s="252"/>
      <c r="C32" s="57" t="s">
        <v>69</v>
      </c>
      <c r="D32" s="82">
        <f t="shared" ref="D32:X32" si="20">SUM(D24:D31)</f>
        <v>52943</v>
      </c>
      <c r="E32" s="83">
        <f>SUM(E24:E31)</f>
        <v>217514</v>
      </c>
      <c r="F32" s="82">
        <f t="shared" si="20"/>
        <v>5669</v>
      </c>
      <c r="G32" s="82">
        <f t="shared" si="20"/>
        <v>91108</v>
      </c>
      <c r="H32" s="82">
        <f t="shared" si="20"/>
        <v>2718</v>
      </c>
      <c r="I32" s="84">
        <f t="shared" si="20"/>
        <v>99495</v>
      </c>
      <c r="J32" s="85">
        <f>+I32/D32</f>
        <v>1.8792852690629545</v>
      </c>
      <c r="K32" s="82">
        <f t="shared" si="20"/>
        <v>3720</v>
      </c>
      <c r="L32" s="82">
        <f t="shared" si="20"/>
        <v>90902</v>
      </c>
      <c r="M32" s="82">
        <f t="shared" si="20"/>
        <v>1725</v>
      </c>
      <c r="N32" s="84">
        <f t="shared" si="20"/>
        <v>195842</v>
      </c>
      <c r="O32" s="85">
        <f>+N32/D32</f>
        <v>3.6991103639763518</v>
      </c>
      <c r="P32" s="82">
        <f t="shared" si="20"/>
        <v>7084</v>
      </c>
      <c r="Q32" s="82">
        <f t="shared" si="20"/>
        <v>11523</v>
      </c>
      <c r="R32" s="82">
        <f t="shared" si="20"/>
        <v>3065</v>
      </c>
      <c r="S32" s="84">
        <f t="shared" si="20"/>
        <v>217514</v>
      </c>
      <c r="T32" s="85">
        <f>+S32/D32</f>
        <v>4.1084562642842304</v>
      </c>
      <c r="U32" s="82">
        <f t="shared" si="20"/>
        <v>0</v>
      </c>
      <c r="V32" s="82">
        <f t="shared" si="20"/>
        <v>0</v>
      </c>
      <c r="W32" s="82">
        <f t="shared" si="20"/>
        <v>0</v>
      </c>
      <c r="X32" s="84">
        <f t="shared" si="20"/>
        <v>217514</v>
      </c>
      <c r="Y32" s="85">
        <f>+X32/D32</f>
        <v>4.1084562642842304</v>
      </c>
    </row>
    <row r="33" spans="1:4" ht="49.5" customHeight="1" x14ac:dyDescent="0.2"/>
    <row r="34" spans="1:4" x14ac:dyDescent="0.2">
      <c r="D34" s="4"/>
    </row>
    <row r="35" spans="1:4" s="88" customFormat="1" x14ac:dyDescent="0.2">
      <c r="A35" s="87"/>
    </row>
    <row r="36" spans="1:4" s="88" customFormat="1" ht="18" customHeight="1" x14ac:dyDescent="0.2">
      <c r="A36" s="89"/>
    </row>
    <row r="37" spans="1:4" x14ac:dyDescent="0.2">
      <c r="A37" s="87"/>
      <c r="D37" s="4"/>
    </row>
    <row r="38" spans="1:4" ht="15.75" x14ac:dyDescent="0.2">
      <c r="A38" s="90"/>
      <c r="D38" s="4"/>
    </row>
  </sheetData>
  <mergeCells count="16">
    <mergeCell ref="A24:A32"/>
    <mergeCell ref="B24:B32"/>
    <mergeCell ref="Q5:R5"/>
    <mergeCell ref="X5:Y5"/>
    <mergeCell ref="Q6:R6"/>
    <mergeCell ref="X6:Y6"/>
    <mergeCell ref="A8:J8"/>
    <mergeCell ref="A11:A15"/>
    <mergeCell ref="B11:B15"/>
    <mergeCell ref="A18:A21"/>
    <mergeCell ref="B18:B21"/>
    <mergeCell ref="A1:F2"/>
    <mergeCell ref="Q3:R3"/>
    <mergeCell ref="X3:Y3"/>
    <mergeCell ref="Q4:R4"/>
    <mergeCell ref="X4:Y4"/>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0"/>
  <sheetViews>
    <sheetView showGridLines="0" topLeftCell="A7" zoomScale="55" zoomScaleNormal="55" zoomScaleSheetLayoutView="55" workbookViewId="0">
      <selection activeCell="R6" sqref="R6"/>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6" customWidth="1"/>
    <col min="5" max="5" width="17.8554687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customWidth="1"/>
    <col min="12" max="12" width="13.7109375" style="4" customWidth="1"/>
    <col min="13" max="15" width="18.85546875" style="4" customWidth="1"/>
    <col min="16" max="16" width="19.140625" style="4" customWidth="1"/>
    <col min="17" max="17" width="16.5703125" style="4" customWidth="1"/>
    <col min="18" max="18" width="16.7109375" style="4" customWidth="1"/>
    <col min="19" max="19" width="19" style="4" customWidth="1"/>
    <col min="20" max="20" width="16.7109375" style="4" customWidth="1"/>
    <col min="21" max="21" width="16.7109375" style="4" hidden="1" customWidth="1"/>
    <col min="22" max="22" width="17.5703125" style="4" hidden="1" customWidth="1"/>
    <col min="23" max="23" width="18.42578125" style="4" hidden="1" customWidth="1"/>
    <col min="24" max="24" width="21.42578125" style="4" hidden="1" customWidth="1"/>
    <col min="25" max="25" width="20.28515625" style="4" hidden="1" customWidth="1"/>
    <col min="26" max="26" width="34.42578125" style="4" hidden="1" customWidth="1"/>
    <col min="27" max="27" width="11.42578125" style="4" customWidth="1"/>
    <col min="28" max="16384" width="11.42578125" style="4"/>
  </cols>
  <sheetData>
    <row r="1" spans="1:27" ht="51" customHeight="1" thickBot="1" x14ac:dyDescent="0.25">
      <c r="A1" s="259" t="s">
        <v>82</v>
      </c>
      <c r="B1" s="259"/>
      <c r="C1" s="259"/>
      <c r="D1" s="259"/>
      <c r="E1" s="259"/>
      <c r="F1" s="260"/>
      <c r="G1" s="1" t="s">
        <v>1</v>
      </c>
      <c r="H1" s="1" t="s">
        <v>2</v>
      </c>
      <c r="I1" s="1" t="s">
        <v>3</v>
      </c>
      <c r="J1" s="2" t="s">
        <v>4</v>
      </c>
      <c r="K1" s="91"/>
      <c r="L1" s="91"/>
      <c r="M1" s="91"/>
      <c r="N1" s="91"/>
      <c r="O1" s="91"/>
      <c r="P1" s="91"/>
      <c r="Q1" s="91"/>
    </row>
    <row r="2" spans="1:27" ht="16.5" customHeight="1" thickBot="1" x14ac:dyDescent="0.25">
      <c r="A2" s="259"/>
      <c r="B2" s="259"/>
      <c r="C2" s="259"/>
      <c r="D2" s="259"/>
      <c r="E2" s="259"/>
      <c r="F2" s="260"/>
      <c r="G2" s="5">
        <f>AVERAGE(G5:G7)</f>
        <v>0.80666666666666664</v>
      </c>
      <c r="H2" s="92">
        <v>0.83</v>
      </c>
      <c r="I2" s="92">
        <v>0.83</v>
      </c>
      <c r="J2" s="93"/>
      <c r="K2" s="8"/>
      <c r="L2" s="8"/>
      <c r="M2" s="8"/>
      <c r="N2" s="8"/>
      <c r="O2" s="8"/>
      <c r="P2" s="8"/>
      <c r="Q2" s="8"/>
      <c r="R2" s="9"/>
      <c r="S2" s="9"/>
      <c r="T2" s="9"/>
      <c r="U2" s="9"/>
      <c r="V2" s="9"/>
      <c r="W2" s="9"/>
      <c r="X2" s="9"/>
      <c r="Y2" s="9"/>
      <c r="Z2" s="9"/>
    </row>
    <row r="3" spans="1:27" ht="57" customHeight="1" x14ac:dyDescent="0.2">
      <c r="A3" s="10" t="s">
        <v>5</v>
      </c>
      <c r="B3" s="12" t="s">
        <v>6</v>
      </c>
      <c r="C3" s="12" t="s">
        <v>7</v>
      </c>
      <c r="D3" s="12" t="s">
        <v>8</v>
      </c>
      <c r="E3" s="13" t="s">
        <v>9</v>
      </c>
      <c r="F3" s="12" t="s">
        <v>10</v>
      </c>
      <c r="G3" s="14" t="s">
        <v>83</v>
      </c>
      <c r="H3" s="15" t="s">
        <v>12</v>
      </c>
      <c r="I3" s="15" t="s">
        <v>13</v>
      </c>
      <c r="J3" s="16" t="s">
        <v>14</v>
      </c>
      <c r="K3" s="15" t="s">
        <v>15</v>
      </c>
      <c r="L3" s="15" t="s">
        <v>16</v>
      </c>
      <c r="M3" s="16" t="s">
        <v>17</v>
      </c>
      <c r="N3" s="15" t="s">
        <v>18</v>
      </c>
      <c r="O3" s="15" t="s">
        <v>84</v>
      </c>
      <c r="P3" s="16" t="s">
        <v>85</v>
      </c>
      <c r="Q3" s="199"/>
      <c r="R3" s="199"/>
      <c r="S3" s="199"/>
      <c r="T3" s="199"/>
      <c r="U3" s="195" t="s">
        <v>22</v>
      </c>
      <c r="V3" s="15" t="s">
        <v>23</v>
      </c>
      <c r="W3" s="16" t="s">
        <v>24</v>
      </c>
      <c r="X3" s="261" t="s">
        <v>86</v>
      </c>
      <c r="Y3" s="262"/>
    </row>
    <row r="4" spans="1:27" ht="135" customHeight="1" x14ac:dyDescent="0.2">
      <c r="A4" s="18">
        <v>2299052</v>
      </c>
      <c r="B4" s="20" t="s">
        <v>87</v>
      </c>
      <c r="C4" s="20" t="s">
        <v>88</v>
      </c>
      <c r="D4" s="94" t="s">
        <v>89</v>
      </c>
      <c r="E4" s="95">
        <v>1</v>
      </c>
      <c r="F4" s="96">
        <v>0.25</v>
      </c>
      <c r="G4" s="23">
        <f>W4/F4</f>
        <v>0.76</v>
      </c>
      <c r="H4" s="97">
        <f>F15</f>
        <v>0.02</v>
      </c>
      <c r="I4" s="98">
        <f>H4+G15</f>
        <v>0.04</v>
      </c>
      <c r="J4" s="99">
        <f>I4+H15</f>
        <v>0.06</v>
      </c>
      <c r="K4" s="97">
        <f>J4+K15</f>
        <v>0.08</v>
      </c>
      <c r="L4" s="97">
        <f>K4+L15</f>
        <v>0.1</v>
      </c>
      <c r="M4" s="99">
        <f>L4+M15</f>
        <v>0.13</v>
      </c>
      <c r="N4" s="97">
        <f>M4+P15</f>
        <v>0.15</v>
      </c>
      <c r="O4" s="97">
        <f>N4+Q15</f>
        <v>0.16</v>
      </c>
      <c r="P4" s="99">
        <f>O4+R15</f>
        <v>0.19</v>
      </c>
      <c r="Q4" s="105"/>
      <c r="R4" s="105"/>
      <c r="S4" s="105"/>
      <c r="T4" s="105"/>
      <c r="U4" s="196">
        <f>P4+U15</f>
        <v>0.19</v>
      </c>
      <c r="V4" s="97">
        <f>U4+V15</f>
        <v>0.19</v>
      </c>
      <c r="W4" s="99">
        <f>V4+W15</f>
        <v>0.19</v>
      </c>
      <c r="X4" s="263" t="s">
        <v>90</v>
      </c>
      <c r="Y4" s="264"/>
    </row>
    <row r="5" spans="1:27" ht="48.75" customHeight="1" x14ac:dyDescent="0.2">
      <c r="A5" s="18">
        <v>2299058</v>
      </c>
      <c r="B5" s="20" t="s">
        <v>91</v>
      </c>
      <c r="C5" s="20" t="s">
        <v>92</v>
      </c>
      <c r="D5" s="21" t="s">
        <v>93</v>
      </c>
      <c r="E5" s="21">
        <v>400</v>
      </c>
      <c r="F5" s="21">
        <v>100</v>
      </c>
      <c r="G5" s="23">
        <f>W5/F5</f>
        <v>0.9</v>
      </c>
      <c r="H5" s="100">
        <f>F19</f>
        <v>0</v>
      </c>
      <c r="I5" s="100">
        <f>H5+G19</f>
        <v>0</v>
      </c>
      <c r="J5" s="101">
        <f>I5+H19</f>
        <v>0</v>
      </c>
      <c r="K5" s="31">
        <f>J5+K19</f>
        <v>0</v>
      </c>
      <c r="L5" s="31">
        <f>K5+L19</f>
        <v>45</v>
      </c>
      <c r="M5" s="101">
        <f>L5+M19</f>
        <v>45</v>
      </c>
      <c r="N5" s="31">
        <f>M5+P19</f>
        <v>90</v>
      </c>
      <c r="O5" s="31">
        <f>N5+Q19</f>
        <v>90</v>
      </c>
      <c r="P5" s="101">
        <f>O5+R19</f>
        <v>90</v>
      </c>
      <c r="Q5" s="200"/>
      <c r="R5" s="200"/>
      <c r="S5" s="200"/>
      <c r="T5" s="200"/>
      <c r="U5" s="197">
        <f>P5+U19</f>
        <v>90</v>
      </c>
      <c r="V5" s="31">
        <f>U5+V19</f>
        <v>90</v>
      </c>
      <c r="W5" s="101">
        <f>V5+W19</f>
        <v>90</v>
      </c>
      <c r="X5" s="263" t="s">
        <v>94</v>
      </c>
      <c r="Y5" s="264"/>
    </row>
    <row r="6" spans="1:27" ht="128.25" customHeight="1" x14ac:dyDescent="0.2">
      <c r="A6" s="18">
        <v>2299060</v>
      </c>
      <c r="B6" s="20" t="s">
        <v>95</v>
      </c>
      <c r="C6" s="20" t="s">
        <v>96</v>
      </c>
      <c r="D6" s="94" t="s">
        <v>89</v>
      </c>
      <c r="E6" s="95">
        <v>1</v>
      </c>
      <c r="F6" s="102">
        <v>0.5</v>
      </c>
      <c r="G6" s="23">
        <f>W6/F6</f>
        <v>0.7599999999999999</v>
      </c>
      <c r="H6" s="97">
        <f>F25</f>
        <v>0.04</v>
      </c>
      <c r="I6" s="98">
        <f>H6+G25</f>
        <v>8.4999999999999992E-2</v>
      </c>
      <c r="J6" s="99">
        <f>I6+H25</f>
        <v>0.125</v>
      </c>
      <c r="K6" s="97">
        <f>J6+K25</f>
        <v>0.16500000000000001</v>
      </c>
      <c r="L6" s="97">
        <f>K6+L25</f>
        <v>0.20500000000000002</v>
      </c>
      <c r="M6" s="99">
        <f>L6+M25</f>
        <v>0.25</v>
      </c>
      <c r="N6" s="97">
        <f>M6+P25</f>
        <v>0.28999999999999998</v>
      </c>
      <c r="O6" s="97">
        <f>N6+Q25</f>
        <v>0.32999999999999996</v>
      </c>
      <c r="P6" s="99">
        <f>O6+R25</f>
        <v>0.37999999999999995</v>
      </c>
      <c r="Q6" s="105"/>
      <c r="R6" s="105"/>
      <c r="S6" s="105"/>
      <c r="T6" s="105"/>
      <c r="U6" s="198">
        <f>P6+U25</f>
        <v>0.37999999999999995</v>
      </c>
      <c r="V6" s="98">
        <f>U6+V25</f>
        <v>0.37999999999999995</v>
      </c>
      <c r="W6" s="99">
        <f>V6+W25</f>
        <v>0.37999999999999995</v>
      </c>
      <c r="X6" s="263" t="s">
        <v>97</v>
      </c>
      <c r="Y6" s="264"/>
    </row>
    <row r="7" spans="1:27" ht="47.25" customHeight="1" x14ac:dyDescent="0.2">
      <c r="A7" s="18">
        <v>2299062</v>
      </c>
      <c r="B7" s="20" t="s">
        <v>98</v>
      </c>
      <c r="C7" s="20" t="s">
        <v>99</v>
      </c>
      <c r="D7" s="103" t="s">
        <v>100</v>
      </c>
      <c r="E7" s="95">
        <v>1</v>
      </c>
      <c r="F7" s="96">
        <v>0.25</v>
      </c>
      <c r="G7" s="23">
        <f>W7/F7</f>
        <v>0.7599999999999999</v>
      </c>
      <c r="H7" s="97">
        <f>F15</f>
        <v>0.02</v>
      </c>
      <c r="I7" s="98">
        <f>H7+G15</f>
        <v>0.04</v>
      </c>
      <c r="J7" s="99">
        <f>I7+H15</f>
        <v>0.06</v>
      </c>
      <c r="K7" s="97">
        <f>J7+K30</f>
        <v>0.08</v>
      </c>
      <c r="L7" s="97">
        <f>K7+L30</f>
        <v>0.10500000000000001</v>
      </c>
      <c r="M7" s="99">
        <f>L7+M30</f>
        <v>0.13</v>
      </c>
      <c r="N7" s="97">
        <f>M7+P30</f>
        <v>0.15</v>
      </c>
      <c r="O7" s="97">
        <f>N7+Q30</f>
        <v>0.16499999999999998</v>
      </c>
      <c r="P7" s="99">
        <f>O7+R30</f>
        <v>0.18999999999999997</v>
      </c>
      <c r="Q7" s="105"/>
      <c r="R7" s="105"/>
      <c r="S7" s="105"/>
      <c r="T7" s="105"/>
      <c r="U7" s="198">
        <f>P7+U30</f>
        <v>0.18999999999999997</v>
      </c>
      <c r="V7" s="98">
        <f>U7+V30</f>
        <v>0.18999999999999997</v>
      </c>
      <c r="W7" s="99">
        <f>V7+W30</f>
        <v>0.18999999999999997</v>
      </c>
      <c r="X7" s="263" t="s">
        <v>101</v>
      </c>
      <c r="Y7" s="264"/>
    </row>
    <row r="8" spans="1:27" ht="36" customHeight="1" x14ac:dyDescent="0.2">
      <c r="B8" s="104"/>
      <c r="C8" s="36"/>
      <c r="D8" s="37"/>
      <c r="E8" s="37"/>
      <c r="F8" s="39"/>
      <c r="G8" s="39"/>
      <c r="H8" s="105"/>
      <c r="I8" s="105"/>
      <c r="J8" s="105"/>
      <c r="K8" s="105"/>
      <c r="L8" s="105"/>
      <c r="M8" s="105"/>
      <c r="N8" s="105"/>
      <c r="O8" s="105"/>
      <c r="P8" s="105"/>
      <c r="Q8" s="105"/>
      <c r="R8" s="105"/>
      <c r="S8" s="105"/>
      <c r="T8" s="105"/>
      <c r="U8" s="105"/>
      <c r="V8" s="105"/>
      <c r="W8" s="106"/>
      <c r="X8" s="106"/>
      <c r="Y8" s="107"/>
    </row>
    <row r="9" spans="1:27" ht="36" customHeight="1" x14ac:dyDescent="0.2">
      <c r="A9" s="253" t="s">
        <v>40</v>
      </c>
      <c r="B9" s="253"/>
      <c r="C9" s="253"/>
      <c r="D9" s="253"/>
      <c r="E9" s="253"/>
      <c r="F9" s="253"/>
      <c r="G9" s="253"/>
      <c r="H9" s="253"/>
      <c r="I9" s="253"/>
      <c r="J9" s="253"/>
      <c r="K9" s="105"/>
      <c r="L9" s="105"/>
      <c r="M9" s="105"/>
      <c r="N9" s="105"/>
      <c r="O9" s="105"/>
      <c r="P9" s="105"/>
      <c r="Q9" s="105"/>
      <c r="R9" s="105"/>
      <c r="S9" s="105"/>
      <c r="T9" s="105"/>
      <c r="U9" s="105"/>
      <c r="V9" s="105"/>
      <c r="W9" s="105"/>
      <c r="X9" s="105"/>
      <c r="Y9" s="105"/>
      <c r="Z9" s="107"/>
    </row>
    <row r="10" spans="1:27" s="45" customFormat="1" ht="36" customHeight="1" x14ac:dyDescent="0.2">
      <c r="A10" s="108"/>
      <c r="B10" s="108"/>
      <c r="C10" s="108"/>
      <c r="D10" s="42"/>
      <c r="E10" s="42"/>
      <c r="F10" s="42"/>
      <c r="G10" s="42"/>
      <c r="H10" s="42"/>
      <c r="I10" s="42"/>
      <c r="J10" s="42"/>
      <c r="K10" s="106"/>
      <c r="L10" s="106"/>
      <c r="M10" s="106"/>
      <c r="N10" s="106"/>
      <c r="O10" s="106"/>
      <c r="P10" s="106"/>
      <c r="Q10" s="106"/>
      <c r="R10" s="106"/>
      <c r="S10" s="106"/>
      <c r="T10" s="106"/>
      <c r="U10" s="106"/>
      <c r="V10" s="106"/>
      <c r="W10" s="106"/>
      <c r="X10" s="106"/>
      <c r="Y10" s="106"/>
      <c r="Z10" s="109"/>
    </row>
    <row r="11" spans="1:27" s="45" customFormat="1" ht="38.25" customHeight="1" x14ac:dyDescent="0.2">
      <c r="A11" s="110"/>
      <c r="B11" s="111"/>
      <c r="C11" s="112"/>
      <c r="D11" s="113"/>
      <c r="E11" s="114"/>
      <c r="F11" s="114"/>
      <c r="G11" s="114"/>
      <c r="H11" s="114"/>
      <c r="I11" s="114"/>
      <c r="J11" s="115"/>
      <c r="K11" s="116" t="s">
        <v>102</v>
      </c>
      <c r="L11" s="116"/>
      <c r="M11" s="116"/>
      <c r="N11" s="116"/>
      <c r="O11" s="116"/>
      <c r="P11" s="116"/>
      <c r="Q11" s="116"/>
      <c r="R11" s="116"/>
      <c r="S11" s="116"/>
      <c r="T11" s="116" t="s">
        <v>103</v>
      </c>
      <c r="U11" s="116"/>
      <c r="V11" s="116"/>
      <c r="W11" s="117"/>
      <c r="X11" s="116"/>
      <c r="Y11" s="116"/>
    </row>
    <row r="12" spans="1:27" ht="48.75" customHeight="1" x14ac:dyDescent="0.2">
      <c r="A12" s="12" t="s">
        <v>41</v>
      </c>
      <c r="B12" s="12" t="s">
        <v>6</v>
      </c>
      <c r="C12" s="12" t="s">
        <v>104</v>
      </c>
      <c r="D12" s="10" t="s">
        <v>43</v>
      </c>
      <c r="E12" s="10" t="s">
        <v>44</v>
      </c>
      <c r="F12" s="10" t="s">
        <v>45</v>
      </c>
      <c r="G12" s="10" t="s">
        <v>46</v>
      </c>
      <c r="H12" s="10" t="s">
        <v>47</v>
      </c>
      <c r="I12" s="10" t="s">
        <v>48</v>
      </c>
      <c r="J12" s="10" t="s">
        <v>49</v>
      </c>
      <c r="K12" s="10" t="s">
        <v>50</v>
      </c>
      <c r="L12" s="10" t="s">
        <v>51</v>
      </c>
      <c r="M12" s="10" t="s">
        <v>52</v>
      </c>
      <c r="N12" s="10" t="s">
        <v>53</v>
      </c>
      <c r="O12" s="10" t="s">
        <v>54</v>
      </c>
      <c r="P12" s="10" t="s">
        <v>55</v>
      </c>
      <c r="Q12" s="10" t="s">
        <v>56</v>
      </c>
      <c r="R12" s="10" t="s">
        <v>57</v>
      </c>
      <c r="S12" s="10" t="s">
        <v>58</v>
      </c>
      <c r="T12" s="10" t="s">
        <v>59</v>
      </c>
      <c r="U12" s="10" t="s">
        <v>60</v>
      </c>
      <c r="V12" s="10" t="s">
        <v>61</v>
      </c>
      <c r="W12" s="10" t="s">
        <v>62</v>
      </c>
      <c r="X12" s="10" t="s">
        <v>63</v>
      </c>
      <c r="Y12" s="10" t="s">
        <v>64</v>
      </c>
    </row>
    <row r="13" spans="1:27" ht="58.5" customHeight="1" x14ac:dyDescent="0.2">
      <c r="A13" s="258" t="s">
        <v>105</v>
      </c>
      <c r="B13" s="252" t="s">
        <v>87</v>
      </c>
      <c r="C13" s="81" t="s">
        <v>106</v>
      </c>
      <c r="D13" s="118">
        <v>0.125</v>
      </c>
      <c r="E13" s="66">
        <f>F13+G13+H13+K13+L13+M13+P13+Q13+R13+U13+V13+W13</f>
        <v>0.09</v>
      </c>
      <c r="F13" s="66">
        <v>0.01</v>
      </c>
      <c r="G13" s="66">
        <v>0.01</v>
      </c>
      <c r="H13" s="66">
        <v>0.01</v>
      </c>
      <c r="I13" s="66">
        <f t="shared" ref="I13:I29" si="0">F13+G13+H13</f>
        <v>0.03</v>
      </c>
      <c r="J13" s="66">
        <f>+I13/D13</f>
        <v>0.24</v>
      </c>
      <c r="K13" s="66">
        <v>0.01</v>
      </c>
      <c r="L13" s="66">
        <v>0.01</v>
      </c>
      <c r="M13" s="66">
        <v>1.4999999999999999E-2</v>
      </c>
      <c r="N13" s="66">
        <f>K13+L13+M13+I13</f>
        <v>6.5000000000000002E-2</v>
      </c>
      <c r="O13" s="66">
        <f>+N13/$D13</f>
        <v>0.52</v>
      </c>
      <c r="P13" s="66">
        <v>0.01</v>
      </c>
      <c r="Q13" s="66">
        <v>0</v>
      </c>
      <c r="R13" s="66">
        <v>1.4999999999999999E-2</v>
      </c>
      <c r="S13" s="66">
        <f>P13+Q13+R13+N13</f>
        <v>0.09</v>
      </c>
      <c r="T13" s="66">
        <f>+S13/$D13</f>
        <v>0.72</v>
      </c>
      <c r="U13" s="66">
        <v>0</v>
      </c>
      <c r="V13" s="66">
        <v>0</v>
      </c>
      <c r="W13" s="66">
        <v>0</v>
      </c>
      <c r="X13" s="66">
        <f>U13+V13+W13+S13</f>
        <v>0.09</v>
      </c>
      <c r="Y13" s="66">
        <f>+X13/$D13</f>
        <v>0.72</v>
      </c>
    </row>
    <row r="14" spans="1:27" ht="58.5" customHeight="1" x14ac:dyDescent="0.2">
      <c r="A14" s="258"/>
      <c r="B14" s="252"/>
      <c r="C14" s="81" t="s">
        <v>107</v>
      </c>
      <c r="D14" s="118">
        <v>0.125</v>
      </c>
      <c r="E14" s="66">
        <f>F14+G14+H14+K14+L14+M14+P14+Q14+R14+U14+V14+W14</f>
        <v>9.9999999999999992E-2</v>
      </c>
      <c r="F14" s="66">
        <v>0.01</v>
      </c>
      <c r="G14" s="66">
        <v>0.01</v>
      </c>
      <c r="H14" s="66">
        <v>0.01</v>
      </c>
      <c r="I14" s="66">
        <f t="shared" si="0"/>
        <v>0.03</v>
      </c>
      <c r="J14" s="66">
        <f>+I14/D14</f>
        <v>0.24</v>
      </c>
      <c r="K14" s="66">
        <v>0.01</v>
      </c>
      <c r="L14" s="66">
        <v>0.01</v>
      </c>
      <c r="M14" s="66">
        <v>1.4999999999999999E-2</v>
      </c>
      <c r="N14" s="66">
        <f>K14+L14+M14+I14</f>
        <v>6.5000000000000002E-2</v>
      </c>
      <c r="O14" s="66">
        <f>+N14/$D14</f>
        <v>0.52</v>
      </c>
      <c r="P14" s="66">
        <v>0.01</v>
      </c>
      <c r="Q14" s="66">
        <v>0.01</v>
      </c>
      <c r="R14" s="66">
        <v>1.4999999999999999E-2</v>
      </c>
      <c r="S14" s="66">
        <f>P14+Q14+R14+N14</f>
        <v>0.1</v>
      </c>
      <c r="T14" s="66">
        <f>+S14/$D14</f>
        <v>0.8</v>
      </c>
      <c r="U14" s="66">
        <v>0</v>
      </c>
      <c r="V14" s="66">
        <v>0</v>
      </c>
      <c r="W14" s="66">
        <v>0</v>
      </c>
      <c r="X14" s="66">
        <f>U14+V14+W14+S14</f>
        <v>0.1</v>
      </c>
      <c r="Y14" s="66">
        <f>+X14/$D14</f>
        <v>0.8</v>
      </c>
    </row>
    <row r="15" spans="1:27" s="71" customFormat="1" ht="33.75" customHeight="1" x14ac:dyDescent="0.25">
      <c r="A15" s="258"/>
      <c r="B15" s="252"/>
      <c r="C15" s="57" t="s">
        <v>69</v>
      </c>
      <c r="D15" s="119">
        <f t="shared" ref="D15:I15" si="1">SUM(D13:D14)</f>
        <v>0.25</v>
      </c>
      <c r="E15" s="120">
        <f t="shared" si="1"/>
        <v>0.19</v>
      </c>
      <c r="F15" s="119">
        <f t="shared" si="1"/>
        <v>0.02</v>
      </c>
      <c r="G15" s="119">
        <f t="shared" si="1"/>
        <v>0.02</v>
      </c>
      <c r="H15" s="119">
        <f t="shared" si="1"/>
        <v>0.02</v>
      </c>
      <c r="I15" s="121">
        <f t="shared" si="1"/>
        <v>0.06</v>
      </c>
      <c r="J15" s="70">
        <f>+I15/$D15</f>
        <v>0.24</v>
      </c>
      <c r="K15" s="122">
        <f>SUM(K13:K14)</f>
        <v>0.02</v>
      </c>
      <c r="L15" s="122">
        <f t="shared" ref="L15:N15" si="2">SUM(L13:L14)</f>
        <v>0.02</v>
      </c>
      <c r="M15" s="122">
        <f t="shared" si="2"/>
        <v>0.03</v>
      </c>
      <c r="N15" s="121">
        <f t="shared" si="2"/>
        <v>0.13</v>
      </c>
      <c r="O15" s="70">
        <f>+N15/$D15</f>
        <v>0.52</v>
      </c>
      <c r="P15" s="122">
        <f>SUM(P13:P14)</f>
        <v>0.02</v>
      </c>
      <c r="Q15" s="122">
        <f t="shared" ref="Q15:S15" si="3">SUM(Q13:Q14)</f>
        <v>0.01</v>
      </c>
      <c r="R15" s="122">
        <f t="shared" si="3"/>
        <v>0.03</v>
      </c>
      <c r="S15" s="121">
        <f t="shared" si="3"/>
        <v>0.19</v>
      </c>
      <c r="T15" s="70">
        <f>+S15/$D15</f>
        <v>0.76</v>
      </c>
      <c r="U15" s="122">
        <f>SUM(U13:U14)</f>
        <v>0</v>
      </c>
      <c r="V15" s="122">
        <f t="shared" ref="V15:X15" si="4">SUM(V13:V14)</f>
        <v>0</v>
      </c>
      <c r="W15" s="122">
        <f t="shared" si="4"/>
        <v>0</v>
      </c>
      <c r="X15" s="121">
        <f t="shared" si="4"/>
        <v>0.19</v>
      </c>
      <c r="Y15" s="70">
        <f>+X15/$D15</f>
        <v>0.76</v>
      </c>
      <c r="Z15" s="41"/>
      <c r="AA15" s="41"/>
    </row>
    <row r="16" spans="1:27" s="128" customFormat="1" ht="33.75" customHeight="1" x14ac:dyDescent="0.2">
      <c r="A16" s="123"/>
      <c r="B16" s="45"/>
      <c r="C16" s="124"/>
      <c r="D16" s="125"/>
      <c r="E16" s="126"/>
      <c r="F16" s="126"/>
      <c r="G16" s="126"/>
      <c r="H16" s="126"/>
      <c r="I16" s="126"/>
      <c r="J16" s="127"/>
      <c r="K16" s="126"/>
      <c r="L16" s="126"/>
      <c r="M16" s="126"/>
      <c r="N16" s="126"/>
      <c r="O16" s="126"/>
      <c r="P16" s="126"/>
      <c r="Q16" s="126"/>
      <c r="R16" s="126"/>
      <c r="S16" s="126"/>
      <c r="T16" s="126"/>
      <c r="U16" s="125">
        <f>+S15+U15</f>
        <v>0.19</v>
      </c>
      <c r="V16" s="125">
        <f>+U16+V15</f>
        <v>0.19</v>
      </c>
      <c r="W16" s="125">
        <f>+V16+W15</f>
        <v>0.19</v>
      </c>
      <c r="X16" s="126"/>
      <c r="Y16" s="126"/>
      <c r="Z16" s="44"/>
      <c r="AA16" s="44"/>
    </row>
    <row r="17" spans="1:27" ht="48.75" customHeight="1" x14ac:dyDescent="0.2">
      <c r="A17" s="10" t="s">
        <v>41</v>
      </c>
      <c r="B17" s="10" t="s">
        <v>6</v>
      </c>
      <c r="C17" s="10" t="s">
        <v>104</v>
      </c>
      <c r="D17" s="10" t="s">
        <v>43</v>
      </c>
      <c r="E17" s="10" t="s">
        <v>44</v>
      </c>
      <c r="F17" s="10" t="s">
        <v>45</v>
      </c>
      <c r="G17" s="10" t="s">
        <v>46</v>
      </c>
      <c r="H17" s="10" t="s">
        <v>47</v>
      </c>
      <c r="I17" s="10" t="s">
        <v>48</v>
      </c>
      <c r="J17" s="10" t="s">
        <v>49</v>
      </c>
      <c r="K17" s="10" t="s">
        <v>50</v>
      </c>
      <c r="L17" s="10" t="s">
        <v>51</v>
      </c>
      <c r="M17" s="10" t="s">
        <v>52</v>
      </c>
      <c r="N17" s="10" t="s">
        <v>53</v>
      </c>
      <c r="O17" s="10" t="s">
        <v>54</v>
      </c>
      <c r="P17" s="10" t="s">
        <v>55</v>
      </c>
      <c r="Q17" s="10" t="s">
        <v>56</v>
      </c>
      <c r="R17" s="10" t="s">
        <v>57</v>
      </c>
      <c r="S17" s="10" t="s">
        <v>58</v>
      </c>
      <c r="T17" s="10" t="s">
        <v>59</v>
      </c>
      <c r="U17" s="10" t="s">
        <v>60</v>
      </c>
      <c r="V17" s="10" t="s">
        <v>61</v>
      </c>
      <c r="W17" s="10" t="s">
        <v>62</v>
      </c>
      <c r="X17" s="10" t="s">
        <v>63</v>
      </c>
      <c r="Y17" s="10" t="s">
        <v>64</v>
      </c>
    </row>
    <row r="18" spans="1:27" ht="58.5" customHeight="1" x14ac:dyDescent="0.2">
      <c r="A18" s="269" t="s">
        <v>105</v>
      </c>
      <c r="B18" s="271" t="s">
        <v>91</v>
      </c>
      <c r="C18" s="81" t="s">
        <v>108</v>
      </c>
      <c r="D18" s="129">
        <v>0.25</v>
      </c>
      <c r="E18" s="66">
        <f>F18+G18+H18+K18+L18+M18+P18+Q18+R18+U18+V18+W18</f>
        <v>0.06</v>
      </c>
      <c r="F18" s="66">
        <v>0.02</v>
      </c>
      <c r="G18" s="66">
        <v>0.02</v>
      </c>
      <c r="H18" s="66">
        <v>0.02</v>
      </c>
      <c r="I18" s="66">
        <f t="shared" si="0"/>
        <v>0.06</v>
      </c>
      <c r="J18" s="66">
        <f>+I18/$D18</f>
        <v>0.24</v>
      </c>
      <c r="K18" s="66">
        <v>0</v>
      </c>
      <c r="L18" s="66">
        <v>0</v>
      </c>
      <c r="M18" s="66">
        <v>0</v>
      </c>
      <c r="N18" s="66">
        <f>K18+L18+M18+I18</f>
        <v>0.06</v>
      </c>
      <c r="O18" s="66">
        <f>+N18/$D18</f>
        <v>0.24</v>
      </c>
      <c r="P18" s="66">
        <v>0</v>
      </c>
      <c r="Q18" s="66">
        <v>0</v>
      </c>
      <c r="R18" s="66">
        <v>0</v>
      </c>
      <c r="S18" s="66">
        <f>P18+Q18+R18+N18</f>
        <v>0.06</v>
      </c>
      <c r="T18" s="66">
        <f>+S18/$D18</f>
        <v>0.24</v>
      </c>
      <c r="U18" s="66">
        <v>0</v>
      </c>
      <c r="V18" s="66">
        <v>0</v>
      </c>
      <c r="W18" s="66">
        <v>0</v>
      </c>
      <c r="X18" s="66">
        <f>U18+V18+W18+S18</f>
        <v>0.06</v>
      </c>
      <c r="Y18" s="66">
        <f>+X18/$D18</f>
        <v>0.24</v>
      </c>
      <c r="Z18" s="130"/>
      <c r="AA18" s="130"/>
    </row>
    <row r="19" spans="1:27" ht="81.75" customHeight="1" x14ac:dyDescent="0.2">
      <c r="A19" s="270"/>
      <c r="B19" s="251"/>
      <c r="C19" s="81" t="s">
        <v>109</v>
      </c>
      <c r="D19" s="18">
        <v>100</v>
      </c>
      <c r="E19" s="56">
        <f>F19+G19+H19+K19+L19+M19+P19+Q19+R19+U19+V19+W19</f>
        <v>90</v>
      </c>
      <c r="F19" s="18">
        <v>0</v>
      </c>
      <c r="G19" s="18">
        <v>0</v>
      </c>
      <c r="H19" s="131">
        <v>0</v>
      </c>
      <c r="I19" s="132">
        <f t="shared" si="0"/>
        <v>0</v>
      </c>
      <c r="J19" s="133">
        <f>+I19/$D19</f>
        <v>0</v>
      </c>
      <c r="K19" s="56">
        <v>0</v>
      </c>
      <c r="L19" s="56">
        <v>45</v>
      </c>
      <c r="M19" s="56">
        <v>0</v>
      </c>
      <c r="N19" s="132">
        <f>K19+L19+M19</f>
        <v>45</v>
      </c>
      <c r="O19" s="133">
        <f>+N19/$D19</f>
        <v>0.45</v>
      </c>
      <c r="P19" s="56">
        <v>45</v>
      </c>
      <c r="Q19" s="56">
        <v>0</v>
      </c>
      <c r="R19" s="56">
        <v>0</v>
      </c>
      <c r="S19" s="134">
        <f>P19+Q19+R19+N19</f>
        <v>90</v>
      </c>
      <c r="T19" s="133">
        <f>+S19/$D19</f>
        <v>0.9</v>
      </c>
      <c r="U19" s="56">
        <v>0</v>
      </c>
      <c r="V19" s="56">
        <v>0</v>
      </c>
      <c r="W19" s="56">
        <v>0</v>
      </c>
      <c r="X19" s="134">
        <f>U19+V19+W19+S19</f>
        <v>90</v>
      </c>
      <c r="Y19" s="133">
        <f>+X19/$D19</f>
        <v>0.9</v>
      </c>
    </row>
    <row r="20" spans="1:27" s="71" customFormat="1" ht="33.75" customHeight="1" x14ac:dyDescent="0.25">
      <c r="A20" s="272" t="s">
        <v>110</v>
      </c>
      <c r="B20" s="273"/>
      <c r="C20" s="273"/>
      <c r="D20" s="273"/>
      <c r="E20" s="273"/>
      <c r="F20" s="273"/>
      <c r="G20" s="273"/>
      <c r="H20" s="273"/>
      <c r="I20" s="274"/>
      <c r="J20" s="135">
        <f>SUM(J18:J19)</f>
        <v>0.24</v>
      </c>
      <c r="K20" s="265"/>
      <c r="L20" s="266"/>
      <c r="M20" s="267"/>
      <c r="N20" s="82"/>
      <c r="O20" s="135">
        <f>O19</f>
        <v>0.45</v>
      </c>
      <c r="P20" s="265"/>
      <c r="Q20" s="266"/>
      <c r="R20" s="267"/>
      <c r="S20" s="82"/>
      <c r="T20" s="135">
        <f>T19</f>
        <v>0.9</v>
      </c>
      <c r="U20" s="265"/>
      <c r="V20" s="266"/>
      <c r="W20" s="267"/>
      <c r="X20" s="82"/>
      <c r="Y20" s="135">
        <f>Y19</f>
        <v>0.9</v>
      </c>
      <c r="Z20" s="41"/>
      <c r="AA20" s="41"/>
    </row>
    <row r="21" spans="1:27" s="71" customFormat="1" ht="33.75" customHeight="1" x14ac:dyDescent="0.2">
      <c r="A21" s="136"/>
      <c r="B21" s="4"/>
      <c r="C21" s="124"/>
      <c r="D21" s="126"/>
      <c r="E21" s="126"/>
      <c r="F21" s="126"/>
      <c r="G21" s="126"/>
      <c r="H21" s="126"/>
      <c r="I21" s="126"/>
      <c r="J21" s="127"/>
      <c r="K21" s="126"/>
      <c r="L21" s="126"/>
      <c r="M21" s="126"/>
      <c r="N21" s="126"/>
      <c r="O21" s="126"/>
      <c r="P21" s="126"/>
      <c r="Q21" s="126"/>
      <c r="R21" s="126"/>
      <c r="S21" s="126"/>
      <c r="T21" s="126"/>
      <c r="U21" s="126"/>
      <c r="V21" s="126"/>
      <c r="W21" s="126"/>
      <c r="X21" s="126"/>
      <c r="Y21" s="126"/>
      <c r="Z21" s="41"/>
      <c r="AA21" s="41"/>
    </row>
    <row r="22" spans="1:27" ht="48.75" customHeight="1" x14ac:dyDescent="0.2">
      <c r="A22" s="10" t="s">
        <v>41</v>
      </c>
      <c r="B22" s="10" t="s">
        <v>6</v>
      </c>
      <c r="C22" s="10" t="s">
        <v>104</v>
      </c>
      <c r="D22" s="10" t="s">
        <v>43</v>
      </c>
      <c r="E22" s="10" t="s">
        <v>44</v>
      </c>
      <c r="F22" s="10" t="s">
        <v>45</v>
      </c>
      <c r="G22" s="10" t="s">
        <v>46</v>
      </c>
      <c r="H22" s="10" t="s">
        <v>47</v>
      </c>
      <c r="I22" s="10" t="s">
        <v>48</v>
      </c>
      <c r="J22" s="10" t="s">
        <v>49</v>
      </c>
      <c r="K22" s="10" t="s">
        <v>50</v>
      </c>
      <c r="L22" s="10" t="s">
        <v>51</v>
      </c>
      <c r="M22" s="10" t="s">
        <v>52</v>
      </c>
      <c r="N22" s="10" t="s">
        <v>53</v>
      </c>
      <c r="O22" s="10" t="s">
        <v>54</v>
      </c>
      <c r="P22" s="10" t="s">
        <v>55</v>
      </c>
      <c r="Q22" s="10" t="s">
        <v>56</v>
      </c>
      <c r="R22" s="10" t="s">
        <v>57</v>
      </c>
      <c r="S22" s="10" t="s">
        <v>58</v>
      </c>
      <c r="T22" s="10" t="s">
        <v>59</v>
      </c>
      <c r="U22" s="10" t="s">
        <v>60</v>
      </c>
      <c r="V22" s="10" t="s">
        <v>61</v>
      </c>
      <c r="W22" s="10" t="s">
        <v>62</v>
      </c>
      <c r="X22" s="10" t="s">
        <v>63</v>
      </c>
      <c r="Y22" s="10" t="s">
        <v>64</v>
      </c>
    </row>
    <row r="23" spans="1:27" ht="58.5" customHeight="1" x14ac:dyDescent="0.2">
      <c r="A23" s="258" t="s">
        <v>105</v>
      </c>
      <c r="B23" s="252" t="s">
        <v>95</v>
      </c>
      <c r="C23" s="81" t="s">
        <v>111</v>
      </c>
      <c r="D23" s="118">
        <v>0.25</v>
      </c>
      <c r="E23" s="66">
        <f>F23+G23+H23+K23+L23+M23+P23+Q23+R23+U23+V23+W23</f>
        <v>0.18999999999999997</v>
      </c>
      <c r="F23" s="66">
        <v>0.02</v>
      </c>
      <c r="G23" s="66">
        <v>2.5000000000000001E-2</v>
      </c>
      <c r="H23" s="66">
        <v>0.02</v>
      </c>
      <c r="I23" s="66">
        <f t="shared" si="0"/>
        <v>6.5000000000000002E-2</v>
      </c>
      <c r="J23" s="66">
        <f>+H23/$D23</f>
        <v>0.08</v>
      </c>
      <c r="K23" s="66">
        <v>0.02</v>
      </c>
      <c r="L23" s="66">
        <v>0.02</v>
      </c>
      <c r="M23" s="66">
        <v>0.02</v>
      </c>
      <c r="N23" s="66">
        <f>K23+L23+M23+I23</f>
        <v>0.125</v>
      </c>
      <c r="O23" s="66">
        <f>+N23/$D23</f>
        <v>0.5</v>
      </c>
      <c r="P23" s="66">
        <v>0.02</v>
      </c>
      <c r="Q23" s="66">
        <v>0.02</v>
      </c>
      <c r="R23" s="66">
        <v>2.5000000000000001E-2</v>
      </c>
      <c r="S23" s="66">
        <f>P23+Q23+R23+N23</f>
        <v>0.19</v>
      </c>
      <c r="T23" s="66">
        <f>+S23/$D23</f>
        <v>0.76</v>
      </c>
      <c r="U23" s="66">
        <v>0</v>
      </c>
      <c r="V23" s="66">
        <v>0</v>
      </c>
      <c r="W23" s="66">
        <v>0</v>
      </c>
      <c r="X23" s="66">
        <f>U23+V23+W23+S23</f>
        <v>0.19</v>
      </c>
      <c r="Y23" s="66">
        <f>+X23/$D23</f>
        <v>0.76</v>
      </c>
    </row>
    <row r="24" spans="1:27" ht="58.5" customHeight="1" x14ac:dyDescent="0.2">
      <c r="A24" s="258"/>
      <c r="B24" s="252"/>
      <c r="C24" s="81" t="s">
        <v>112</v>
      </c>
      <c r="D24" s="118">
        <v>0.25</v>
      </c>
      <c r="E24" s="66">
        <f>F24+G24+H24+K24+L24+M24+P24+Q24+R24+U24+V24+W24</f>
        <v>0.18999999999999997</v>
      </c>
      <c r="F24" s="66">
        <v>0.02</v>
      </c>
      <c r="G24" s="66">
        <v>0.02</v>
      </c>
      <c r="H24" s="66">
        <v>0.02</v>
      </c>
      <c r="I24" s="66">
        <f t="shared" si="0"/>
        <v>0.06</v>
      </c>
      <c r="J24" s="66">
        <f>+H24/$D24</f>
        <v>0.08</v>
      </c>
      <c r="K24" s="66">
        <v>0.02</v>
      </c>
      <c r="L24" s="66">
        <v>0.02</v>
      </c>
      <c r="M24" s="66">
        <v>2.5000000000000001E-2</v>
      </c>
      <c r="N24" s="66">
        <f>K24+L24+M24+I24</f>
        <v>0.125</v>
      </c>
      <c r="O24" s="66">
        <f>+N24/$D24</f>
        <v>0.5</v>
      </c>
      <c r="P24" s="66">
        <v>0.02</v>
      </c>
      <c r="Q24" s="66">
        <v>0.02</v>
      </c>
      <c r="R24" s="66">
        <v>2.5000000000000001E-2</v>
      </c>
      <c r="S24" s="66">
        <f>P24+Q24+R24+N24</f>
        <v>0.19</v>
      </c>
      <c r="T24" s="66">
        <f>+S24/$D24</f>
        <v>0.76</v>
      </c>
      <c r="U24" s="66">
        <v>0</v>
      </c>
      <c r="V24" s="66">
        <v>0</v>
      </c>
      <c r="W24" s="66">
        <v>0</v>
      </c>
      <c r="X24" s="66">
        <f>U24+V24+W24+S24</f>
        <v>0.19</v>
      </c>
      <c r="Y24" s="66">
        <f>+X24/$D24</f>
        <v>0.76</v>
      </c>
    </row>
    <row r="25" spans="1:27" s="71" customFormat="1" ht="33.75" customHeight="1" x14ac:dyDescent="0.25">
      <c r="A25" s="258"/>
      <c r="B25" s="252"/>
      <c r="C25" s="57" t="s">
        <v>69</v>
      </c>
      <c r="D25" s="137">
        <f>SUM(D23:D24)</f>
        <v>0.5</v>
      </c>
      <c r="E25" s="120">
        <f>SUM(E23:E24)</f>
        <v>0.37999999999999995</v>
      </c>
      <c r="F25" s="120">
        <f t="shared" ref="F25:I25" si="5">SUM(F23:F24)</f>
        <v>0.04</v>
      </c>
      <c r="G25" s="120">
        <f t="shared" si="5"/>
        <v>4.4999999999999998E-2</v>
      </c>
      <c r="H25" s="120">
        <f t="shared" si="5"/>
        <v>0.04</v>
      </c>
      <c r="I25" s="121">
        <f t="shared" si="5"/>
        <v>0.125</v>
      </c>
      <c r="J25" s="70">
        <f>+I25/$D25</f>
        <v>0.25</v>
      </c>
      <c r="K25" s="122">
        <f>SUM(K23:K24)</f>
        <v>0.04</v>
      </c>
      <c r="L25" s="122">
        <f t="shared" ref="L25:N25" si="6">SUM(L23:L24)</f>
        <v>0.04</v>
      </c>
      <c r="M25" s="122">
        <f t="shared" si="6"/>
        <v>4.4999999999999998E-2</v>
      </c>
      <c r="N25" s="138">
        <f t="shared" si="6"/>
        <v>0.25</v>
      </c>
      <c r="O25" s="70">
        <f>+N25/$D25</f>
        <v>0.5</v>
      </c>
      <c r="P25" s="122">
        <f>SUM(P23:P24)</f>
        <v>0.04</v>
      </c>
      <c r="Q25" s="122">
        <f t="shared" ref="Q25:S25" si="7">SUM(Q23:Q24)</f>
        <v>0.04</v>
      </c>
      <c r="R25" s="122">
        <f t="shared" si="7"/>
        <v>0.05</v>
      </c>
      <c r="S25" s="138">
        <f t="shared" si="7"/>
        <v>0.38</v>
      </c>
      <c r="T25" s="70">
        <f>+S25/$D25</f>
        <v>0.76</v>
      </c>
      <c r="U25" s="122">
        <f>SUM(U23:U24)</f>
        <v>0</v>
      </c>
      <c r="V25" s="122">
        <f t="shared" ref="V25:X25" si="8">SUM(V23:V24)</f>
        <v>0</v>
      </c>
      <c r="W25" s="122">
        <f t="shared" si="8"/>
        <v>0</v>
      </c>
      <c r="X25" s="138">
        <f t="shared" si="8"/>
        <v>0.38</v>
      </c>
      <c r="Y25" s="70">
        <f>+X25/$D25</f>
        <v>0.76</v>
      </c>
      <c r="Z25" s="41"/>
      <c r="AA25" s="139"/>
    </row>
    <row r="26" spans="1:27" s="128" customFormat="1" ht="33.75" customHeight="1" x14ac:dyDescent="0.25">
      <c r="A26" s="140"/>
      <c r="B26" s="141"/>
      <c r="C26" s="124"/>
      <c r="D26" s="125"/>
      <c r="E26" s="126"/>
      <c r="F26" s="126"/>
      <c r="G26" s="126"/>
      <c r="H26" s="126"/>
      <c r="I26" s="126"/>
      <c r="J26" s="127"/>
      <c r="K26" s="126"/>
      <c r="L26" s="126"/>
      <c r="M26" s="126"/>
      <c r="N26" s="126"/>
      <c r="O26" s="126"/>
      <c r="P26" s="126"/>
      <c r="Q26" s="126"/>
      <c r="R26" s="126"/>
      <c r="S26" s="142">
        <f>+S25*2</f>
        <v>0.76</v>
      </c>
      <c r="T26" s="126"/>
      <c r="U26" s="126"/>
      <c r="V26" s="126"/>
      <c r="W26" s="126"/>
      <c r="X26" s="126"/>
      <c r="Y26" s="126"/>
      <c r="Z26" s="44"/>
      <c r="AA26" s="143"/>
    </row>
    <row r="27" spans="1:27" ht="48.75" customHeight="1" x14ac:dyDescent="0.2">
      <c r="A27" s="10" t="s">
        <v>41</v>
      </c>
      <c r="B27" s="10" t="s">
        <v>6</v>
      </c>
      <c r="C27" s="10" t="s">
        <v>104</v>
      </c>
      <c r="D27" s="10" t="s">
        <v>43</v>
      </c>
      <c r="E27" s="10" t="s">
        <v>44</v>
      </c>
      <c r="F27" s="10" t="s">
        <v>45</v>
      </c>
      <c r="G27" s="10" t="s">
        <v>46</v>
      </c>
      <c r="H27" s="10" t="s">
        <v>47</v>
      </c>
      <c r="I27" s="10" t="s">
        <v>48</v>
      </c>
      <c r="J27" s="10" t="s">
        <v>49</v>
      </c>
      <c r="K27" s="10" t="s">
        <v>50</v>
      </c>
      <c r="L27" s="10" t="s">
        <v>51</v>
      </c>
      <c r="M27" s="10" t="s">
        <v>52</v>
      </c>
      <c r="N27" s="10" t="s">
        <v>53</v>
      </c>
      <c r="O27" s="10" t="s">
        <v>54</v>
      </c>
      <c r="P27" s="10" t="s">
        <v>55</v>
      </c>
      <c r="Q27" s="10" t="s">
        <v>56</v>
      </c>
      <c r="R27" s="10" t="s">
        <v>57</v>
      </c>
      <c r="S27" s="10" t="s">
        <v>58</v>
      </c>
      <c r="T27" s="10" t="s">
        <v>59</v>
      </c>
      <c r="U27" s="10" t="s">
        <v>60</v>
      </c>
      <c r="V27" s="10" t="s">
        <v>61</v>
      </c>
      <c r="W27" s="10" t="s">
        <v>62</v>
      </c>
      <c r="X27" s="10" t="s">
        <v>63</v>
      </c>
      <c r="Y27" s="10" t="s">
        <v>64</v>
      </c>
    </row>
    <row r="28" spans="1:27" ht="58.5" customHeight="1" x14ac:dyDescent="0.2">
      <c r="A28" s="258" t="s">
        <v>105</v>
      </c>
      <c r="B28" s="268" t="s">
        <v>98</v>
      </c>
      <c r="C28" s="81" t="s">
        <v>113</v>
      </c>
      <c r="D28" s="118">
        <v>0.125</v>
      </c>
      <c r="E28" s="66">
        <f>F28+G28+H28+K28+L28+M28+P28+Q28+R28+U28+V28+W28</f>
        <v>9.9999999999999992E-2</v>
      </c>
      <c r="F28" s="66">
        <v>0.01</v>
      </c>
      <c r="G28" s="66">
        <v>0.01</v>
      </c>
      <c r="H28" s="66">
        <v>0.01</v>
      </c>
      <c r="I28" s="66">
        <f t="shared" si="0"/>
        <v>0.03</v>
      </c>
      <c r="J28" s="66">
        <f>+H28/$D28</f>
        <v>0.08</v>
      </c>
      <c r="K28" s="66">
        <v>0.01</v>
      </c>
      <c r="L28" s="66">
        <v>1.4999999999999999E-2</v>
      </c>
      <c r="M28" s="66">
        <v>0.01</v>
      </c>
      <c r="N28" s="66">
        <f>K28+L28+M28+I28</f>
        <v>6.5000000000000002E-2</v>
      </c>
      <c r="O28" s="66">
        <f>+N28/$D28</f>
        <v>0.52</v>
      </c>
      <c r="P28" s="66">
        <v>0.01</v>
      </c>
      <c r="Q28" s="66">
        <v>1.4999999999999999E-2</v>
      </c>
      <c r="R28" s="66">
        <v>0.01</v>
      </c>
      <c r="S28" s="66">
        <f>P28+Q28+R28+N28</f>
        <v>0.1</v>
      </c>
      <c r="T28" s="66">
        <f>+S28/$D28</f>
        <v>0.8</v>
      </c>
      <c r="U28" s="66">
        <v>0</v>
      </c>
      <c r="V28" s="66">
        <v>0</v>
      </c>
      <c r="W28" s="66">
        <v>0</v>
      </c>
      <c r="X28" s="66">
        <f>U28+V28+W28+S28</f>
        <v>0.1</v>
      </c>
      <c r="Y28" s="66">
        <f>+X28/$D28</f>
        <v>0.8</v>
      </c>
    </row>
    <row r="29" spans="1:27" s="88" customFormat="1" ht="58.5" customHeight="1" x14ac:dyDescent="0.2">
      <c r="A29" s="258"/>
      <c r="B29" s="268"/>
      <c r="C29" s="81" t="s">
        <v>114</v>
      </c>
      <c r="D29" s="118">
        <v>0.125</v>
      </c>
      <c r="E29" s="66">
        <f>F29+G29+H29+K29+L29+M29+P29+Q29+R29+U29+V29+W29</f>
        <v>0.09</v>
      </c>
      <c r="F29" s="66">
        <v>0.01</v>
      </c>
      <c r="G29" s="66">
        <v>0.01</v>
      </c>
      <c r="H29" s="66">
        <v>0.01</v>
      </c>
      <c r="I29" s="66">
        <f t="shared" si="0"/>
        <v>0.03</v>
      </c>
      <c r="J29" s="66">
        <f>+H29/$D29</f>
        <v>0.08</v>
      </c>
      <c r="K29" s="66">
        <v>0.01</v>
      </c>
      <c r="L29" s="66">
        <v>0.01</v>
      </c>
      <c r="M29" s="66">
        <v>1.4999999999999999E-2</v>
      </c>
      <c r="N29" s="66">
        <f>K29+L29+M29+I29</f>
        <v>6.5000000000000002E-2</v>
      </c>
      <c r="O29" s="66">
        <f>+N29/$D29</f>
        <v>0.52</v>
      </c>
      <c r="P29" s="66">
        <v>0.01</v>
      </c>
      <c r="Q29" s="66">
        <v>0</v>
      </c>
      <c r="R29" s="66">
        <v>1.4999999999999999E-2</v>
      </c>
      <c r="S29" s="66">
        <f>P29+Q29+R29+N29</f>
        <v>0.09</v>
      </c>
      <c r="T29" s="66">
        <f>+S29/$D29</f>
        <v>0.72</v>
      </c>
      <c r="U29" s="66">
        <v>0</v>
      </c>
      <c r="V29" s="66">
        <v>0</v>
      </c>
      <c r="W29" s="66">
        <v>0</v>
      </c>
      <c r="X29" s="66">
        <f>U29+V29+W29+S29</f>
        <v>0.09</v>
      </c>
      <c r="Y29" s="66">
        <f>+X29/$D29</f>
        <v>0.72</v>
      </c>
    </row>
    <row r="30" spans="1:27" s="71" customFormat="1" ht="33.75" customHeight="1" x14ac:dyDescent="0.25">
      <c r="A30" s="258"/>
      <c r="B30" s="268"/>
      <c r="C30" s="57" t="s">
        <v>69</v>
      </c>
      <c r="D30" s="119">
        <f>SUM(D28:D29)</f>
        <v>0.25</v>
      </c>
      <c r="E30" s="120">
        <f>SUM(E28:E29)</f>
        <v>0.19</v>
      </c>
      <c r="F30" s="120">
        <f>SUM(F28:F29)</f>
        <v>0.02</v>
      </c>
      <c r="G30" s="120">
        <f>SUM(G28:G29)</f>
        <v>0.02</v>
      </c>
      <c r="H30" s="120">
        <f t="shared" ref="H30" si="9">SUM(H28:H29)</f>
        <v>0.02</v>
      </c>
      <c r="I30" s="121">
        <f>SUM(I28:I29)</f>
        <v>0.06</v>
      </c>
      <c r="J30" s="85">
        <f>+I30/$D30</f>
        <v>0.24</v>
      </c>
      <c r="K30" s="122">
        <f>SUM(K28:K29)</f>
        <v>0.02</v>
      </c>
      <c r="L30" s="122">
        <f t="shared" ref="L30:M30" si="10">SUM(L28:L29)</f>
        <v>2.5000000000000001E-2</v>
      </c>
      <c r="M30" s="122">
        <f t="shared" si="10"/>
        <v>2.5000000000000001E-2</v>
      </c>
      <c r="N30" s="121">
        <f>SUM(N28:N29)</f>
        <v>0.13</v>
      </c>
      <c r="O30" s="85">
        <f>+N30/$D30</f>
        <v>0.52</v>
      </c>
      <c r="P30" s="122">
        <f>SUM(P28:P29)</f>
        <v>0.02</v>
      </c>
      <c r="Q30" s="122">
        <f t="shared" ref="Q30:R30" si="11">SUM(Q28:Q29)</f>
        <v>1.4999999999999999E-2</v>
      </c>
      <c r="R30" s="122">
        <f t="shared" si="11"/>
        <v>2.5000000000000001E-2</v>
      </c>
      <c r="S30" s="121">
        <f>SUM(S28:S29)</f>
        <v>0.19</v>
      </c>
      <c r="T30" s="85">
        <f>+S30/$D30</f>
        <v>0.76</v>
      </c>
      <c r="U30" s="122">
        <f>SUM(U28:U29)</f>
        <v>0</v>
      </c>
      <c r="V30" s="122">
        <f t="shared" ref="V30:W30" si="12">SUM(V28:V29)</f>
        <v>0</v>
      </c>
      <c r="W30" s="122">
        <f t="shared" si="12"/>
        <v>0</v>
      </c>
      <c r="X30" s="121">
        <f>SUM(X28:X29)</f>
        <v>0.19</v>
      </c>
      <c r="Y30" s="85">
        <f>+X30/$D30</f>
        <v>0.76</v>
      </c>
      <c r="Z30" s="41"/>
      <c r="AA30" s="41"/>
    </row>
    <row r="31" spans="1:27" x14ac:dyDescent="0.2">
      <c r="A31" s="87"/>
      <c r="D31" s="4"/>
    </row>
    <row r="32" spans="1:27" s="35" customFormat="1" x14ac:dyDescent="0.25">
      <c r="A32" s="87"/>
    </row>
    <row r="33" spans="1:4" x14ac:dyDescent="0.2">
      <c r="A33" s="87"/>
      <c r="D33" s="4"/>
    </row>
    <row r="34" spans="1:4" x14ac:dyDescent="0.2">
      <c r="A34" s="87"/>
      <c r="D34" s="4"/>
    </row>
    <row r="35" spans="1:4" ht="15.75" x14ac:dyDescent="0.2">
      <c r="A35" s="90"/>
      <c r="D35" s="4"/>
    </row>
    <row r="36" spans="1:4" x14ac:dyDescent="0.2">
      <c r="D36" s="4"/>
    </row>
    <row r="37" spans="1:4" s="88" customFormat="1" x14ac:dyDescent="0.2">
      <c r="A37" s="87"/>
    </row>
    <row r="38" spans="1:4" s="88" customFormat="1" ht="18" customHeight="1" x14ac:dyDescent="0.2">
      <c r="A38" s="89"/>
    </row>
    <row r="39" spans="1:4" x14ac:dyDescent="0.2">
      <c r="A39" s="87"/>
      <c r="D39" s="4"/>
    </row>
    <row r="40" spans="1:4" ht="15.75" x14ac:dyDescent="0.2">
      <c r="A40" s="90"/>
      <c r="D40" s="4"/>
    </row>
  </sheetData>
  <mergeCells count="19">
    <mergeCell ref="A23:A25"/>
    <mergeCell ref="B23:B25"/>
    <mergeCell ref="A28:A30"/>
    <mergeCell ref="B28:B30"/>
    <mergeCell ref="A18:A19"/>
    <mergeCell ref="B18:B19"/>
    <mergeCell ref="A20:I20"/>
    <mergeCell ref="K20:M20"/>
    <mergeCell ref="P20:R20"/>
    <mergeCell ref="U20:W20"/>
    <mergeCell ref="X6:Y6"/>
    <mergeCell ref="X7:Y7"/>
    <mergeCell ref="A9:J9"/>
    <mergeCell ref="A13:A15"/>
    <mergeCell ref="B13:B15"/>
    <mergeCell ref="A1:F2"/>
    <mergeCell ref="X3:Y3"/>
    <mergeCell ref="X4:Y4"/>
    <mergeCell ref="X5:Y5"/>
  </mergeCells>
  <conditionalFormatting sqref="H2:Q2">
    <cfRule type="iconSet" priority="1">
      <iconSet>
        <cfvo type="percent" val="0"/>
        <cfvo type="percent" val="33"/>
        <cfvo type="percent" val="67"/>
      </iconSet>
    </cfRule>
  </conditionalFormatting>
  <dataValidations disablePrompts="1" count="1">
    <dataValidation type="list" allowBlank="1" showInputMessage="1" showErrorMessage="1" sqref="C29 C18:C19 C13:C14 C24" xr:uid="{00000000-0002-0000-0100-000000000000}">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F158"/>
  <sheetViews>
    <sheetView tabSelected="1" zoomScale="55" zoomScaleNormal="55" workbookViewId="0">
      <selection activeCell="E3" sqref="E3"/>
    </sheetView>
  </sheetViews>
  <sheetFormatPr baseColWidth="10" defaultColWidth="0" defaultRowHeight="15" zeroHeight="1" x14ac:dyDescent="0.25"/>
  <cols>
    <col min="1" max="1" width="40.7109375" customWidth="1"/>
    <col min="2" max="2" width="61.140625" customWidth="1"/>
    <col min="3" max="4" width="27.140625" customWidth="1"/>
    <col min="5" max="5" width="27.42578125" customWidth="1"/>
    <col min="6" max="6" width="34.140625" customWidth="1"/>
    <col min="7" max="7" width="28.140625" customWidth="1"/>
    <col min="8" max="8" width="23" customWidth="1"/>
    <col min="9" max="9" width="23.5703125" customWidth="1"/>
    <col min="10" max="10" width="24.140625" customWidth="1"/>
    <col min="11" max="11" width="30" customWidth="1"/>
    <col min="12" max="12" width="15.85546875" customWidth="1"/>
    <col min="13" max="13" width="39.5703125" customWidth="1"/>
    <col min="14" max="14" width="25.7109375" customWidth="1"/>
    <col min="15" max="15" width="23" customWidth="1"/>
    <col min="16" max="17" width="20.28515625" hidden="1" customWidth="1"/>
    <col min="18" max="18" width="25.7109375" customWidth="1"/>
    <col min="19" max="19" width="20.28515625" hidden="1" customWidth="1"/>
    <col min="20" max="20" width="20.28515625" customWidth="1"/>
    <col min="21" max="22" width="18.85546875" customWidth="1"/>
    <col min="23" max="23" width="22.85546875" customWidth="1"/>
    <col min="24" max="24" width="20.28515625" customWidth="1"/>
    <col min="25" max="25" width="20" hidden="1" customWidth="1"/>
    <col min="26" max="27" width="20.28515625" customWidth="1"/>
    <col min="28" max="28" width="20.28515625" hidden="1" customWidth="1"/>
    <col min="29" max="30" width="20.28515625" customWidth="1"/>
    <col min="31" max="31" width="20.28515625" hidden="1" customWidth="1"/>
    <col min="32" max="33" width="20.28515625" customWidth="1"/>
    <col min="34" max="34" width="20.28515625" hidden="1" customWidth="1"/>
    <col min="35" max="35" width="24.42578125" customWidth="1"/>
    <col min="36" max="36" width="20.28515625" customWidth="1"/>
    <col min="37" max="37" width="20.28515625" hidden="1" customWidth="1"/>
    <col min="38" max="38" width="28.5703125" customWidth="1"/>
    <col min="39" max="39" width="20.28515625" customWidth="1"/>
    <col min="40" max="40" width="20.28515625" hidden="1" customWidth="1"/>
    <col min="41" max="41" width="23.42578125" customWidth="1"/>
    <col min="42" max="42" width="20.28515625" customWidth="1"/>
    <col min="43" max="43" width="20.28515625" hidden="1" customWidth="1"/>
    <col min="44" max="45" width="20.28515625" customWidth="1"/>
    <col min="46" max="46" width="20.28515625" hidden="1" customWidth="1"/>
    <col min="47" max="47" width="24.140625" customWidth="1"/>
    <col min="48" max="48" width="20.28515625" customWidth="1"/>
    <col min="49" max="49" width="27.28515625" hidden="1" customWidth="1"/>
    <col min="50" max="58" width="20.28515625" hidden="1" customWidth="1"/>
    <col min="59" max="16384" width="11.42578125" hidden="1"/>
  </cols>
  <sheetData>
    <row r="1" spans="1:58" ht="90" x14ac:dyDescent="0.25">
      <c r="A1" s="144" t="s">
        <v>115</v>
      </c>
      <c r="B1" s="145" t="s">
        <v>116</v>
      </c>
      <c r="C1" s="145" t="s">
        <v>117</v>
      </c>
      <c r="D1" s="145" t="s">
        <v>118</v>
      </c>
      <c r="E1" s="145" t="s">
        <v>119</v>
      </c>
      <c r="F1" s="145" t="s">
        <v>120</v>
      </c>
      <c r="G1" s="145" t="s">
        <v>121</v>
      </c>
      <c r="H1" s="145" t="s">
        <v>122</v>
      </c>
      <c r="I1" s="145" t="s">
        <v>123</v>
      </c>
      <c r="J1" s="145" t="s">
        <v>124</v>
      </c>
      <c r="K1" s="145" t="s">
        <v>125</v>
      </c>
      <c r="L1" s="145" t="s">
        <v>126</v>
      </c>
      <c r="M1" s="145" t="s">
        <v>127</v>
      </c>
      <c r="N1" s="145" t="s">
        <v>128</v>
      </c>
      <c r="O1" s="146" t="s">
        <v>129</v>
      </c>
      <c r="P1" s="147" t="s">
        <v>130</v>
      </c>
      <c r="Q1" s="147" t="s">
        <v>131</v>
      </c>
      <c r="R1" s="145" t="s">
        <v>132</v>
      </c>
      <c r="S1" s="148" t="s">
        <v>133</v>
      </c>
      <c r="T1" s="145" t="s">
        <v>134</v>
      </c>
      <c r="U1" s="149" t="s">
        <v>135</v>
      </c>
      <c r="V1" s="150" t="s">
        <v>136</v>
      </c>
      <c r="W1" s="149" t="s">
        <v>137</v>
      </c>
      <c r="X1" s="149" t="s">
        <v>138</v>
      </c>
      <c r="Y1" s="149" t="s">
        <v>139</v>
      </c>
      <c r="Z1" s="151" t="s">
        <v>140</v>
      </c>
      <c r="AA1" s="151" t="s">
        <v>141</v>
      </c>
      <c r="AB1" s="151" t="s">
        <v>142</v>
      </c>
      <c r="AC1" s="149" t="s">
        <v>143</v>
      </c>
      <c r="AD1" s="149" t="s">
        <v>144</v>
      </c>
      <c r="AE1" s="149" t="s">
        <v>145</v>
      </c>
      <c r="AF1" s="151" t="s">
        <v>146</v>
      </c>
      <c r="AG1" s="151" t="s">
        <v>147</v>
      </c>
      <c r="AH1" s="151" t="s">
        <v>148</v>
      </c>
      <c r="AI1" s="149" t="s">
        <v>149</v>
      </c>
      <c r="AJ1" s="149" t="s">
        <v>150</v>
      </c>
      <c r="AK1" s="149" t="s">
        <v>151</v>
      </c>
      <c r="AL1" s="151" t="s">
        <v>152</v>
      </c>
      <c r="AM1" s="151" t="s">
        <v>153</v>
      </c>
      <c r="AN1" s="151" t="s">
        <v>154</v>
      </c>
      <c r="AO1" s="149" t="s">
        <v>155</v>
      </c>
      <c r="AP1" s="149" t="s">
        <v>156</v>
      </c>
      <c r="AQ1" s="149" t="s">
        <v>157</v>
      </c>
      <c r="AR1" s="151" t="s">
        <v>158</v>
      </c>
      <c r="AS1" s="151" t="s">
        <v>159</v>
      </c>
      <c r="AT1" s="151" t="s">
        <v>160</v>
      </c>
      <c r="AU1" s="149" t="s">
        <v>161</v>
      </c>
      <c r="AV1" s="149" t="s">
        <v>162</v>
      </c>
      <c r="AW1" s="149" t="s">
        <v>163</v>
      </c>
      <c r="AX1" s="151" t="s">
        <v>164</v>
      </c>
      <c r="AY1" s="151" t="s">
        <v>165</v>
      </c>
      <c r="AZ1" s="151" t="s">
        <v>166</v>
      </c>
      <c r="BA1" s="149" t="s">
        <v>167</v>
      </c>
      <c r="BB1" s="149" t="s">
        <v>168</v>
      </c>
      <c r="BC1" s="149" t="s">
        <v>169</v>
      </c>
      <c r="BD1" s="151" t="s">
        <v>170</v>
      </c>
      <c r="BE1" s="151" t="s">
        <v>171</v>
      </c>
      <c r="BF1" s="151" t="s">
        <v>172</v>
      </c>
    </row>
    <row r="2" spans="1:58" ht="292.5" customHeight="1" x14ac:dyDescent="0.25">
      <c r="A2" s="152" t="s">
        <v>173</v>
      </c>
      <c r="B2" s="153" t="s">
        <v>174</v>
      </c>
      <c r="C2" s="154" t="s">
        <v>175</v>
      </c>
      <c r="D2" s="155" t="s">
        <v>176</v>
      </c>
      <c r="E2" s="156" t="s">
        <v>177</v>
      </c>
      <c r="F2" s="157" t="s">
        <v>178</v>
      </c>
      <c r="G2" s="158" t="s">
        <v>25</v>
      </c>
      <c r="H2" s="158" t="s">
        <v>179</v>
      </c>
      <c r="I2" s="158" t="s">
        <v>180</v>
      </c>
      <c r="J2" s="158" t="s">
        <v>181</v>
      </c>
      <c r="K2" s="159" t="s">
        <v>65</v>
      </c>
      <c r="L2" s="158" t="s">
        <v>182</v>
      </c>
      <c r="M2" s="160" t="s">
        <v>183</v>
      </c>
      <c r="N2" s="160">
        <v>2</v>
      </c>
      <c r="O2" s="161">
        <f>Tabla1[[#This Row],[Avance Acumulado númerico o Porcentaje de la Actividad]]/Tabla1[[#This Row],[Meta 2022
 de la Actividad ó Meta anual]]</f>
        <v>0.5</v>
      </c>
      <c r="P2" s="162">
        <v>0.1</v>
      </c>
      <c r="Q2" s="162">
        <f>Tabla1[[#This Row],[Peso Porcentual de la Actividad en relación con la Meta ]]/Tabla1[[#This Row],[Avance Porcentual Acumulado (Indicador)]]</f>
        <v>0.2</v>
      </c>
      <c r="R2" s="160" t="s">
        <v>184</v>
      </c>
      <c r="S2" s="163">
        <v>133391030</v>
      </c>
      <c r="T2" s="158" t="s">
        <v>185</v>
      </c>
      <c r="U2" s="164" t="s">
        <v>186</v>
      </c>
      <c r="V2" s="164">
        <f>Tabla1[[#This Row],[Avance númerico o porcentual mes enero]]+Tabla1[[#This Row],[Avance númerico o porcentual mes julio]]</f>
        <v>1</v>
      </c>
      <c r="W2" s="164" t="s">
        <v>187</v>
      </c>
      <c r="X2" s="164">
        <v>0</v>
      </c>
      <c r="Y2" s="164" t="s">
        <v>182</v>
      </c>
      <c r="Z2" s="165" t="s">
        <v>188</v>
      </c>
      <c r="AA2" s="165">
        <v>0</v>
      </c>
      <c r="AB2" s="165" t="s">
        <v>182</v>
      </c>
      <c r="AC2" s="165" t="s">
        <v>189</v>
      </c>
      <c r="AD2" s="165">
        <v>0</v>
      </c>
      <c r="AE2" s="165" t="s">
        <v>182</v>
      </c>
      <c r="AF2" s="165" t="s">
        <v>182</v>
      </c>
      <c r="AG2" s="165">
        <v>0</v>
      </c>
      <c r="AH2" s="165" t="s">
        <v>182</v>
      </c>
      <c r="AI2" s="165" t="s">
        <v>190</v>
      </c>
      <c r="AJ2" s="165">
        <v>0</v>
      </c>
      <c r="AK2" s="165" t="s">
        <v>182</v>
      </c>
      <c r="AL2" s="165" t="s">
        <v>182</v>
      </c>
      <c r="AM2" s="165">
        <v>0</v>
      </c>
      <c r="AN2" s="165" t="s">
        <v>182</v>
      </c>
      <c r="AO2" s="165">
        <v>1</v>
      </c>
      <c r="AP2" s="165">
        <v>1</v>
      </c>
      <c r="AQ2" s="165" t="s">
        <v>191</v>
      </c>
      <c r="AR2" s="165" t="s">
        <v>192</v>
      </c>
      <c r="AS2" s="165">
        <v>0</v>
      </c>
      <c r="AT2" s="165" t="s">
        <v>192</v>
      </c>
      <c r="AU2" s="165" t="s">
        <v>193</v>
      </c>
      <c r="AV2" s="165">
        <v>0</v>
      </c>
      <c r="AW2" s="165" t="s">
        <v>192</v>
      </c>
      <c r="AX2" s="164"/>
      <c r="AY2" s="164"/>
      <c r="AZ2" s="164"/>
      <c r="BA2" s="164"/>
      <c r="BB2" s="164"/>
      <c r="BC2" s="164"/>
      <c r="BD2" s="164"/>
      <c r="BE2" s="164"/>
      <c r="BF2" s="164"/>
    </row>
    <row r="3" spans="1:58" ht="135" x14ac:dyDescent="0.25">
      <c r="A3" s="152" t="s">
        <v>173</v>
      </c>
      <c r="B3" s="153" t="s">
        <v>174</v>
      </c>
      <c r="C3" s="154" t="s">
        <v>175</v>
      </c>
      <c r="D3" s="155" t="s">
        <v>176</v>
      </c>
      <c r="E3" s="156" t="s">
        <v>177</v>
      </c>
      <c r="F3" s="157" t="s">
        <v>178</v>
      </c>
      <c r="G3" s="158" t="s">
        <v>25</v>
      </c>
      <c r="H3" s="158" t="s">
        <v>179</v>
      </c>
      <c r="I3" s="169" t="s">
        <v>180</v>
      </c>
      <c r="J3" s="169" t="s">
        <v>181</v>
      </c>
      <c r="K3" s="169" t="s">
        <v>65</v>
      </c>
      <c r="L3" s="169" t="s">
        <v>182</v>
      </c>
      <c r="M3" s="169" t="s">
        <v>194</v>
      </c>
      <c r="N3" s="169">
        <v>1</v>
      </c>
      <c r="O3" s="202">
        <f>Tabla1[[#This Row],[Avance Acumulado númerico o Porcentaje de la Actividad]]/Tabla1[[#This Row],[Meta 2022
 de la Actividad ó Meta anual]]</f>
        <v>1</v>
      </c>
      <c r="P3" s="203">
        <v>0.05</v>
      </c>
      <c r="Q3" s="203">
        <f>Tabla1[[#This Row],[Peso Porcentual de la Actividad en relación con la Meta ]]/Tabla1[[#This Row],[Avance Porcentual Acumulado (Indicador)]]</f>
        <v>0.05</v>
      </c>
      <c r="R3" s="169" t="s">
        <v>195</v>
      </c>
      <c r="S3" s="204"/>
      <c r="T3" s="169" t="s">
        <v>196</v>
      </c>
      <c r="U3" s="168" t="s">
        <v>196</v>
      </c>
      <c r="V3" s="168">
        <f>Tabla1[[#This Row],[Avance númerico o porcentual mes enero]]</f>
        <v>1</v>
      </c>
      <c r="W3" s="168" t="s">
        <v>197</v>
      </c>
      <c r="X3" s="168">
        <v>1</v>
      </c>
      <c r="Y3" s="168" t="s">
        <v>198</v>
      </c>
      <c r="Z3" s="166" t="s">
        <v>199</v>
      </c>
      <c r="AA3" s="166">
        <v>0</v>
      </c>
      <c r="AB3" s="166" t="s">
        <v>182</v>
      </c>
      <c r="AC3" s="166" t="s">
        <v>199</v>
      </c>
      <c r="AD3" s="166">
        <v>0</v>
      </c>
      <c r="AE3" s="166" t="s">
        <v>182</v>
      </c>
      <c r="AF3" s="166" t="s">
        <v>199</v>
      </c>
      <c r="AG3" s="166">
        <v>0</v>
      </c>
      <c r="AH3" s="166" t="s">
        <v>182</v>
      </c>
      <c r="AI3" s="166" t="s">
        <v>199</v>
      </c>
      <c r="AJ3" s="166">
        <v>0</v>
      </c>
      <c r="AK3" s="166" t="s">
        <v>182</v>
      </c>
      <c r="AL3" s="166" t="s">
        <v>199</v>
      </c>
      <c r="AM3" s="166">
        <v>0</v>
      </c>
      <c r="AN3" s="166" t="s">
        <v>182</v>
      </c>
      <c r="AO3" s="166" t="s">
        <v>199</v>
      </c>
      <c r="AP3" s="166">
        <v>0</v>
      </c>
      <c r="AQ3" s="166" t="s">
        <v>182</v>
      </c>
      <c r="AR3" s="166" t="s">
        <v>199</v>
      </c>
      <c r="AS3" s="166">
        <v>0</v>
      </c>
      <c r="AT3" s="166" t="s">
        <v>182</v>
      </c>
      <c r="AU3" s="166" t="s">
        <v>199</v>
      </c>
      <c r="AV3" s="166">
        <v>0</v>
      </c>
      <c r="AW3" s="166" t="s">
        <v>182</v>
      </c>
      <c r="AX3" s="168"/>
      <c r="AY3" s="168"/>
      <c r="AZ3" s="168"/>
      <c r="BA3" s="168"/>
      <c r="BB3" s="168"/>
      <c r="BC3" s="168"/>
      <c r="BD3" s="168"/>
      <c r="BE3" s="168"/>
      <c r="BF3" s="168"/>
    </row>
    <row r="4" spans="1:58" ht="285" x14ac:dyDescent="0.25">
      <c r="A4" s="152" t="s">
        <v>173</v>
      </c>
      <c r="B4" s="153" t="s">
        <v>174</v>
      </c>
      <c r="C4" s="154" t="s">
        <v>175</v>
      </c>
      <c r="D4" s="155" t="s">
        <v>176</v>
      </c>
      <c r="E4" s="156" t="s">
        <v>177</v>
      </c>
      <c r="F4" s="157" t="s">
        <v>178</v>
      </c>
      <c r="G4" s="158" t="s">
        <v>25</v>
      </c>
      <c r="H4" s="158" t="s">
        <v>179</v>
      </c>
      <c r="I4" s="169" t="s">
        <v>180</v>
      </c>
      <c r="J4" s="169" t="s">
        <v>181</v>
      </c>
      <c r="K4" s="169" t="s">
        <v>65</v>
      </c>
      <c r="L4" s="169" t="s">
        <v>182</v>
      </c>
      <c r="M4" s="169" t="s">
        <v>200</v>
      </c>
      <c r="N4" s="202">
        <v>1</v>
      </c>
      <c r="O4" s="202">
        <f>Tabla1[[#This Row],[Avance Acumulado númerico o Porcentaje de la Actividad]]/Tabla1[[#This Row],[Meta 2022
 de la Actividad ó Meta anual]]</f>
        <v>0</v>
      </c>
      <c r="P4" s="203">
        <v>0.1</v>
      </c>
      <c r="Q4" s="203" t="e">
        <f>Tabla1[[#This Row],[Peso Porcentual de la Actividad en relación con la Meta ]]/Tabla1[[#This Row],[Avance Porcentual Acumulado (Indicador)]]</f>
        <v>#DIV/0!</v>
      </c>
      <c r="R4" s="169" t="s">
        <v>201</v>
      </c>
      <c r="S4" s="204"/>
      <c r="T4" s="169" t="s">
        <v>185</v>
      </c>
      <c r="U4" s="168" t="s">
        <v>202</v>
      </c>
      <c r="V4" s="168">
        <f>Tabla1[[#This Row],[Avance númerico o porcentual mes enero]]</f>
        <v>0</v>
      </c>
      <c r="W4" s="168" t="s">
        <v>187</v>
      </c>
      <c r="X4" s="168">
        <v>0</v>
      </c>
      <c r="Y4" s="168" t="s">
        <v>182</v>
      </c>
      <c r="Z4" s="166" t="s">
        <v>203</v>
      </c>
      <c r="AA4" s="166">
        <v>0</v>
      </c>
      <c r="AB4" s="166" t="s">
        <v>204</v>
      </c>
      <c r="AC4" s="166" t="s">
        <v>205</v>
      </c>
      <c r="AD4" s="166">
        <v>0</v>
      </c>
      <c r="AE4" s="166" t="s">
        <v>206</v>
      </c>
      <c r="AF4" s="166" t="s">
        <v>182</v>
      </c>
      <c r="AG4" s="166">
        <v>0</v>
      </c>
      <c r="AH4" s="166" t="s">
        <v>206</v>
      </c>
      <c r="AI4" s="166" t="s">
        <v>207</v>
      </c>
      <c r="AJ4" s="166">
        <v>0</v>
      </c>
      <c r="AK4" s="166" t="s">
        <v>208</v>
      </c>
      <c r="AL4" s="166" t="s">
        <v>209</v>
      </c>
      <c r="AM4" s="166">
        <v>0</v>
      </c>
      <c r="AN4" s="166" t="s">
        <v>210</v>
      </c>
      <c r="AO4" s="166" t="s">
        <v>211</v>
      </c>
      <c r="AP4" s="166">
        <v>0</v>
      </c>
      <c r="AQ4" s="166" t="s">
        <v>212</v>
      </c>
      <c r="AR4" s="166" t="s">
        <v>213</v>
      </c>
      <c r="AS4" s="166">
        <v>0</v>
      </c>
      <c r="AT4" s="166" t="s">
        <v>214</v>
      </c>
      <c r="AU4" s="166" t="s">
        <v>215</v>
      </c>
      <c r="AV4" s="166">
        <v>0</v>
      </c>
      <c r="AW4" s="166" t="s">
        <v>214</v>
      </c>
      <c r="AX4" s="168"/>
      <c r="AY4" s="168"/>
      <c r="AZ4" s="168"/>
      <c r="BA4" s="168"/>
      <c r="BB4" s="168"/>
      <c r="BC4" s="168"/>
      <c r="BD4" s="168"/>
      <c r="BE4" s="168"/>
      <c r="BF4" s="168"/>
    </row>
    <row r="5" spans="1:58" ht="409.5" x14ac:dyDescent="0.25">
      <c r="A5" s="152" t="s">
        <v>173</v>
      </c>
      <c r="B5" s="153" t="s">
        <v>174</v>
      </c>
      <c r="C5" s="154" t="s">
        <v>175</v>
      </c>
      <c r="D5" s="155" t="s">
        <v>176</v>
      </c>
      <c r="E5" s="156" t="s">
        <v>177</v>
      </c>
      <c r="F5" s="157" t="s">
        <v>178</v>
      </c>
      <c r="G5" s="158" t="s">
        <v>25</v>
      </c>
      <c r="H5" s="158" t="s">
        <v>179</v>
      </c>
      <c r="I5" s="169" t="s">
        <v>180</v>
      </c>
      <c r="J5" s="169" t="s">
        <v>181</v>
      </c>
      <c r="K5" s="169" t="s">
        <v>65</v>
      </c>
      <c r="L5" s="169" t="s">
        <v>182</v>
      </c>
      <c r="M5" s="169" t="s">
        <v>216</v>
      </c>
      <c r="N5" s="169">
        <v>100</v>
      </c>
      <c r="O5" s="202">
        <f>Tabla1[[#This Row],[Avance Acumulado númerico o Porcentaje de la Actividad]]/Tabla1[[#This Row],[Meta 2022
 de la Actividad ó Meta anual]]</f>
        <v>0.32</v>
      </c>
      <c r="P5" s="203">
        <v>0.1</v>
      </c>
      <c r="Q5" s="203">
        <f>Tabla1[[#This Row],[Peso Porcentual de la Actividad en relación con la Meta ]]/Tabla1[[#This Row],[Avance Porcentual Acumulado (Indicador)]]</f>
        <v>0.3125</v>
      </c>
      <c r="R5" s="169" t="s">
        <v>217</v>
      </c>
      <c r="S5" s="204"/>
      <c r="T5" s="169" t="s">
        <v>185</v>
      </c>
      <c r="U5" s="168" t="s">
        <v>218</v>
      </c>
      <c r="V5" s="168">
        <f>Tabla1[[#This Row],[Avance númerico o porcentual mes junio]]+Tabla1[[#This Row],[Avance númerico o porcentual mes julio]]+Tabla1[[#This Row],[Avance númerico o porcentual mes agosto]]+Tabla1[[#This Row],[Avance númerico o porcentual mes septiembre]]</f>
        <v>32</v>
      </c>
      <c r="W5" s="168" t="s">
        <v>182</v>
      </c>
      <c r="X5" s="168">
        <v>0</v>
      </c>
      <c r="Y5" s="168" t="s">
        <v>182</v>
      </c>
      <c r="Z5" s="166" t="s">
        <v>219</v>
      </c>
      <c r="AA5" s="166">
        <v>0</v>
      </c>
      <c r="AB5" s="166" t="s">
        <v>182</v>
      </c>
      <c r="AC5" s="166" t="s">
        <v>220</v>
      </c>
      <c r="AD5" s="166">
        <v>0</v>
      </c>
      <c r="AE5" s="166" t="s">
        <v>182</v>
      </c>
      <c r="AF5" s="166" t="s">
        <v>221</v>
      </c>
      <c r="AG5" s="166">
        <v>0</v>
      </c>
      <c r="AH5" s="166" t="s">
        <v>182</v>
      </c>
      <c r="AI5" s="166" t="s">
        <v>222</v>
      </c>
      <c r="AJ5" s="166">
        <v>0</v>
      </c>
      <c r="AK5" s="166" t="s">
        <v>182</v>
      </c>
      <c r="AL5" s="166" t="s">
        <v>223</v>
      </c>
      <c r="AM5" s="166">
        <v>15</v>
      </c>
      <c r="AN5" s="166" t="s">
        <v>224</v>
      </c>
      <c r="AO5" s="166" t="s">
        <v>182</v>
      </c>
      <c r="AP5" s="166">
        <v>0</v>
      </c>
      <c r="AQ5" s="166" t="s">
        <v>182</v>
      </c>
      <c r="AR5" s="166" t="s">
        <v>182</v>
      </c>
      <c r="AS5" s="166">
        <v>0</v>
      </c>
      <c r="AT5" s="166" t="s">
        <v>182</v>
      </c>
      <c r="AU5" s="166" t="s">
        <v>225</v>
      </c>
      <c r="AV5" s="166">
        <v>17</v>
      </c>
      <c r="AW5" s="166" t="s">
        <v>226</v>
      </c>
      <c r="AX5" s="168"/>
      <c r="AY5" s="168"/>
      <c r="AZ5" s="168"/>
      <c r="BA5" s="168"/>
      <c r="BB5" s="168"/>
      <c r="BC5" s="168"/>
      <c r="BD5" s="168"/>
      <c r="BE5" s="168"/>
      <c r="BF5" s="168"/>
    </row>
    <row r="6" spans="1:58" ht="135" x14ac:dyDescent="0.25">
      <c r="A6" s="152" t="s">
        <v>173</v>
      </c>
      <c r="B6" s="153" t="s">
        <v>174</v>
      </c>
      <c r="C6" s="154" t="s">
        <v>175</v>
      </c>
      <c r="D6" s="155" t="s">
        <v>176</v>
      </c>
      <c r="E6" s="156" t="s">
        <v>177</v>
      </c>
      <c r="F6" s="157" t="s">
        <v>178</v>
      </c>
      <c r="G6" s="158" t="s">
        <v>25</v>
      </c>
      <c r="H6" s="158" t="s">
        <v>179</v>
      </c>
      <c r="I6" s="169" t="s">
        <v>180</v>
      </c>
      <c r="J6" s="169" t="s">
        <v>181</v>
      </c>
      <c r="K6" s="169" t="s">
        <v>65</v>
      </c>
      <c r="L6" s="169" t="s">
        <v>182</v>
      </c>
      <c r="M6" s="169" t="s">
        <v>227</v>
      </c>
      <c r="N6" s="169">
        <v>115</v>
      </c>
      <c r="O6" s="202">
        <f>Tabla1[[#This Row],[Avance Acumulado númerico o Porcentaje de la Actividad]]/Tabla1[[#This Row],[Meta 2022
 de la Actividad ó Meta anual]]</f>
        <v>0</v>
      </c>
      <c r="P6" s="203">
        <v>0.05</v>
      </c>
      <c r="Q6" s="203" t="e">
        <f>Tabla1[[#This Row],[Peso Porcentual de la Actividad en relación con la Meta ]]/Tabla1[[#This Row],[Avance Porcentual Acumulado (Indicador)]]</f>
        <v>#DIV/0!</v>
      </c>
      <c r="R6" s="169" t="s">
        <v>228</v>
      </c>
      <c r="S6" s="204"/>
      <c r="T6" s="169" t="s">
        <v>229</v>
      </c>
      <c r="U6" s="168" t="s">
        <v>230</v>
      </c>
      <c r="V6" s="168">
        <f>Tabla1[[#This Row],[Avance númerico o porcentual mes enero]]</f>
        <v>0</v>
      </c>
      <c r="W6" s="168" t="s">
        <v>231</v>
      </c>
      <c r="X6" s="168">
        <v>0</v>
      </c>
      <c r="Y6" s="168" t="s">
        <v>182</v>
      </c>
      <c r="Z6" s="166" t="s">
        <v>182</v>
      </c>
      <c r="AA6" s="166">
        <v>0</v>
      </c>
      <c r="AB6" s="166" t="s">
        <v>182</v>
      </c>
      <c r="AC6" s="166" t="s">
        <v>232</v>
      </c>
      <c r="AD6" s="166">
        <v>0</v>
      </c>
      <c r="AE6" s="166" t="s">
        <v>182</v>
      </c>
      <c r="AF6" s="166" t="s">
        <v>182</v>
      </c>
      <c r="AG6" s="166">
        <v>0</v>
      </c>
      <c r="AH6" s="166" t="s">
        <v>182</v>
      </c>
      <c r="AI6" s="166" t="s">
        <v>182</v>
      </c>
      <c r="AJ6" s="166">
        <v>0</v>
      </c>
      <c r="AK6" s="166" t="s">
        <v>182</v>
      </c>
      <c r="AL6" s="166" t="s">
        <v>182</v>
      </c>
      <c r="AM6" s="166">
        <v>0</v>
      </c>
      <c r="AN6" s="166" t="s">
        <v>182</v>
      </c>
      <c r="AO6" s="166" t="s">
        <v>182</v>
      </c>
      <c r="AP6" s="166">
        <v>0</v>
      </c>
      <c r="AQ6" s="166" t="s">
        <v>182</v>
      </c>
      <c r="AR6" s="166" t="s">
        <v>233</v>
      </c>
      <c r="AS6" s="166">
        <v>0</v>
      </c>
      <c r="AT6" s="166" t="s">
        <v>234</v>
      </c>
      <c r="AU6" s="166" t="s">
        <v>235</v>
      </c>
      <c r="AV6" s="166">
        <v>0</v>
      </c>
      <c r="AW6" s="166" t="s">
        <v>236</v>
      </c>
      <c r="AX6" s="168"/>
      <c r="AY6" s="168"/>
      <c r="AZ6" s="168"/>
      <c r="BA6" s="168"/>
      <c r="BB6" s="168"/>
      <c r="BC6" s="168"/>
      <c r="BD6" s="168"/>
      <c r="BE6" s="168"/>
      <c r="BF6" s="168"/>
    </row>
    <row r="7" spans="1:58" ht="135" x14ac:dyDescent="0.25">
      <c r="A7" s="152" t="s">
        <v>173</v>
      </c>
      <c r="B7" s="153" t="s">
        <v>174</v>
      </c>
      <c r="C7" s="154" t="s">
        <v>175</v>
      </c>
      <c r="D7" s="155" t="s">
        <v>176</v>
      </c>
      <c r="E7" s="156" t="s">
        <v>177</v>
      </c>
      <c r="F7" s="157" t="s">
        <v>178</v>
      </c>
      <c r="G7" s="158" t="s">
        <v>25</v>
      </c>
      <c r="H7" s="158" t="s">
        <v>179</v>
      </c>
      <c r="I7" s="169" t="s">
        <v>180</v>
      </c>
      <c r="J7" s="169" t="s">
        <v>181</v>
      </c>
      <c r="K7" s="169" t="s">
        <v>65</v>
      </c>
      <c r="L7" s="169" t="s">
        <v>182</v>
      </c>
      <c r="M7" s="169" t="s">
        <v>237</v>
      </c>
      <c r="N7" s="169">
        <v>4</v>
      </c>
      <c r="O7" s="202">
        <f>Tabla1[[#This Row],[Avance Acumulado númerico o Porcentaje de la Actividad]]/Tabla1[[#This Row],[Meta 2022
 de la Actividad ó Meta anual]]</f>
        <v>0</v>
      </c>
      <c r="P7" s="203">
        <v>0.1</v>
      </c>
      <c r="Q7" s="203" t="e">
        <f>Tabla1[[#This Row],[Peso Porcentual de la Actividad en relación con la Meta ]]/Tabla1[[#This Row],[Avance Porcentual Acumulado (Indicador)]]</f>
        <v>#DIV/0!</v>
      </c>
      <c r="R7" s="169" t="s">
        <v>238</v>
      </c>
      <c r="S7" s="204"/>
      <c r="T7" s="169" t="s">
        <v>185</v>
      </c>
      <c r="U7" s="168" t="s">
        <v>230</v>
      </c>
      <c r="V7" s="168">
        <f>Tabla1[[#This Row],[Avance númerico o porcentual mes enero]]</f>
        <v>0</v>
      </c>
      <c r="W7" s="168" t="s">
        <v>239</v>
      </c>
      <c r="X7" s="168">
        <v>0</v>
      </c>
      <c r="Y7" s="168" t="s">
        <v>182</v>
      </c>
      <c r="Z7" s="166" t="s">
        <v>240</v>
      </c>
      <c r="AA7" s="166">
        <v>0</v>
      </c>
      <c r="AB7" s="166" t="s">
        <v>182</v>
      </c>
      <c r="AC7" s="166" t="s">
        <v>182</v>
      </c>
      <c r="AD7" s="166">
        <v>0</v>
      </c>
      <c r="AE7" s="166" t="s">
        <v>182</v>
      </c>
      <c r="AF7" s="166" t="s">
        <v>182</v>
      </c>
      <c r="AG7" s="166">
        <v>0</v>
      </c>
      <c r="AH7" s="166" t="s">
        <v>182</v>
      </c>
      <c r="AI7" s="166" t="s">
        <v>182</v>
      </c>
      <c r="AJ7" s="166">
        <v>0</v>
      </c>
      <c r="AK7" s="166" t="s">
        <v>182</v>
      </c>
      <c r="AL7" s="166" t="s">
        <v>182</v>
      </c>
      <c r="AM7" s="166">
        <v>0</v>
      </c>
      <c r="AN7" s="166" t="s">
        <v>182</v>
      </c>
      <c r="AO7" s="166" t="s">
        <v>182</v>
      </c>
      <c r="AP7" s="166">
        <v>0</v>
      </c>
      <c r="AQ7" s="166" t="s">
        <v>182</v>
      </c>
      <c r="AR7" s="166" t="s">
        <v>182</v>
      </c>
      <c r="AS7" s="166">
        <v>0</v>
      </c>
      <c r="AT7" s="166" t="s">
        <v>182</v>
      </c>
      <c r="AU7" s="166" t="s">
        <v>182</v>
      </c>
      <c r="AV7" s="166">
        <v>0</v>
      </c>
      <c r="AW7" s="166" t="s">
        <v>182</v>
      </c>
      <c r="AX7" s="168"/>
      <c r="AY7" s="168"/>
      <c r="AZ7" s="168"/>
      <c r="BA7" s="168"/>
      <c r="BB7" s="168"/>
      <c r="BC7" s="168"/>
      <c r="BD7" s="168"/>
      <c r="BE7" s="168"/>
      <c r="BF7" s="168"/>
    </row>
    <row r="8" spans="1:58" ht="240" x14ac:dyDescent="0.25">
      <c r="A8" s="152" t="s">
        <v>173</v>
      </c>
      <c r="B8" s="153" t="s">
        <v>174</v>
      </c>
      <c r="C8" s="154" t="s">
        <v>175</v>
      </c>
      <c r="D8" s="155" t="s">
        <v>176</v>
      </c>
      <c r="E8" s="156" t="s">
        <v>177</v>
      </c>
      <c r="F8" s="157" t="s">
        <v>178</v>
      </c>
      <c r="G8" s="158" t="s">
        <v>25</v>
      </c>
      <c r="H8" s="158" t="s">
        <v>179</v>
      </c>
      <c r="I8" s="169" t="s">
        <v>180</v>
      </c>
      <c r="J8" s="169" t="s">
        <v>181</v>
      </c>
      <c r="K8" s="169" t="s">
        <v>65</v>
      </c>
      <c r="L8" s="169" t="s">
        <v>182</v>
      </c>
      <c r="M8" s="169" t="s">
        <v>241</v>
      </c>
      <c r="N8" s="169">
        <v>4</v>
      </c>
      <c r="O8" s="202">
        <f>Tabla1[[#This Row],[Avance Acumulado númerico o Porcentaje de la Actividad]]/Tabla1[[#This Row],[Meta 2022
 de la Actividad ó Meta anual]]</f>
        <v>0</v>
      </c>
      <c r="P8" s="203">
        <v>0.05</v>
      </c>
      <c r="Q8" s="203" t="e">
        <f>Tabla1[[#This Row],[Peso Porcentual de la Actividad en relación con la Meta ]]/Tabla1[[#This Row],[Avance Porcentual Acumulado (Indicador)]]</f>
        <v>#DIV/0!</v>
      </c>
      <c r="R8" s="169" t="s">
        <v>242</v>
      </c>
      <c r="S8" s="204"/>
      <c r="T8" s="169" t="s">
        <v>218</v>
      </c>
      <c r="U8" s="168" t="s">
        <v>230</v>
      </c>
      <c r="V8" s="168">
        <f>Tabla1[[#This Row],[Avance númerico o porcentual mes enero]]</f>
        <v>0</v>
      </c>
      <c r="W8" s="168" t="s">
        <v>187</v>
      </c>
      <c r="X8" s="168">
        <v>0</v>
      </c>
      <c r="Y8" s="168" t="s">
        <v>182</v>
      </c>
      <c r="Z8" s="166" t="s">
        <v>243</v>
      </c>
      <c r="AA8" s="166">
        <v>0</v>
      </c>
      <c r="AB8" s="166" t="s">
        <v>182</v>
      </c>
      <c r="AC8" s="166" t="s">
        <v>182</v>
      </c>
      <c r="AD8" s="166">
        <v>0</v>
      </c>
      <c r="AE8" s="166" t="s">
        <v>182</v>
      </c>
      <c r="AF8" s="166" t="s">
        <v>182</v>
      </c>
      <c r="AG8" s="166">
        <v>0</v>
      </c>
      <c r="AH8" s="166" t="s">
        <v>182</v>
      </c>
      <c r="AI8" s="166" t="s">
        <v>182</v>
      </c>
      <c r="AJ8" s="166">
        <v>0</v>
      </c>
      <c r="AK8" s="166" t="s">
        <v>182</v>
      </c>
      <c r="AL8" s="166" t="s">
        <v>182</v>
      </c>
      <c r="AM8" s="166">
        <v>0</v>
      </c>
      <c r="AN8" s="166" t="s">
        <v>182</v>
      </c>
      <c r="AO8" s="166" t="s">
        <v>244</v>
      </c>
      <c r="AP8" s="166">
        <v>0</v>
      </c>
      <c r="AQ8" s="166" t="s">
        <v>182</v>
      </c>
      <c r="AR8" s="166" t="s">
        <v>182</v>
      </c>
      <c r="AS8" s="166">
        <v>0</v>
      </c>
      <c r="AT8" s="166" t="s">
        <v>182</v>
      </c>
      <c r="AU8" s="166" t="s">
        <v>182</v>
      </c>
      <c r="AV8" s="166">
        <v>0</v>
      </c>
      <c r="AW8" s="166" t="s">
        <v>182</v>
      </c>
      <c r="AX8" s="168"/>
      <c r="AY8" s="168"/>
      <c r="AZ8" s="168"/>
      <c r="BA8" s="168"/>
      <c r="BB8" s="168"/>
      <c r="BC8" s="168"/>
      <c r="BD8" s="168"/>
      <c r="BE8" s="168"/>
      <c r="BF8" s="168"/>
    </row>
    <row r="9" spans="1:58" ht="270" x14ac:dyDescent="0.25">
      <c r="A9" s="152" t="s">
        <v>173</v>
      </c>
      <c r="B9" s="153" t="s">
        <v>174</v>
      </c>
      <c r="C9" s="154" t="s">
        <v>175</v>
      </c>
      <c r="D9" s="155" t="s">
        <v>176</v>
      </c>
      <c r="E9" s="156" t="s">
        <v>177</v>
      </c>
      <c r="F9" s="157" t="s">
        <v>178</v>
      </c>
      <c r="G9" s="158" t="s">
        <v>25</v>
      </c>
      <c r="H9" s="158" t="s">
        <v>179</v>
      </c>
      <c r="I9" s="169" t="s">
        <v>180</v>
      </c>
      <c r="J9" s="169" t="s">
        <v>181</v>
      </c>
      <c r="K9" s="169" t="s">
        <v>65</v>
      </c>
      <c r="L9" s="169" t="s">
        <v>182</v>
      </c>
      <c r="M9" s="169" t="s">
        <v>245</v>
      </c>
      <c r="N9" s="169">
        <v>2</v>
      </c>
      <c r="O9" s="202">
        <f>Tabla1[[#This Row],[Avance Acumulado númerico o Porcentaje de la Actividad]]/Tabla1[[#This Row],[Meta 2022
 de la Actividad ó Meta anual]]</f>
        <v>0</v>
      </c>
      <c r="P9" s="203">
        <v>0.1</v>
      </c>
      <c r="Q9" s="203" t="e">
        <f>Tabla1[[#This Row],[Peso Porcentual de la Actividad en relación con la Meta ]]/Tabla1[[#This Row],[Avance Porcentual Acumulado (Indicador)]]</f>
        <v>#DIV/0!</v>
      </c>
      <c r="R9" s="169" t="s">
        <v>246</v>
      </c>
      <c r="S9" s="204"/>
      <c r="T9" s="169" t="s">
        <v>185</v>
      </c>
      <c r="U9" s="168" t="s">
        <v>230</v>
      </c>
      <c r="V9" s="168">
        <f>Tabla1[[#This Row],[Avance númerico o porcentual mes enero]]</f>
        <v>0</v>
      </c>
      <c r="W9" s="168" t="s">
        <v>187</v>
      </c>
      <c r="X9" s="168">
        <v>0</v>
      </c>
      <c r="Y9" s="168" t="s">
        <v>182</v>
      </c>
      <c r="Z9" s="166" t="s">
        <v>247</v>
      </c>
      <c r="AA9" s="166">
        <v>0</v>
      </c>
      <c r="AB9" s="166" t="s">
        <v>182</v>
      </c>
      <c r="AC9" s="166" t="s">
        <v>248</v>
      </c>
      <c r="AD9" s="166">
        <v>0</v>
      </c>
      <c r="AE9" s="166" t="s">
        <v>182</v>
      </c>
      <c r="AF9" s="166" t="s">
        <v>182</v>
      </c>
      <c r="AG9" s="166">
        <v>0</v>
      </c>
      <c r="AH9" s="166" t="s">
        <v>182</v>
      </c>
      <c r="AI9" s="166" t="s">
        <v>249</v>
      </c>
      <c r="AJ9" s="166">
        <v>0</v>
      </c>
      <c r="AK9" s="166" t="s">
        <v>182</v>
      </c>
      <c r="AL9" s="166" t="s">
        <v>182</v>
      </c>
      <c r="AM9" s="166">
        <v>0</v>
      </c>
      <c r="AN9" s="166" t="s">
        <v>182</v>
      </c>
      <c r="AO9" s="166" t="s">
        <v>250</v>
      </c>
      <c r="AP9" s="166">
        <v>0</v>
      </c>
      <c r="AQ9" s="166" t="s">
        <v>182</v>
      </c>
      <c r="AR9" s="166" t="s">
        <v>251</v>
      </c>
      <c r="AS9" s="166">
        <v>2</v>
      </c>
      <c r="AT9" s="166" t="s">
        <v>252</v>
      </c>
      <c r="AU9" s="166" t="s">
        <v>253</v>
      </c>
      <c r="AV9" s="166">
        <v>0</v>
      </c>
      <c r="AW9" s="166" t="s">
        <v>254</v>
      </c>
      <c r="AX9" s="168"/>
      <c r="AY9" s="168"/>
      <c r="AZ9" s="168"/>
      <c r="BA9" s="168"/>
      <c r="BB9" s="168"/>
      <c r="BC9" s="168"/>
      <c r="BD9" s="168"/>
      <c r="BE9" s="168"/>
      <c r="BF9" s="168"/>
    </row>
    <row r="10" spans="1:58" ht="247.5" customHeight="1" x14ac:dyDescent="0.25">
      <c r="A10" s="152" t="s">
        <v>173</v>
      </c>
      <c r="B10" s="153" t="s">
        <v>174</v>
      </c>
      <c r="C10" s="154" t="s">
        <v>175</v>
      </c>
      <c r="D10" s="155" t="s">
        <v>176</v>
      </c>
      <c r="E10" s="156" t="s">
        <v>177</v>
      </c>
      <c r="F10" s="157" t="s">
        <v>178</v>
      </c>
      <c r="G10" s="158" t="s">
        <v>25</v>
      </c>
      <c r="H10" s="158" t="s">
        <v>179</v>
      </c>
      <c r="I10" s="169" t="s">
        <v>180</v>
      </c>
      <c r="J10" s="169" t="s">
        <v>181</v>
      </c>
      <c r="K10" s="169" t="s">
        <v>65</v>
      </c>
      <c r="L10" s="169" t="s">
        <v>182</v>
      </c>
      <c r="M10" s="205" t="s">
        <v>255</v>
      </c>
      <c r="N10" s="205">
        <v>7</v>
      </c>
      <c r="O10" s="202">
        <f>Tabla1[[#This Row],[Avance Acumulado númerico o Porcentaje de la Actividad]]/Tabla1[[#This Row],[Meta 2022
 de la Actividad ó Meta anual]]</f>
        <v>0.7142857142857143</v>
      </c>
      <c r="P10" s="203">
        <v>0.05</v>
      </c>
      <c r="Q10" s="203">
        <f>Tabla1[[#This Row],[Peso Porcentual de la Actividad en relación con la Meta ]]/Tabla1[[#This Row],[Avance Porcentual Acumulado (Indicador)]]</f>
        <v>7.0000000000000007E-2</v>
      </c>
      <c r="R10" s="169" t="s">
        <v>256</v>
      </c>
      <c r="S10" s="204"/>
      <c r="T10" s="169" t="s">
        <v>185</v>
      </c>
      <c r="U10" s="168" t="s">
        <v>230</v>
      </c>
      <c r="V10" s="168">
        <f>Tabla1[[#This Row],[Avance númerico o porcentual mes junio]]+Tabla1[[#This Row],[Avance númerico o porcentual mes agosto]]</f>
        <v>5</v>
      </c>
      <c r="W10" s="168" t="s">
        <v>187</v>
      </c>
      <c r="X10" s="168">
        <v>0</v>
      </c>
      <c r="Y10" s="168" t="s">
        <v>182</v>
      </c>
      <c r="Z10" s="166" t="s">
        <v>257</v>
      </c>
      <c r="AA10" s="166">
        <v>0</v>
      </c>
      <c r="AB10" s="166" t="s">
        <v>182</v>
      </c>
      <c r="AC10" s="166" t="s">
        <v>258</v>
      </c>
      <c r="AD10" s="166">
        <v>0</v>
      </c>
      <c r="AE10" s="166" t="s">
        <v>182</v>
      </c>
      <c r="AF10" s="166" t="s">
        <v>259</v>
      </c>
      <c r="AG10" s="166">
        <v>0</v>
      </c>
      <c r="AH10" s="166" t="s">
        <v>182</v>
      </c>
      <c r="AI10" s="166" t="s">
        <v>182</v>
      </c>
      <c r="AJ10" s="166">
        <v>0</v>
      </c>
      <c r="AK10" s="166" t="s">
        <v>182</v>
      </c>
      <c r="AL10" s="166" t="s">
        <v>260</v>
      </c>
      <c r="AM10" s="166">
        <v>4</v>
      </c>
      <c r="AN10" s="166" t="s">
        <v>261</v>
      </c>
      <c r="AO10" s="166" t="s">
        <v>262</v>
      </c>
      <c r="AP10" s="166">
        <v>0</v>
      </c>
      <c r="AQ10" s="166" t="s">
        <v>263</v>
      </c>
      <c r="AR10" s="166" t="s">
        <v>264</v>
      </c>
      <c r="AS10" s="166">
        <v>1</v>
      </c>
      <c r="AT10" s="166" t="s">
        <v>265</v>
      </c>
      <c r="AU10" s="166" t="s">
        <v>266</v>
      </c>
      <c r="AV10" s="166">
        <v>0</v>
      </c>
      <c r="AW10" s="166" t="s">
        <v>254</v>
      </c>
      <c r="AX10" s="168"/>
      <c r="AY10" s="168"/>
      <c r="AZ10" s="168"/>
      <c r="BA10" s="168"/>
      <c r="BB10" s="168"/>
      <c r="BC10" s="168"/>
      <c r="BD10" s="168"/>
      <c r="BE10" s="168"/>
      <c r="BF10" s="168"/>
    </row>
    <row r="11" spans="1:58" ht="360" x14ac:dyDescent="0.25">
      <c r="A11" s="152" t="s">
        <v>173</v>
      </c>
      <c r="B11" s="153" t="s">
        <v>174</v>
      </c>
      <c r="C11" s="154" t="s">
        <v>175</v>
      </c>
      <c r="D11" s="155" t="s">
        <v>176</v>
      </c>
      <c r="E11" s="156" t="s">
        <v>177</v>
      </c>
      <c r="F11" s="157" t="s">
        <v>178</v>
      </c>
      <c r="G11" s="158" t="s">
        <v>25</v>
      </c>
      <c r="H11" s="158" t="s">
        <v>179</v>
      </c>
      <c r="I11" s="169" t="s">
        <v>180</v>
      </c>
      <c r="J11" s="169" t="s">
        <v>181</v>
      </c>
      <c r="K11" s="169" t="s">
        <v>65</v>
      </c>
      <c r="L11" s="169">
        <v>171</v>
      </c>
      <c r="M11" s="169" t="s">
        <v>267</v>
      </c>
      <c r="N11" s="169">
        <v>96</v>
      </c>
      <c r="O11" s="202">
        <f>Tabla1[[#This Row],[Avance Acumulado númerico o Porcentaje de la Actividad]]/Tabla1[[#This Row],[Meta 2022
 de la Actividad ó Meta anual]]</f>
        <v>0.71875</v>
      </c>
      <c r="P11" s="203">
        <v>0.3</v>
      </c>
      <c r="Q11" s="203">
        <f>Tabla1[[#This Row],[Peso Porcentual de la Actividad en relación con la Meta ]]/Tabla1[[#This Row],[Avance Porcentual Acumulado (Indicador)]]</f>
        <v>0.41739130434782606</v>
      </c>
      <c r="R11" s="169" t="s">
        <v>268</v>
      </c>
      <c r="S11" s="204"/>
      <c r="T11" s="169" t="s">
        <v>185</v>
      </c>
      <c r="U11" s="168" t="s">
        <v>230</v>
      </c>
      <c r="V11"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69</v>
      </c>
      <c r="W11" s="168" t="s">
        <v>239</v>
      </c>
      <c r="X11" s="168">
        <v>0</v>
      </c>
      <c r="Y11" s="168" t="s">
        <v>182</v>
      </c>
      <c r="Z11" s="166" t="s">
        <v>269</v>
      </c>
      <c r="AA11" s="166">
        <v>0</v>
      </c>
      <c r="AB11" s="166" t="s">
        <v>182</v>
      </c>
      <c r="AC11" s="166" t="s">
        <v>270</v>
      </c>
      <c r="AD11" s="166">
        <v>0</v>
      </c>
      <c r="AE11" s="166" t="s">
        <v>182</v>
      </c>
      <c r="AF11" s="166" t="s">
        <v>271</v>
      </c>
      <c r="AG11" s="166">
        <v>5</v>
      </c>
      <c r="AH11" s="166" t="s">
        <v>182</v>
      </c>
      <c r="AI11" s="166" t="s">
        <v>272</v>
      </c>
      <c r="AJ11" s="166">
        <v>11</v>
      </c>
      <c r="AK11" s="166" t="s">
        <v>224</v>
      </c>
      <c r="AL11" s="166" t="s">
        <v>273</v>
      </c>
      <c r="AM11" s="166">
        <v>16</v>
      </c>
      <c r="AN11" s="166" t="s">
        <v>224</v>
      </c>
      <c r="AO11" s="166" t="s">
        <v>274</v>
      </c>
      <c r="AP11" s="166">
        <v>4</v>
      </c>
      <c r="AQ11" s="166" t="s">
        <v>275</v>
      </c>
      <c r="AR11" s="166" t="s">
        <v>276</v>
      </c>
      <c r="AS11" s="166">
        <v>16</v>
      </c>
      <c r="AT11" s="166" t="s">
        <v>277</v>
      </c>
      <c r="AU11" s="166" t="s">
        <v>278</v>
      </c>
      <c r="AV11" s="166">
        <v>17</v>
      </c>
      <c r="AW11" s="166" t="s">
        <v>279</v>
      </c>
      <c r="AX11" s="168"/>
      <c r="AY11" s="168"/>
      <c r="AZ11" s="168"/>
      <c r="BA11" s="168"/>
      <c r="BB11" s="168"/>
      <c r="BC11" s="168"/>
      <c r="BD11" s="168"/>
      <c r="BE11" s="168"/>
      <c r="BF11" s="168"/>
    </row>
    <row r="12" spans="1:58" ht="150" x14ac:dyDescent="0.25">
      <c r="A12" s="152" t="s">
        <v>173</v>
      </c>
      <c r="B12" s="153" t="s">
        <v>174</v>
      </c>
      <c r="C12" s="154" t="s">
        <v>175</v>
      </c>
      <c r="D12" s="155" t="s">
        <v>176</v>
      </c>
      <c r="E12" s="156" t="s">
        <v>177</v>
      </c>
      <c r="F12" s="157" t="s">
        <v>178</v>
      </c>
      <c r="G12" s="158" t="s">
        <v>25</v>
      </c>
      <c r="H12" s="158" t="s">
        <v>179</v>
      </c>
      <c r="I12" s="169" t="s">
        <v>180</v>
      </c>
      <c r="J12" s="169" t="s">
        <v>280</v>
      </c>
      <c r="K12" s="169" t="s">
        <v>281</v>
      </c>
      <c r="L12" s="169" t="s">
        <v>182</v>
      </c>
      <c r="M12" s="169" t="s">
        <v>282</v>
      </c>
      <c r="N12" s="169">
        <v>1</v>
      </c>
      <c r="O12" s="202">
        <f>Tabla1[[#This Row],[Avance Acumulado númerico o Porcentaje de la Actividad]]/Tabla1[[#This Row],[Meta 2022
 de la Actividad ó Meta anual]]</f>
        <v>0</v>
      </c>
      <c r="P12" s="203">
        <v>0.1</v>
      </c>
      <c r="Q12" s="203" t="e">
        <f>Tabla1[[#This Row],[Peso Porcentual de la Actividad en relación con la Meta ]]/Tabla1[[#This Row],[Avance Porcentual Acumulado (Indicador)]]</f>
        <v>#DIV/0!</v>
      </c>
      <c r="R12" s="169" t="s">
        <v>283</v>
      </c>
      <c r="S12" s="204">
        <v>74588690</v>
      </c>
      <c r="T12" s="169" t="s">
        <v>185</v>
      </c>
      <c r="U12" s="168" t="s">
        <v>230</v>
      </c>
      <c r="V12" s="168">
        <f>Tabla1[[#This Row],[Avance númerico o porcentual mes enero]]</f>
        <v>0</v>
      </c>
      <c r="W12" s="168" t="s">
        <v>284</v>
      </c>
      <c r="X12" s="168">
        <v>0</v>
      </c>
      <c r="Y12" s="168"/>
      <c r="Z12" s="166" t="s">
        <v>285</v>
      </c>
      <c r="AA12" s="166">
        <v>0</v>
      </c>
      <c r="AB12" s="166" t="s">
        <v>182</v>
      </c>
      <c r="AC12" s="166" t="s">
        <v>286</v>
      </c>
      <c r="AD12" s="166">
        <v>0</v>
      </c>
      <c r="AE12" s="166" t="s">
        <v>182</v>
      </c>
      <c r="AF12" s="166" t="s">
        <v>287</v>
      </c>
      <c r="AG12" s="166">
        <v>0</v>
      </c>
      <c r="AH12" s="166" t="s">
        <v>182</v>
      </c>
      <c r="AI12" s="166" t="s">
        <v>288</v>
      </c>
      <c r="AJ12" s="166">
        <v>0</v>
      </c>
      <c r="AK12" s="166" t="s">
        <v>182</v>
      </c>
      <c r="AL12" s="166" t="s">
        <v>289</v>
      </c>
      <c r="AM12" s="166">
        <v>0</v>
      </c>
      <c r="AN12" s="166" t="s">
        <v>182</v>
      </c>
      <c r="AO12" s="166" t="s">
        <v>290</v>
      </c>
      <c r="AP12" s="166">
        <v>0</v>
      </c>
      <c r="AQ12" s="166" t="s">
        <v>291</v>
      </c>
      <c r="AR12" s="166" t="s">
        <v>292</v>
      </c>
      <c r="AS12" s="166">
        <v>0</v>
      </c>
      <c r="AT12" s="166" t="s">
        <v>291</v>
      </c>
      <c r="AU12" s="166" t="s">
        <v>293</v>
      </c>
      <c r="AV12" s="166">
        <v>0</v>
      </c>
      <c r="AW12" s="166" t="s">
        <v>294</v>
      </c>
      <c r="AX12" s="168"/>
      <c r="AY12" s="168"/>
      <c r="AZ12" s="168"/>
      <c r="BA12" s="168"/>
      <c r="BB12" s="168"/>
      <c r="BC12" s="168"/>
      <c r="BD12" s="168"/>
      <c r="BE12" s="168"/>
      <c r="BF12" s="168"/>
    </row>
    <row r="13" spans="1:58" ht="195" x14ac:dyDescent="0.25">
      <c r="A13" s="152" t="s">
        <v>173</v>
      </c>
      <c r="B13" s="153" t="s">
        <v>174</v>
      </c>
      <c r="C13" s="154" t="s">
        <v>175</v>
      </c>
      <c r="D13" s="155" t="s">
        <v>176</v>
      </c>
      <c r="E13" s="156" t="s">
        <v>177</v>
      </c>
      <c r="F13" s="157" t="s">
        <v>178</v>
      </c>
      <c r="G13" s="158" t="s">
        <v>25</v>
      </c>
      <c r="H13" s="158" t="s">
        <v>179</v>
      </c>
      <c r="I13" s="169" t="s">
        <v>180</v>
      </c>
      <c r="J13" s="169" t="s">
        <v>280</v>
      </c>
      <c r="K13" s="169" t="s">
        <v>281</v>
      </c>
      <c r="L13" s="169" t="s">
        <v>182</v>
      </c>
      <c r="M13" s="169" t="s">
        <v>295</v>
      </c>
      <c r="N13" s="206">
        <v>250</v>
      </c>
      <c r="O13" s="202">
        <f>Tabla1[[#This Row],[Avance Acumulado númerico o Porcentaje de la Actividad]]/Tabla1[[#This Row],[Meta 2022
 de la Actividad ó Meta anual]]</f>
        <v>1.4279999999999999</v>
      </c>
      <c r="P13" s="203">
        <v>0.25</v>
      </c>
      <c r="Q13" s="203">
        <f>Tabla1[[#This Row],[Peso Porcentual de la Actividad en relación con la Meta ]]/Tabla1[[#This Row],[Avance Porcentual Acumulado (Indicador)]]</f>
        <v>0.1750700280112045</v>
      </c>
      <c r="R13" s="169" t="s">
        <v>296</v>
      </c>
      <c r="S13" s="204"/>
      <c r="T13" s="169" t="s">
        <v>185</v>
      </c>
      <c r="U13" s="168" t="s">
        <v>230</v>
      </c>
      <c r="V13"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357</v>
      </c>
      <c r="W13" s="168" t="s">
        <v>182</v>
      </c>
      <c r="X13" s="168">
        <v>8</v>
      </c>
      <c r="Y13" s="168" t="s">
        <v>297</v>
      </c>
      <c r="Z13" s="166" t="s">
        <v>182</v>
      </c>
      <c r="AA13" s="166">
        <v>21</v>
      </c>
      <c r="AB13" s="166" t="s">
        <v>297</v>
      </c>
      <c r="AC13" s="166" t="s">
        <v>182</v>
      </c>
      <c r="AD13" s="166">
        <v>63</v>
      </c>
      <c r="AE13" s="166" t="s">
        <v>297</v>
      </c>
      <c r="AF13" s="166" t="s">
        <v>182</v>
      </c>
      <c r="AG13" s="166">
        <v>46</v>
      </c>
      <c r="AH13" s="166" t="s">
        <v>298</v>
      </c>
      <c r="AI13" s="166" t="s">
        <v>182</v>
      </c>
      <c r="AJ13" s="166">
        <v>18</v>
      </c>
      <c r="AK13" s="166" t="s">
        <v>298</v>
      </c>
      <c r="AL13" s="166" t="s">
        <v>182</v>
      </c>
      <c r="AM13" s="166">
        <v>33</v>
      </c>
      <c r="AN13" s="166" t="s">
        <v>298</v>
      </c>
      <c r="AO13" s="170" t="s">
        <v>299</v>
      </c>
      <c r="AP13" s="166">
        <v>56</v>
      </c>
      <c r="AQ13" s="166" t="s">
        <v>300</v>
      </c>
      <c r="AR13" s="170" t="s">
        <v>301</v>
      </c>
      <c r="AS13" s="166">
        <v>36</v>
      </c>
      <c r="AT13" s="166" t="s">
        <v>300</v>
      </c>
      <c r="AU13" s="170" t="s">
        <v>302</v>
      </c>
      <c r="AV13" s="166">
        <v>76</v>
      </c>
      <c r="AW13" s="166" t="s">
        <v>303</v>
      </c>
      <c r="AX13" s="168"/>
      <c r="AY13" s="168"/>
      <c r="AZ13" s="168"/>
      <c r="BA13" s="168"/>
      <c r="BB13" s="168"/>
      <c r="BC13" s="168"/>
      <c r="BD13" s="168"/>
      <c r="BE13" s="168"/>
      <c r="BF13" s="168"/>
    </row>
    <row r="14" spans="1:58" ht="150" x14ac:dyDescent="0.25">
      <c r="A14" s="152" t="s">
        <v>173</v>
      </c>
      <c r="B14" s="153" t="s">
        <v>174</v>
      </c>
      <c r="C14" s="154" t="s">
        <v>175</v>
      </c>
      <c r="D14" s="155" t="s">
        <v>176</v>
      </c>
      <c r="E14" s="156" t="s">
        <v>177</v>
      </c>
      <c r="F14" s="157" t="s">
        <v>178</v>
      </c>
      <c r="G14" s="158" t="s">
        <v>25</v>
      </c>
      <c r="H14" s="158" t="s">
        <v>179</v>
      </c>
      <c r="I14" s="169" t="s">
        <v>180</v>
      </c>
      <c r="J14" s="169" t="s">
        <v>280</v>
      </c>
      <c r="K14" s="169" t="s">
        <v>281</v>
      </c>
      <c r="L14" s="169">
        <v>50</v>
      </c>
      <c r="M14" s="169" t="s">
        <v>304</v>
      </c>
      <c r="N14" s="169">
        <v>50</v>
      </c>
      <c r="O14" s="202">
        <f>Tabla1[[#This Row],[Avance Acumulado númerico o Porcentaje de la Actividad]]/Tabla1[[#This Row],[Meta 2022
 de la Actividad ó Meta anual]]</f>
        <v>0.96</v>
      </c>
      <c r="P14" s="203">
        <v>0.3</v>
      </c>
      <c r="Q14" s="203">
        <f>Tabla1[[#This Row],[Peso Porcentual de la Actividad en relación con la Meta ]]/Tabla1[[#This Row],[Avance Porcentual Acumulado (Indicador)]]</f>
        <v>0.3125</v>
      </c>
      <c r="R14" s="169" t="s">
        <v>305</v>
      </c>
      <c r="S14" s="204"/>
      <c r="T14" s="169" t="s">
        <v>185</v>
      </c>
      <c r="U14" s="168" t="s">
        <v>230</v>
      </c>
      <c r="V14"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48</v>
      </c>
      <c r="W14" s="168" t="s">
        <v>182</v>
      </c>
      <c r="X14" s="168">
        <v>0</v>
      </c>
      <c r="Y14" s="168"/>
      <c r="Z14" s="166" t="s">
        <v>182</v>
      </c>
      <c r="AA14" s="166">
        <v>13</v>
      </c>
      <c r="AB14" s="166" t="s">
        <v>182</v>
      </c>
      <c r="AC14" s="166" t="s">
        <v>182</v>
      </c>
      <c r="AD14" s="166">
        <v>1</v>
      </c>
      <c r="AE14" s="166" t="s">
        <v>306</v>
      </c>
      <c r="AF14" s="166" t="s">
        <v>182</v>
      </c>
      <c r="AG14" s="166">
        <v>2</v>
      </c>
      <c r="AH14" s="166" t="s">
        <v>307</v>
      </c>
      <c r="AI14" s="166" t="s">
        <v>182</v>
      </c>
      <c r="AJ14" s="166">
        <v>4</v>
      </c>
      <c r="AK14" s="166" t="s">
        <v>308</v>
      </c>
      <c r="AL14" s="166" t="s">
        <v>182</v>
      </c>
      <c r="AM14" s="166">
        <v>6</v>
      </c>
      <c r="AN14" s="166" t="s">
        <v>308</v>
      </c>
      <c r="AO14" s="166" t="s">
        <v>309</v>
      </c>
      <c r="AP14" s="166">
        <v>9</v>
      </c>
      <c r="AQ14" s="166" t="s">
        <v>308</v>
      </c>
      <c r="AR14" s="166" t="s">
        <v>310</v>
      </c>
      <c r="AS14" s="166">
        <v>3</v>
      </c>
      <c r="AT14" s="166" t="s">
        <v>311</v>
      </c>
      <c r="AU14" s="166" t="s">
        <v>312</v>
      </c>
      <c r="AV14" s="166">
        <v>10</v>
      </c>
      <c r="AW14" s="166" t="s">
        <v>313</v>
      </c>
      <c r="AX14" s="168"/>
      <c r="AY14" s="168"/>
      <c r="AZ14" s="168"/>
      <c r="BA14" s="168"/>
      <c r="BB14" s="168"/>
      <c r="BC14" s="168"/>
      <c r="BD14" s="168"/>
      <c r="BE14" s="168"/>
      <c r="BF14" s="168"/>
    </row>
    <row r="15" spans="1:58" ht="225" x14ac:dyDescent="0.25">
      <c r="A15" s="152" t="s">
        <v>173</v>
      </c>
      <c r="B15" s="153" t="s">
        <v>174</v>
      </c>
      <c r="C15" s="154" t="s">
        <v>175</v>
      </c>
      <c r="D15" s="155" t="s">
        <v>176</v>
      </c>
      <c r="E15" s="156" t="s">
        <v>177</v>
      </c>
      <c r="F15" s="157" t="s">
        <v>178</v>
      </c>
      <c r="G15" s="158" t="s">
        <v>25</v>
      </c>
      <c r="H15" s="158" t="s">
        <v>179</v>
      </c>
      <c r="I15" s="169" t="s">
        <v>180</v>
      </c>
      <c r="J15" s="169" t="s">
        <v>280</v>
      </c>
      <c r="K15" s="169" t="s">
        <v>281</v>
      </c>
      <c r="L15" s="169" t="s">
        <v>182</v>
      </c>
      <c r="M15" s="169" t="s">
        <v>314</v>
      </c>
      <c r="N15" s="169">
        <v>1</v>
      </c>
      <c r="O15" s="202">
        <f>Tabla1[[#This Row],[Avance Acumulado númerico o Porcentaje de la Actividad]]/Tabla1[[#This Row],[Meta 2022
 de la Actividad ó Meta anual]]</f>
        <v>0</v>
      </c>
      <c r="P15" s="203">
        <v>0.15</v>
      </c>
      <c r="Q15" s="203" t="e">
        <f>Tabla1[[#This Row],[Peso Porcentual de la Actividad en relación con la Meta ]]/Tabla1[[#This Row],[Avance Porcentual Acumulado (Indicador)]]</f>
        <v>#DIV/0!</v>
      </c>
      <c r="R15" s="169" t="s">
        <v>315</v>
      </c>
      <c r="S15" s="204"/>
      <c r="T15" s="169" t="s">
        <v>185</v>
      </c>
      <c r="U15" s="168" t="s">
        <v>230</v>
      </c>
      <c r="V15" s="168">
        <f>Tabla1[[#This Row],[Avance númerico o porcentual mes enero]]</f>
        <v>0</v>
      </c>
      <c r="W15" s="168" t="s">
        <v>316</v>
      </c>
      <c r="X15" s="168">
        <v>0</v>
      </c>
      <c r="Y15" s="168"/>
      <c r="Z15" s="166" t="s">
        <v>317</v>
      </c>
      <c r="AA15" s="166">
        <v>0</v>
      </c>
      <c r="AB15" s="166" t="s">
        <v>182</v>
      </c>
      <c r="AC15" s="166" t="s">
        <v>318</v>
      </c>
      <c r="AD15" s="166">
        <v>0</v>
      </c>
      <c r="AE15" s="166" t="s">
        <v>182</v>
      </c>
      <c r="AF15" s="166" t="s">
        <v>319</v>
      </c>
      <c r="AG15" s="166">
        <v>0</v>
      </c>
      <c r="AH15" s="166" t="s">
        <v>182</v>
      </c>
      <c r="AI15" s="166" t="s">
        <v>319</v>
      </c>
      <c r="AJ15" s="166">
        <v>0</v>
      </c>
      <c r="AK15" s="166" t="s">
        <v>182</v>
      </c>
      <c r="AL15" s="166" t="s">
        <v>320</v>
      </c>
      <c r="AM15" s="166">
        <v>0</v>
      </c>
      <c r="AN15" s="166" t="s">
        <v>182</v>
      </c>
      <c r="AO15" s="166" t="s">
        <v>321</v>
      </c>
      <c r="AP15" s="166">
        <v>0</v>
      </c>
      <c r="AQ15" s="166" t="s">
        <v>182</v>
      </c>
      <c r="AR15" s="166" t="s">
        <v>322</v>
      </c>
      <c r="AS15" s="166">
        <v>0</v>
      </c>
      <c r="AT15" s="166" t="s">
        <v>182</v>
      </c>
      <c r="AU15" s="166" t="s">
        <v>323</v>
      </c>
      <c r="AV15" s="166">
        <v>0</v>
      </c>
      <c r="AW15" s="166" t="s">
        <v>182</v>
      </c>
      <c r="AX15" s="168"/>
      <c r="AY15" s="168"/>
      <c r="AZ15" s="168"/>
      <c r="BA15" s="168"/>
      <c r="BB15" s="168"/>
      <c r="BC15" s="168"/>
      <c r="BD15" s="168"/>
      <c r="BE15" s="168"/>
      <c r="BF15" s="168"/>
    </row>
    <row r="16" spans="1:58" ht="390" x14ac:dyDescent="0.25">
      <c r="A16" s="152" t="s">
        <v>173</v>
      </c>
      <c r="B16" s="153" t="s">
        <v>174</v>
      </c>
      <c r="C16" s="154" t="s">
        <v>175</v>
      </c>
      <c r="D16" s="155" t="s">
        <v>176</v>
      </c>
      <c r="E16" s="156" t="s">
        <v>177</v>
      </c>
      <c r="F16" s="157" t="s">
        <v>178</v>
      </c>
      <c r="G16" s="158" t="s">
        <v>25</v>
      </c>
      <c r="H16" s="158" t="s">
        <v>179</v>
      </c>
      <c r="I16" s="169" t="s">
        <v>180</v>
      </c>
      <c r="J16" s="169" t="s">
        <v>280</v>
      </c>
      <c r="K16" s="169" t="s">
        <v>281</v>
      </c>
      <c r="L16" s="169" t="s">
        <v>182</v>
      </c>
      <c r="M16" s="169" t="s">
        <v>324</v>
      </c>
      <c r="N16" s="169">
        <v>1</v>
      </c>
      <c r="O16" s="202">
        <f>Tabla1[[#This Row],[Avance Acumulado númerico o Porcentaje de la Actividad]]/Tabla1[[#This Row],[Meta 2022
 de la Actividad ó Meta anual]]</f>
        <v>1</v>
      </c>
      <c r="P16" s="203">
        <v>0.1</v>
      </c>
      <c r="Q16" s="203">
        <f>Tabla1[[#This Row],[Peso Porcentual de la Actividad en relación con la Meta ]]/Tabla1[[#This Row],[Avance Porcentual Acumulado (Indicador)]]</f>
        <v>0.1</v>
      </c>
      <c r="R16" s="169" t="s">
        <v>325</v>
      </c>
      <c r="S16" s="204"/>
      <c r="T16" s="169" t="s">
        <v>185</v>
      </c>
      <c r="U16" s="168" t="s">
        <v>326</v>
      </c>
      <c r="V16" s="168">
        <f>Tabla1[[#This Row],[Avance númerico o porcentual mes enero]]+Tabla1[[#This Row],[Avance númerico o porcentual mes junio]]</f>
        <v>1</v>
      </c>
      <c r="W16" s="168" t="s">
        <v>327</v>
      </c>
      <c r="X16" s="168">
        <v>0</v>
      </c>
      <c r="Y16" s="168"/>
      <c r="Z16" s="166" t="s">
        <v>328</v>
      </c>
      <c r="AA16" s="166">
        <v>0</v>
      </c>
      <c r="AB16" s="166" t="s">
        <v>182</v>
      </c>
      <c r="AC16" s="166" t="s">
        <v>329</v>
      </c>
      <c r="AD16" s="166">
        <v>0</v>
      </c>
      <c r="AE16" s="166" t="s">
        <v>182</v>
      </c>
      <c r="AF16" s="166" t="s">
        <v>330</v>
      </c>
      <c r="AG16" s="166">
        <v>0</v>
      </c>
      <c r="AH16" s="166" t="s">
        <v>182</v>
      </c>
      <c r="AI16" s="166" t="s">
        <v>331</v>
      </c>
      <c r="AJ16" s="166">
        <v>0</v>
      </c>
      <c r="AK16" s="166" t="s">
        <v>182</v>
      </c>
      <c r="AL16" s="166" t="s">
        <v>332</v>
      </c>
      <c r="AM16" s="166">
        <v>1</v>
      </c>
      <c r="AN16" s="166" t="s">
        <v>333</v>
      </c>
      <c r="AO16" s="166" t="s">
        <v>199</v>
      </c>
      <c r="AP16" s="166">
        <v>0</v>
      </c>
      <c r="AQ16" s="166" t="s">
        <v>182</v>
      </c>
      <c r="AR16" s="166" t="s">
        <v>199</v>
      </c>
      <c r="AS16" s="166">
        <v>0</v>
      </c>
      <c r="AT16" s="166" t="s">
        <v>182</v>
      </c>
      <c r="AU16" s="166" t="s">
        <v>199</v>
      </c>
      <c r="AV16" s="166">
        <v>0</v>
      </c>
      <c r="AW16" s="166" t="s">
        <v>182</v>
      </c>
      <c r="AX16" s="168"/>
      <c r="AY16" s="168"/>
      <c r="AZ16" s="168"/>
      <c r="BA16" s="168"/>
      <c r="BB16" s="168"/>
      <c r="BC16" s="168"/>
      <c r="BD16" s="168"/>
      <c r="BE16" s="168"/>
      <c r="BF16" s="168"/>
    </row>
    <row r="17" spans="1:58" ht="255" x14ac:dyDescent="0.25">
      <c r="A17" s="152" t="s">
        <v>173</v>
      </c>
      <c r="B17" s="153" t="s">
        <v>174</v>
      </c>
      <c r="C17" s="154" t="s">
        <v>175</v>
      </c>
      <c r="D17" s="155" t="s">
        <v>176</v>
      </c>
      <c r="E17" s="156" t="s">
        <v>177</v>
      </c>
      <c r="F17" s="157" t="s">
        <v>178</v>
      </c>
      <c r="G17" s="158" t="s">
        <v>25</v>
      </c>
      <c r="H17" s="158" t="s">
        <v>179</v>
      </c>
      <c r="I17" s="169" t="s">
        <v>180</v>
      </c>
      <c r="J17" s="169" t="s">
        <v>280</v>
      </c>
      <c r="K17" s="169" t="s">
        <v>281</v>
      </c>
      <c r="L17" s="169" t="s">
        <v>182</v>
      </c>
      <c r="M17" s="169" t="s">
        <v>334</v>
      </c>
      <c r="N17" s="169">
        <v>1</v>
      </c>
      <c r="O17" s="202">
        <f>Tabla1[[#This Row],[Avance Acumulado númerico o Porcentaje de la Actividad]]/Tabla1[[#This Row],[Meta 2022
 de la Actividad ó Meta anual]]</f>
        <v>0</v>
      </c>
      <c r="P17" s="203">
        <v>0.1</v>
      </c>
      <c r="Q17" s="203" t="e">
        <f>Tabla1[[#This Row],[Peso Porcentual de la Actividad en relación con la Meta ]]/Tabla1[[#This Row],[Avance Porcentual Acumulado (Indicador)]]</f>
        <v>#DIV/0!</v>
      </c>
      <c r="R17" s="169" t="s">
        <v>325</v>
      </c>
      <c r="S17" s="204"/>
      <c r="T17" s="169" t="s">
        <v>185</v>
      </c>
      <c r="U17" s="168" t="s">
        <v>230</v>
      </c>
      <c r="V17" s="168">
        <f>Tabla1[[#This Row],[Avance númerico o porcentual mes enero]]</f>
        <v>0</v>
      </c>
      <c r="W17" s="168" t="s">
        <v>327</v>
      </c>
      <c r="X17" s="168">
        <v>0</v>
      </c>
      <c r="Y17" s="168"/>
      <c r="Z17" s="166" t="s">
        <v>335</v>
      </c>
      <c r="AA17" s="166">
        <v>0</v>
      </c>
      <c r="AB17" s="166" t="s">
        <v>182</v>
      </c>
      <c r="AC17" s="166" t="s">
        <v>335</v>
      </c>
      <c r="AD17" s="166">
        <v>0</v>
      </c>
      <c r="AE17" s="166" t="s">
        <v>182</v>
      </c>
      <c r="AF17" s="166" t="s">
        <v>336</v>
      </c>
      <c r="AG17" s="166">
        <v>0</v>
      </c>
      <c r="AH17" s="166" t="s">
        <v>182</v>
      </c>
      <c r="AI17" s="166" t="s">
        <v>336</v>
      </c>
      <c r="AJ17" s="166">
        <v>0</v>
      </c>
      <c r="AK17" s="166" t="s">
        <v>182</v>
      </c>
      <c r="AL17" s="166" t="s">
        <v>337</v>
      </c>
      <c r="AM17" s="166">
        <v>0</v>
      </c>
      <c r="AN17" s="166" t="s">
        <v>182</v>
      </c>
      <c r="AO17" s="166" t="s">
        <v>336</v>
      </c>
      <c r="AP17" s="166">
        <v>0</v>
      </c>
      <c r="AQ17" s="166" t="s">
        <v>182</v>
      </c>
      <c r="AR17" s="166" t="s">
        <v>336</v>
      </c>
      <c r="AS17" s="166">
        <v>0</v>
      </c>
      <c r="AT17" s="166" t="s">
        <v>182</v>
      </c>
      <c r="AU17" s="166" t="s">
        <v>338</v>
      </c>
      <c r="AV17" s="166">
        <v>0</v>
      </c>
      <c r="AW17" s="166" t="s">
        <v>182</v>
      </c>
      <c r="AX17" s="168"/>
      <c r="AY17" s="168"/>
      <c r="AZ17" s="168"/>
      <c r="BA17" s="168"/>
      <c r="BB17" s="168"/>
      <c r="BC17" s="168"/>
      <c r="BD17" s="168"/>
      <c r="BE17" s="168"/>
      <c r="BF17" s="168"/>
    </row>
    <row r="18" spans="1:58" ht="405" x14ac:dyDescent="0.25">
      <c r="A18" s="152" t="s">
        <v>173</v>
      </c>
      <c r="B18" s="153" t="s">
        <v>174</v>
      </c>
      <c r="C18" s="154" t="s">
        <v>175</v>
      </c>
      <c r="D18" s="155" t="s">
        <v>176</v>
      </c>
      <c r="E18" s="156" t="s">
        <v>177</v>
      </c>
      <c r="F18" s="157" t="s">
        <v>178</v>
      </c>
      <c r="G18" s="158" t="s">
        <v>25</v>
      </c>
      <c r="H18" s="158" t="s">
        <v>179</v>
      </c>
      <c r="I18" s="169" t="s">
        <v>180</v>
      </c>
      <c r="J18" s="169" t="s">
        <v>339</v>
      </c>
      <c r="K18" s="169" t="s">
        <v>67</v>
      </c>
      <c r="L18" s="169">
        <v>5</v>
      </c>
      <c r="M18" s="169" t="s">
        <v>340</v>
      </c>
      <c r="N18" s="169">
        <v>5</v>
      </c>
      <c r="O18" s="202">
        <f>Tabla1[[#This Row],[Avance Acumulado númerico o Porcentaje de la Actividad]]/Tabla1[[#This Row],[Meta 2022
 de la Actividad ó Meta anual]]</f>
        <v>0.8</v>
      </c>
      <c r="P18" s="203">
        <v>0.35</v>
      </c>
      <c r="Q18" s="203">
        <f>Tabla1[[#This Row],[Peso Porcentual de la Actividad en relación con la Meta ]]/Tabla1[[#This Row],[Avance Porcentual Acumulado (Indicador)]]</f>
        <v>0.43749999999999994</v>
      </c>
      <c r="R18" s="169" t="s">
        <v>341</v>
      </c>
      <c r="S18" s="204">
        <v>61338676</v>
      </c>
      <c r="T18" s="169" t="s">
        <v>342</v>
      </c>
      <c r="U18" s="168" t="s">
        <v>230</v>
      </c>
      <c r="V18" s="168">
        <f>Tabla1[[#This Row],[Avance númerico o porcentual mes enero]]+Tabla1[[#This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4</v>
      </c>
      <c r="W18" s="168"/>
      <c r="X18" s="168"/>
      <c r="Y18" s="168"/>
      <c r="Z18" s="166" t="s">
        <v>343</v>
      </c>
      <c r="AA18" s="166">
        <v>0</v>
      </c>
      <c r="AB18" s="166" t="s">
        <v>182</v>
      </c>
      <c r="AC18" s="166" t="s">
        <v>344</v>
      </c>
      <c r="AD18" s="166">
        <v>2</v>
      </c>
      <c r="AE18" s="166" t="s">
        <v>345</v>
      </c>
      <c r="AF18" s="166" t="s">
        <v>346</v>
      </c>
      <c r="AG18" s="166">
        <v>0</v>
      </c>
      <c r="AH18" s="166" t="s">
        <v>347</v>
      </c>
      <c r="AI18" s="166" t="s">
        <v>348</v>
      </c>
      <c r="AJ18" s="166">
        <v>0</v>
      </c>
      <c r="AK18" s="166" t="s">
        <v>349</v>
      </c>
      <c r="AL18" s="166" t="s">
        <v>350</v>
      </c>
      <c r="AM18" s="166">
        <v>1</v>
      </c>
      <c r="AN18" s="166" t="s">
        <v>351</v>
      </c>
      <c r="AO18" s="169" t="s">
        <v>352</v>
      </c>
      <c r="AP18" s="166">
        <v>0</v>
      </c>
      <c r="AQ18" s="166" t="s">
        <v>353</v>
      </c>
      <c r="AR18" s="170" t="s">
        <v>354</v>
      </c>
      <c r="AS18" s="166">
        <v>1</v>
      </c>
      <c r="AT18" s="166" t="s">
        <v>355</v>
      </c>
      <c r="AU18" s="170" t="s">
        <v>356</v>
      </c>
      <c r="AV18" s="166">
        <v>0</v>
      </c>
      <c r="AW18" s="207" t="s">
        <v>357</v>
      </c>
      <c r="AX18" s="168"/>
      <c r="AY18" s="168"/>
      <c r="AZ18" s="168"/>
      <c r="BA18" s="168"/>
      <c r="BB18" s="168"/>
      <c r="BC18" s="168"/>
      <c r="BD18" s="168"/>
      <c r="BE18" s="168"/>
      <c r="BF18" s="168"/>
    </row>
    <row r="19" spans="1:58" ht="204.75" customHeight="1" x14ac:dyDescent="0.25">
      <c r="A19" s="152" t="s">
        <v>173</v>
      </c>
      <c r="B19" s="153" t="s">
        <v>174</v>
      </c>
      <c r="C19" s="154" t="s">
        <v>175</v>
      </c>
      <c r="D19" s="155" t="s">
        <v>176</v>
      </c>
      <c r="E19" s="156" t="s">
        <v>177</v>
      </c>
      <c r="F19" s="157" t="s">
        <v>178</v>
      </c>
      <c r="G19" s="158" t="s">
        <v>25</v>
      </c>
      <c r="H19" s="158" t="s">
        <v>179</v>
      </c>
      <c r="I19" s="169" t="s">
        <v>180</v>
      </c>
      <c r="J19" s="169" t="s">
        <v>339</v>
      </c>
      <c r="K19" s="169" t="s">
        <v>67</v>
      </c>
      <c r="L19" s="169" t="s">
        <v>182</v>
      </c>
      <c r="M19" s="169" t="s">
        <v>358</v>
      </c>
      <c r="N19" s="169">
        <v>20</v>
      </c>
      <c r="O19" s="202">
        <f>Tabla1[[#This Row],[Avance Acumulado númerico o Porcentaje de la Actividad]]/Tabla1[[#This Row],[Meta 2022
 de la Actividad ó Meta anual]]</f>
        <v>1</v>
      </c>
      <c r="P19" s="203">
        <v>0.15</v>
      </c>
      <c r="Q19" s="203">
        <f>Tabla1[[#This Row],[Peso Porcentual de la Actividad en relación con la Meta ]]/Tabla1[[#This Row],[Avance Porcentual Acumulado (Indicador)]]</f>
        <v>0.15</v>
      </c>
      <c r="R19" s="169" t="s">
        <v>359</v>
      </c>
      <c r="S19" s="204"/>
      <c r="T19" s="169" t="s">
        <v>185</v>
      </c>
      <c r="U19" s="168" t="s">
        <v>230</v>
      </c>
      <c r="V19" s="168">
        <f>Tabla1[[#This Row],[Avance númerico o porcentual mes junio]]</f>
        <v>20</v>
      </c>
      <c r="W19" s="168"/>
      <c r="X19" s="168"/>
      <c r="Y19" s="168"/>
      <c r="Z19" s="166" t="s">
        <v>360</v>
      </c>
      <c r="AA19" s="166">
        <v>0</v>
      </c>
      <c r="AB19" s="166" t="s">
        <v>361</v>
      </c>
      <c r="AC19" s="166" t="s">
        <v>362</v>
      </c>
      <c r="AD19" s="166">
        <v>22</v>
      </c>
      <c r="AE19" s="166" t="s">
        <v>363</v>
      </c>
      <c r="AF19" s="166" t="s">
        <v>364</v>
      </c>
      <c r="AG19" s="166">
        <v>29</v>
      </c>
      <c r="AH19" s="166" t="s">
        <v>365</v>
      </c>
      <c r="AI19" s="166" t="s">
        <v>366</v>
      </c>
      <c r="AJ19" s="166">
        <v>0</v>
      </c>
      <c r="AK19" s="166" t="s">
        <v>367</v>
      </c>
      <c r="AL19" s="166" t="s">
        <v>368</v>
      </c>
      <c r="AM19" s="166">
        <v>20</v>
      </c>
      <c r="AN19" s="166" t="s">
        <v>369</v>
      </c>
      <c r="AO19" s="166" t="s">
        <v>370</v>
      </c>
      <c r="AP19" s="166">
        <v>0</v>
      </c>
      <c r="AQ19" s="208"/>
      <c r="AR19" s="166" t="s">
        <v>371</v>
      </c>
      <c r="AS19" s="166">
        <v>0</v>
      </c>
      <c r="AT19" s="166" t="s">
        <v>372</v>
      </c>
      <c r="AU19" s="166" t="s">
        <v>373</v>
      </c>
      <c r="AV19" s="166">
        <v>0</v>
      </c>
      <c r="AW19" s="166"/>
      <c r="AX19" s="168"/>
      <c r="AY19" s="168"/>
      <c r="AZ19" s="168"/>
      <c r="BA19" s="168"/>
      <c r="BB19" s="168"/>
      <c r="BC19" s="168"/>
      <c r="BD19" s="168"/>
      <c r="BE19" s="168"/>
      <c r="BF19" s="168"/>
    </row>
    <row r="20" spans="1:58" ht="150" x14ac:dyDescent="0.25">
      <c r="A20" s="152" t="s">
        <v>173</v>
      </c>
      <c r="B20" s="153" t="s">
        <v>174</v>
      </c>
      <c r="C20" s="154" t="s">
        <v>175</v>
      </c>
      <c r="D20" s="155" t="s">
        <v>176</v>
      </c>
      <c r="E20" s="156" t="s">
        <v>177</v>
      </c>
      <c r="F20" s="157" t="s">
        <v>178</v>
      </c>
      <c r="G20" s="158" t="s">
        <v>25</v>
      </c>
      <c r="H20" s="158" t="s">
        <v>179</v>
      </c>
      <c r="I20" s="169" t="s">
        <v>180</v>
      </c>
      <c r="J20" s="169" t="s">
        <v>339</v>
      </c>
      <c r="K20" s="169" t="s">
        <v>67</v>
      </c>
      <c r="L20" s="169" t="s">
        <v>182</v>
      </c>
      <c r="M20" s="169" t="s">
        <v>374</v>
      </c>
      <c r="N20" s="169">
        <v>5</v>
      </c>
      <c r="O20" s="202">
        <f>Tabla1[[#This Row],[Avance Acumulado númerico o Porcentaje de la Actividad]]/Tabla1[[#This Row],[Meta 2022
 de la Actividad ó Meta anual]]</f>
        <v>1.6</v>
      </c>
      <c r="P20" s="203">
        <v>0.15</v>
      </c>
      <c r="Q20" s="203">
        <f>Tabla1[[#This Row],[Peso Porcentual de la Actividad en relación con la Meta ]]/Tabla1[[#This Row],[Avance Porcentual Acumulado (Indicador)]]</f>
        <v>9.3749999999999986E-2</v>
      </c>
      <c r="R20" s="169" t="s">
        <v>375</v>
      </c>
      <c r="S20" s="204"/>
      <c r="T20" s="169" t="s">
        <v>185</v>
      </c>
      <c r="U20" s="168" t="s">
        <v>230</v>
      </c>
      <c r="V20" s="168">
        <f>Tabla1[[#This Row],[Avance númerico o porcentual mes enero]]+Tabla1[[#This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8</v>
      </c>
      <c r="W20" s="168"/>
      <c r="X20" s="168"/>
      <c r="Y20" s="168"/>
      <c r="Z20" s="166" t="s">
        <v>376</v>
      </c>
      <c r="AA20" s="166">
        <v>0</v>
      </c>
      <c r="AB20" s="166" t="s">
        <v>377</v>
      </c>
      <c r="AC20" s="166" t="s">
        <v>378</v>
      </c>
      <c r="AD20" s="166">
        <v>3</v>
      </c>
      <c r="AE20" s="166" t="s">
        <v>379</v>
      </c>
      <c r="AF20" s="166" t="s">
        <v>380</v>
      </c>
      <c r="AG20" s="166">
        <v>2</v>
      </c>
      <c r="AH20" s="166" t="s">
        <v>381</v>
      </c>
      <c r="AI20" s="166" t="s">
        <v>382</v>
      </c>
      <c r="AJ20" s="166">
        <v>0</v>
      </c>
      <c r="AK20" s="166" t="s">
        <v>182</v>
      </c>
      <c r="AL20" s="166" t="s">
        <v>383</v>
      </c>
      <c r="AM20" s="166">
        <v>1</v>
      </c>
      <c r="AN20" s="166" t="s">
        <v>182</v>
      </c>
      <c r="AO20" s="166" t="s">
        <v>182</v>
      </c>
      <c r="AP20" s="166">
        <v>0</v>
      </c>
      <c r="AQ20" s="166" t="s">
        <v>182</v>
      </c>
      <c r="AR20" s="166" t="s">
        <v>384</v>
      </c>
      <c r="AS20" s="166">
        <v>0</v>
      </c>
      <c r="AT20" s="166" t="s">
        <v>182</v>
      </c>
      <c r="AU20" s="166" t="s">
        <v>385</v>
      </c>
      <c r="AV20" s="166">
        <v>2</v>
      </c>
      <c r="AW20" s="166" t="s">
        <v>386</v>
      </c>
      <c r="AX20" s="168"/>
      <c r="AY20" s="168"/>
      <c r="AZ20" s="168"/>
      <c r="BA20" s="168"/>
      <c r="BB20" s="168"/>
      <c r="BC20" s="168"/>
      <c r="BD20" s="168"/>
      <c r="BE20" s="168"/>
      <c r="BF20" s="168"/>
    </row>
    <row r="21" spans="1:58" ht="135" x14ac:dyDescent="0.25">
      <c r="A21" s="152" t="s">
        <v>173</v>
      </c>
      <c r="B21" s="153" t="s">
        <v>174</v>
      </c>
      <c r="C21" s="154" t="s">
        <v>175</v>
      </c>
      <c r="D21" s="155" t="s">
        <v>176</v>
      </c>
      <c r="E21" s="156" t="s">
        <v>177</v>
      </c>
      <c r="F21" s="157" t="s">
        <v>178</v>
      </c>
      <c r="G21" s="158" t="s">
        <v>25</v>
      </c>
      <c r="H21" s="158" t="s">
        <v>179</v>
      </c>
      <c r="I21" s="169" t="s">
        <v>180</v>
      </c>
      <c r="J21" s="169" t="s">
        <v>339</v>
      </c>
      <c r="K21" s="169" t="s">
        <v>67</v>
      </c>
      <c r="L21" s="169" t="s">
        <v>182</v>
      </c>
      <c r="M21" s="169" t="s">
        <v>387</v>
      </c>
      <c r="N21" s="169">
        <v>1</v>
      </c>
      <c r="O21" s="202">
        <f>Tabla1[[#This Row],[Avance Acumulado númerico o Porcentaje de la Actividad]]/Tabla1[[#This Row],[Meta 2022
 de la Actividad ó Meta anual]]</f>
        <v>0</v>
      </c>
      <c r="P21" s="203">
        <v>0.15</v>
      </c>
      <c r="Q21" s="203" t="e">
        <f>Tabla1[[#This Row],[Peso Porcentual de la Actividad en relación con la Meta ]]/Tabla1[[#This Row],[Avance Porcentual Acumulado (Indicador)]]</f>
        <v>#DIV/0!</v>
      </c>
      <c r="R21" s="169" t="s">
        <v>388</v>
      </c>
      <c r="S21" s="204"/>
      <c r="T21" s="169" t="s">
        <v>185</v>
      </c>
      <c r="U21" s="168" t="s">
        <v>230</v>
      </c>
      <c r="V21" s="168">
        <f>Tabla1[[#This Row],[Avance númerico o porcentual mes enero]]</f>
        <v>0</v>
      </c>
      <c r="W21" s="168"/>
      <c r="X21" s="168"/>
      <c r="Y21" s="168"/>
      <c r="Z21" s="166" t="s">
        <v>384</v>
      </c>
      <c r="AA21" s="166">
        <v>0</v>
      </c>
      <c r="AB21" s="166" t="s">
        <v>182</v>
      </c>
      <c r="AC21" s="166" t="s">
        <v>384</v>
      </c>
      <c r="AD21" s="166">
        <v>0</v>
      </c>
      <c r="AE21" s="166" t="s">
        <v>182</v>
      </c>
      <c r="AF21" s="166" t="s">
        <v>384</v>
      </c>
      <c r="AG21" s="166">
        <v>0</v>
      </c>
      <c r="AH21" s="166" t="s">
        <v>182</v>
      </c>
      <c r="AI21" s="166" t="s">
        <v>389</v>
      </c>
      <c r="AJ21" s="166">
        <v>0</v>
      </c>
      <c r="AK21" s="166" t="s">
        <v>182</v>
      </c>
      <c r="AL21" s="166" t="s">
        <v>390</v>
      </c>
      <c r="AM21" s="166">
        <v>0</v>
      </c>
      <c r="AN21" s="166" t="s">
        <v>182</v>
      </c>
      <c r="AO21" s="166" t="s">
        <v>182</v>
      </c>
      <c r="AP21" s="166">
        <v>0</v>
      </c>
      <c r="AQ21" s="166" t="s">
        <v>182</v>
      </c>
      <c r="AR21" s="166" t="s">
        <v>389</v>
      </c>
      <c r="AS21" s="166">
        <v>0</v>
      </c>
      <c r="AT21" s="166" t="s">
        <v>182</v>
      </c>
      <c r="AU21" s="166" t="s">
        <v>389</v>
      </c>
      <c r="AV21" s="166">
        <v>0</v>
      </c>
      <c r="AW21" s="166" t="s">
        <v>182</v>
      </c>
      <c r="AX21" s="168"/>
      <c r="AY21" s="168"/>
      <c r="AZ21" s="168"/>
      <c r="BA21" s="168"/>
      <c r="BB21" s="168"/>
      <c r="BC21" s="168"/>
      <c r="BD21" s="168"/>
      <c r="BE21" s="168"/>
      <c r="BF21" s="168"/>
    </row>
    <row r="22" spans="1:58" ht="195" x14ac:dyDescent="0.25">
      <c r="A22" s="152" t="s">
        <v>173</v>
      </c>
      <c r="B22" s="153" t="s">
        <v>174</v>
      </c>
      <c r="C22" s="154" t="s">
        <v>175</v>
      </c>
      <c r="D22" s="155" t="s">
        <v>176</v>
      </c>
      <c r="E22" s="156" t="s">
        <v>177</v>
      </c>
      <c r="F22" s="157" t="s">
        <v>178</v>
      </c>
      <c r="G22" s="158" t="s">
        <v>25</v>
      </c>
      <c r="H22" s="158" t="s">
        <v>179</v>
      </c>
      <c r="I22" s="169" t="s">
        <v>180</v>
      </c>
      <c r="J22" s="169" t="s">
        <v>339</v>
      </c>
      <c r="K22" s="169" t="s">
        <v>67</v>
      </c>
      <c r="L22" s="169" t="s">
        <v>182</v>
      </c>
      <c r="M22" s="169" t="s">
        <v>391</v>
      </c>
      <c r="N22" s="169">
        <v>2</v>
      </c>
      <c r="O22" s="202">
        <f>Tabla1[[#This Row],[Avance Acumulado númerico o Porcentaje de la Actividad]]/Tabla1[[#This Row],[Meta 2022
 de la Actividad ó Meta anual]]</f>
        <v>0</v>
      </c>
      <c r="P22" s="203">
        <v>0.1</v>
      </c>
      <c r="Q22" s="203" t="e">
        <f>Tabla1[[#This Row],[Peso Porcentual de la Actividad en relación con la Meta ]]/Tabla1[[#This Row],[Avance Porcentual Acumulado (Indicador)]]</f>
        <v>#DIV/0!</v>
      </c>
      <c r="R22" s="169" t="s">
        <v>392</v>
      </c>
      <c r="S22" s="204"/>
      <c r="T22" s="169" t="s">
        <v>185</v>
      </c>
      <c r="U22" s="168" t="s">
        <v>230</v>
      </c>
      <c r="V22" s="168">
        <f>Tabla1[[#This Row],[Avance númerico o porcentual mes septiembre]]</f>
        <v>0</v>
      </c>
      <c r="W22" s="168"/>
      <c r="X22" s="168"/>
      <c r="Y22" s="168"/>
      <c r="Z22" s="166" t="s">
        <v>393</v>
      </c>
      <c r="AA22" s="166">
        <v>0</v>
      </c>
      <c r="AB22" s="166" t="s">
        <v>182</v>
      </c>
      <c r="AC22" s="166" t="s">
        <v>394</v>
      </c>
      <c r="AD22" s="166">
        <v>1</v>
      </c>
      <c r="AE22" s="166" t="s">
        <v>182</v>
      </c>
      <c r="AF22" s="166" t="s">
        <v>395</v>
      </c>
      <c r="AG22" s="166">
        <v>0</v>
      </c>
      <c r="AH22" s="166" t="s">
        <v>182</v>
      </c>
      <c r="AI22" s="166" t="s">
        <v>396</v>
      </c>
      <c r="AJ22" s="166">
        <v>0</v>
      </c>
      <c r="AK22" s="166" t="s">
        <v>182</v>
      </c>
      <c r="AL22" s="166" t="s">
        <v>397</v>
      </c>
      <c r="AM22" s="166">
        <v>1</v>
      </c>
      <c r="AN22" s="166" t="s">
        <v>398</v>
      </c>
      <c r="AO22" s="166" t="s">
        <v>182</v>
      </c>
      <c r="AP22" s="166">
        <v>0</v>
      </c>
      <c r="AQ22" s="166" t="s">
        <v>182</v>
      </c>
      <c r="AR22" s="166" t="s">
        <v>399</v>
      </c>
      <c r="AS22" s="166">
        <v>0</v>
      </c>
      <c r="AT22" s="166" t="s">
        <v>182</v>
      </c>
      <c r="AU22" s="166" t="s">
        <v>400</v>
      </c>
      <c r="AV22" s="166">
        <v>0</v>
      </c>
      <c r="AW22" s="166" t="s">
        <v>401</v>
      </c>
      <c r="AX22" s="168"/>
      <c r="AY22" s="168"/>
      <c r="AZ22" s="168"/>
      <c r="BA22" s="168"/>
      <c r="BB22" s="168"/>
      <c r="BC22" s="168"/>
      <c r="BD22" s="168"/>
      <c r="BE22" s="168"/>
      <c r="BF22" s="168"/>
    </row>
    <row r="23" spans="1:58" ht="193.5" customHeight="1" x14ac:dyDescent="0.25">
      <c r="A23" s="152" t="s">
        <v>173</v>
      </c>
      <c r="B23" s="153" t="s">
        <v>174</v>
      </c>
      <c r="C23" s="154" t="s">
        <v>175</v>
      </c>
      <c r="D23" s="155" t="s">
        <v>176</v>
      </c>
      <c r="E23" s="156" t="s">
        <v>177</v>
      </c>
      <c r="F23" s="157" t="s">
        <v>178</v>
      </c>
      <c r="G23" s="158" t="s">
        <v>25</v>
      </c>
      <c r="H23" s="158" t="s">
        <v>179</v>
      </c>
      <c r="I23" s="169" t="s">
        <v>180</v>
      </c>
      <c r="J23" s="169" t="s">
        <v>339</v>
      </c>
      <c r="K23" s="169" t="s">
        <v>67</v>
      </c>
      <c r="L23" s="169" t="s">
        <v>182</v>
      </c>
      <c r="M23" s="169" t="s">
        <v>402</v>
      </c>
      <c r="N23" s="205">
        <v>1</v>
      </c>
      <c r="O23" s="202">
        <f>Tabla1[[#This Row],[Avance Acumulado númerico o Porcentaje de la Actividad]]/Tabla1[[#This Row],[Meta 2022
 de la Actividad ó Meta anual]]</f>
        <v>0</v>
      </c>
      <c r="P23" s="203">
        <v>0.1</v>
      </c>
      <c r="Q23" s="203" t="e">
        <f>Tabla1[[#This Row],[Peso Porcentual de la Actividad en relación con la Meta ]]/Tabla1[[#This Row],[Avance Porcentual Acumulado (Indicador)]]</f>
        <v>#DIV/0!</v>
      </c>
      <c r="R23" s="169" t="s">
        <v>403</v>
      </c>
      <c r="S23" s="204"/>
      <c r="T23" s="169" t="s">
        <v>185</v>
      </c>
      <c r="U23" s="168" t="s">
        <v>230</v>
      </c>
      <c r="V23" s="168">
        <f>Tabla1[[#This Row],[Avance númerico o porcentual mes enero]]</f>
        <v>0</v>
      </c>
      <c r="W23" s="168"/>
      <c r="X23" s="168"/>
      <c r="Y23" s="168"/>
      <c r="Z23" s="166" t="s">
        <v>404</v>
      </c>
      <c r="AA23" s="166">
        <v>0</v>
      </c>
      <c r="AB23" s="166" t="s">
        <v>182</v>
      </c>
      <c r="AC23" s="166" t="s">
        <v>384</v>
      </c>
      <c r="AD23" s="166">
        <v>0</v>
      </c>
      <c r="AE23" s="166" t="s">
        <v>182</v>
      </c>
      <c r="AF23" s="166" t="s">
        <v>384</v>
      </c>
      <c r="AG23" s="166">
        <v>0</v>
      </c>
      <c r="AH23" s="166" t="s">
        <v>182</v>
      </c>
      <c r="AI23" s="166" t="s">
        <v>384</v>
      </c>
      <c r="AJ23" s="166">
        <v>0</v>
      </c>
      <c r="AK23" s="166" t="s">
        <v>182</v>
      </c>
      <c r="AL23" s="166" t="s">
        <v>405</v>
      </c>
      <c r="AM23" s="166">
        <v>0</v>
      </c>
      <c r="AN23" s="166" t="s">
        <v>182</v>
      </c>
      <c r="AO23" s="166" t="s">
        <v>182</v>
      </c>
      <c r="AP23" s="166">
        <v>0</v>
      </c>
      <c r="AQ23" s="166" t="s">
        <v>182</v>
      </c>
      <c r="AR23" s="166" t="s">
        <v>406</v>
      </c>
      <c r="AS23" s="166">
        <v>0</v>
      </c>
      <c r="AT23" s="166" t="s">
        <v>182</v>
      </c>
      <c r="AU23" s="166" t="s">
        <v>407</v>
      </c>
      <c r="AV23" s="166">
        <v>0</v>
      </c>
      <c r="AW23" s="166" t="s">
        <v>182</v>
      </c>
      <c r="AX23" s="168"/>
      <c r="AY23" s="168"/>
      <c r="AZ23" s="168"/>
      <c r="BA23" s="168"/>
      <c r="BB23" s="168"/>
      <c r="BC23" s="168"/>
      <c r="BD23" s="168"/>
      <c r="BE23" s="168"/>
      <c r="BF23" s="168"/>
    </row>
    <row r="24" spans="1:58" ht="120" x14ac:dyDescent="0.25">
      <c r="A24" s="171" t="s">
        <v>408</v>
      </c>
      <c r="B24" s="157" t="s">
        <v>409</v>
      </c>
      <c r="C24" s="172" t="s">
        <v>410</v>
      </c>
      <c r="D24" s="173" t="s">
        <v>411</v>
      </c>
      <c r="E24" s="174" t="s">
        <v>412</v>
      </c>
      <c r="F24" s="167" t="s">
        <v>413</v>
      </c>
      <c r="G24" s="158" t="s">
        <v>95</v>
      </c>
      <c r="H24" s="158" t="s">
        <v>414</v>
      </c>
      <c r="I24" s="169" t="s">
        <v>180</v>
      </c>
      <c r="J24" s="169" t="s">
        <v>415</v>
      </c>
      <c r="K24" s="169" t="s">
        <v>416</v>
      </c>
      <c r="L24" s="169" t="s">
        <v>182</v>
      </c>
      <c r="M24" s="169" t="s">
        <v>417</v>
      </c>
      <c r="N24" s="202">
        <v>1</v>
      </c>
      <c r="O24" s="202">
        <f>Tabla1[[#This Row],[Avance Acumulado númerico o Porcentaje de la Actividad]]/Tabla1[[#This Row],[Meta 2022
 de la Actividad ó Meta anual]]</f>
        <v>0.64</v>
      </c>
      <c r="P24" s="209">
        <v>2.5000000000000001E-3</v>
      </c>
      <c r="Q24" s="203">
        <f>Tabla1[[#This Row],[Peso Porcentual de la Actividad en relación con la Meta ]]/Tabla1[[#This Row],[Avance Porcentual Acumulado (Indicador)]]</f>
        <v>3.90625E-3</v>
      </c>
      <c r="R24" s="169" t="s">
        <v>418</v>
      </c>
      <c r="S24" s="204"/>
      <c r="T24" s="169" t="s">
        <v>185</v>
      </c>
      <c r="U24" s="210" t="s">
        <v>230</v>
      </c>
      <c r="V24" s="211">
        <f>Tabla1[[#This Row],[Avance númerico o porcentual mes abril]]</f>
        <v>0.64</v>
      </c>
      <c r="W24" s="168"/>
      <c r="X24" s="168"/>
      <c r="Y24" s="168"/>
      <c r="Z24" s="208"/>
      <c r="AA24" s="208"/>
      <c r="AB24" s="208"/>
      <c r="AC24" s="166" t="s">
        <v>419</v>
      </c>
      <c r="AD24" s="166">
        <v>0</v>
      </c>
      <c r="AE24" s="166"/>
      <c r="AF24" s="168" t="s">
        <v>420</v>
      </c>
      <c r="AG24" s="212">
        <v>0.64</v>
      </c>
      <c r="AH24" s="168"/>
      <c r="AI24" s="166" t="s">
        <v>420</v>
      </c>
      <c r="AJ24" s="176">
        <v>0.64</v>
      </c>
      <c r="AK24" s="166" t="s">
        <v>421</v>
      </c>
      <c r="AL24" s="166" t="s">
        <v>420</v>
      </c>
      <c r="AM24" s="176">
        <v>0.64</v>
      </c>
      <c r="AN24" s="166" t="s">
        <v>421</v>
      </c>
      <c r="AO24" s="166" t="s">
        <v>420</v>
      </c>
      <c r="AP24" s="176">
        <v>0.64</v>
      </c>
      <c r="AQ24" s="166" t="s">
        <v>421</v>
      </c>
      <c r="AR24" s="166" t="s">
        <v>420</v>
      </c>
      <c r="AS24" s="176">
        <v>0.64</v>
      </c>
      <c r="AT24" s="166" t="s">
        <v>421</v>
      </c>
      <c r="AU24" s="166" t="s">
        <v>422</v>
      </c>
      <c r="AV24" s="176">
        <v>0.64</v>
      </c>
      <c r="AW24" s="166" t="s">
        <v>421</v>
      </c>
      <c r="AX24" s="168"/>
      <c r="AY24" s="168"/>
      <c r="AZ24" s="168"/>
      <c r="BA24" s="168"/>
      <c r="BB24" s="168"/>
      <c r="BC24" s="168"/>
      <c r="BD24" s="168"/>
      <c r="BE24" s="168"/>
      <c r="BF24" s="168"/>
    </row>
    <row r="25" spans="1:58" ht="195" x14ac:dyDescent="0.25">
      <c r="A25" s="152" t="s">
        <v>173</v>
      </c>
      <c r="B25" s="153" t="s">
        <v>174</v>
      </c>
      <c r="C25" s="154" t="s">
        <v>175</v>
      </c>
      <c r="D25" s="155" t="s">
        <v>176</v>
      </c>
      <c r="E25" s="156" t="s">
        <v>177</v>
      </c>
      <c r="F25" s="157" t="s">
        <v>178</v>
      </c>
      <c r="G25" s="158" t="s">
        <v>25</v>
      </c>
      <c r="H25" s="158" t="s">
        <v>179</v>
      </c>
      <c r="I25" s="169" t="s">
        <v>423</v>
      </c>
      <c r="J25" s="169" t="s">
        <v>423</v>
      </c>
      <c r="K25" s="169" t="s">
        <v>68</v>
      </c>
      <c r="L25" s="169" t="s">
        <v>182</v>
      </c>
      <c r="M25" s="169" t="s">
        <v>424</v>
      </c>
      <c r="N25" s="169">
        <v>1</v>
      </c>
      <c r="O25" s="202">
        <f>Tabla1[[#This Row],[Avance Acumulado númerico o Porcentaje de la Actividad]]/Tabla1[[#This Row],[Meta 2022
 de la Actividad ó Meta anual]]</f>
        <v>0.65</v>
      </c>
      <c r="P25" s="203">
        <v>0.2</v>
      </c>
      <c r="Q25" s="203">
        <f>Tabla1[[#This Row],[Peso Porcentual de la Actividad en relación con la Meta ]]/Tabla1[[#This Row],[Avance Porcentual Acumulado (Indicador)]]</f>
        <v>0.30769230769230771</v>
      </c>
      <c r="R25" s="169" t="s">
        <v>425</v>
      </c>
      <c r="S25" s="204">
        <v>57409000</v>
      </c>
      <c r="T25" s="169" t="s">
        <v>185</v>
      </c>
      <c r="U25" s="168" t="s">
        <v>426</v>
      </c>
      <c r="V25" s="212">
        <f>Tabla1[[#This Row],[Avance númerico o porcentual mes julio]]</f>
        <v>0.65</v>
      </c>
      <c r="W25" s="168" t="s">
        <v>427</v>
      </c>
      <c r="X25" s="168">
        <v>0</v>
      </c>
      <c r="Y25" s="168"/>
      <c r="Z25" s="166" t="s">
        <v>428</v>
      </c>
      <c r="AA25" s="177">
        <v>0</v>
      </c>
      <c r="AB25" s="178" t="s">
        <v>429</v>
      </c>
      <c r="AC25" s="166" t="s">
        <v>430</v>
      </c>
      <c r="AD25" s="177">
        <v>0.27</v>
      </c>
      <c r="AE25" s="178" t="s">
        <v>429</v>
      </c>
      <c r="AF25" s="168" t="s">
        <v>431</v>
      </c>
      <c r="AG25" s="211">
        <v>0.41</v>
      </c>
      <c r="AH25" s="213" t="s">
        <v>432</v>
      </c>
      <c r="AI25" s="166" t="s">
        <v>433</v>
      </c>
      <c r="AJ25" s="177">
        <v>0.47</v>
      </c>
      <c r="AK25" s="178" t="s">
        <v>434</v>
      </c>
      <c r="AL25" s="166" t="s">
        <v>435</v>
      </c>
      <c r="AM25" s="177">
        <v>0.53</v>
      </c>
      <c r="AN25" s="178" t="s">
        <v>434</v>
      </c>
      <c r="AO25" s="166" t="s">
        <v>436</v>
      </c>
      <c r="AP25" s="177">
        <v>0.65</v>
      </c>
      <c r="AQ25" s="178" t="s">
        <v>432</v>
      </c>
      <c r="AR25" s="166" t="s">
        <v>437</v>
      </c>
      <c r="AS25" s="177">
        <v>0.65</v>
      </c>
      <c r="AT25" s="214" t="s">
        <v>438</v>
      </c>
      <c r="AU25" s="166" t="s">
        <v>439</v>
      </c>
      <c r="AV25" s="177">
        <v>0.71</v>
      </c>
      <c r="AW25" s="178" t="s">
        <v>440</v>
      </c>
      <c r="AX25" s="168"/>
      <c r="AY25" s="168"/>
      <c r="AZ25" s="168"/>
      <c r="BA25" s="168"/>
      <c r="BB25" s="168"/>
      <c r="BC25" s="168"/>
      <c r="BD25" s="168"/>
      <c r="BE25" s="168"/>
      <c r="BF25" s="168"/>
    </row>
    <row r="26" spans="1:58" ht="165" x14ac:dyDescent="0.25">
      <c r="A26" s="152" t="s">
        <v>173</v>
      </c>
      <c r="B26" s="153" t="s">
        <v>174</v>
      </c>
      <c r="C26" s="154" t="s">
        <v>175</v>
      </c>
      <c r="D26" s="155" t="s">
        <v>176</v>
      </c>
      <c r="E26" s="156" t="s">
        <v>177</v>
      </c>
      <c r="F26" s="157" t="s">
        <v>178</v>
      </c>
      <c r="G26" s="158" t="s">
        <v>25</v>
      </c>
      <c r="H26" s="158" t="s">
        <v>179</v>
      </c>
      <c r="I26" s="169" t="s">
        <v>423</v>
      </c>
      <c r="J26" s="169" t="s">
        <v>423</v>
      </c>
      <c r="K26" s="169" t="s">
        <v>68</v>
      </c>
      <c r="L26" s="169" t="s">
        <v>182</v>
      </c>
      <c r="M26" s="169" t="s">
        <v>441</v>
      </c>
      <c r="N26" s="169">
        <v>1</v>
      </c>
      <c r="O26" s="202">
        <f>Tabla1[[#This Row],[Avance Acumulado númerico o Porcentaje de la Actividad]]/Tabla1[[#This Row],[Meta 2022
 de la Actividad ó Meta anual]]</f>
        <v>1</v>
      </c>
      <c r="P26" s="203">
        <v>0.15</v>
      </c>
      <c r="Q26" s="203">
        <f>Tabla1[[#This Row],[Peso Porcentual de la Actividad en relación con la Meta ]]/Tabla1[[#This Row],[Avance Porcentual Acumulado (Indicador)]]</f>
        <v>0.15</v>
      </c>
      <c r="R26" s="169" t="s">
        <v>442</v>
      </c>
      <c r="S26" s="204"/>
      <c r="T26" s="169" t="s">
        <v>196</v>
      </c>
      <c r="U26" s="168" t="s">
        <v>196</v>
      </c>
      <c r="V26" s="168">
        <f>Tabla1[[#This Row],[Avance númerico o porcentual mes enero]]</f>
        <v>1</v>
      </c>
      <c r="W26" s="168" t="s">
        <v>443</v>
      </c>
      <c r="X26" s="168">
        <v>1</v>
      </c>
      <c r="Y26" s="168" t="s">
        <v>444</v>
      </c>
      <c r="Z26" s="166" t="s">
        <v>199</v>
      </c>
      <c r="AA26" s="166">
        <v>0</v>
      </c>
      <c r="AB26" s="166" t="s">
        <v>182</v>
      </c>
      <c r="AC26" s="166" t="s">
        <v>199</v>
      </c>
      <c r="AD26" s="166">
        <v>0</v>
      </c>
      <c r="AE26" s="166" t="s">
        <v>182</v>
      </c>
      <c r="AF26" s="168" t="s">
        <v>199</v>
      </c>
      <c r="AG26" s="168">
        <v>0</v>
      </c>
      <c r="AH26" s="168" t="s">
        <v>182</v>
      </c>
      <c r="AI26" s="166" t="s">
        <v>199</v>
      </c>
      <c r="AJ26" s="166">
        <v>0</v>
      </c>
      <c r="AK26" s="166" t="s">
        <v>182</v>
      </c>
      <c r="AL26" s="166" t="s">
        <v>199</v>
      </c>
      <c r="AM26" s="166">
        <v>0</v>
      </c>
      <c r="AN26" s="166" t="s">
        <v>182</v>
      </c>
      <c r="AO26" s="166" t="s">
        <v>199</v>
      </c>
      <c r="AP26" s="166">
        <v>0</v>
      </c>
      <c r="AQ26" s="166" t="s">
        <v>182</v>
      </c>
      <c r="AR26" s="166" t="s">
        <v>199</v>
      </c>
      <c r="AS26" s="166">
        <v>0</v>
      </c>
      <c r="AT26" s="166" t="s">
        <v>182</v>
      </c>
      <c r="AU26" s="166" t="s">
        <v>199</v>
      </c>
      <c r="AV26" s="166">
        <v>0</v>
      </c>
      <c r="AW26" s="166" t="s">
        <v>182</v>
      </c>
      <c r="AX26" s="168"/>
      <c r="AY26" s="168"/>
      <c r="AZ26" s="168"/>
      <c r="BA26" s="168"/>
      <c r="BB26" s="168"/>
      <c r="BC26" s="168"/>
      <c r="BD26" s="168"/>
      <c r="BE26" s="168"/>
      <c r="BF26" s="168"/>
    </row>
    <row r="27" spans="1:58" ht="409.5" x14ac:dyDescent="0.25">
      <c r="A27" s="152" t="s">
        <v>173</v>
      </c>
      <c r="B27" s="153" t="s">
        <v>174</v>
      </c>
      <c r="C27" s="154" t="s">
        <v>175</v>
      </c>
      <c r="D27" s="155" t="s">
        <v>176</v>
      </c>
      <c r="E27" s="156" t="s">
        <v>177</v>
      </c>
      <c r="F27" s="157" t="s">
        <v>178</v>
      </c>
      <c r="G27" s="158" t="s">
        <v>25</v>
      </c>
      <c r="H27" s="158" t="s">
        <v>179</v>
      </c>
      <c r="I27" s="169" t="s">
        <v>423</v>
      </c>
      <c r="J27" s="169" t="s">
        <v>423</v>
      </c>
      <c r="K27" s="169" t="s">
        <v>68</v>
      </c>
      <c r="L27" s="169">
        <v>79</v>
      </c>
      <c r="M27" s="169" t="s">
        <v>445</v>
      </c>
      <c r="N27" s="169">
        <v>20</v>
      </c>
      <c r="O27" s="202">
        <f>Tabla1[[#This Row],[Avance Acumulado númerico o Porcentaje de la Actividad]]/Tabla1[[#This Row],[Meta 2022
 de la Actividad ó Meta anual]]</f>
        <v>1</v>
      </c>
      <c r="P27" s="203">
        <v>0.65</v>
      </c>
      <c r="Q27" s="203">
        <f>Tabla1[[#This Row],[Peso Porcentual de la Actividad en relación con la Meta ]]/Tabla1[[#This Row],[Avance Porcentual Acumulado (Indicador)]]</f>
        <v>0.65</v>
      </c>
      <c r="R27" s="169" t="s">
        <v>446</v>
      </c>
      <c r="S27" s="204"/>
      <c r="T27" s="169" t="s">
        <v>185</v>
      </c>
      <c r="U27" s="168" t="s">
        <v>426</v>
      </c>
      <c r="V27"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f>
        <v>20</v>
      </c>
      <c r="W27" s="168" t="s">
        <v>447</v>
      </c>
      <c r="X27" s="168">
        <v>2</v>
      </c>
      <c r="Y27" s="168" t="s">
        <v>448</v>
      </c>
      <c r="Z27" s="166" t="s">
        <v>449</v>
      </c>
      <c r="AA27" s="166">
        <v>2</v>
      </c>
      <c r="AB27" s="166" t="s">
        <v>450</v>
      </c>
      <c r="AC27" s="166" t="s">
        <v>451</v>
      </c>
      <c r="AD27" s="166">
        <v>2</v>
      </c>
      <c r="AE27" s="169" t="s">
        <v>452</v>
      </c>
      <c r="AF27" s="168" t="s">
        <v>453</v>
      </c>
      <c r="AG27" s="168">
        <v>3</v>
      </c>
      <c r="AH27" s="169" t="s">
        <v>454</v>
      </c>
      <c r="AI27" s="166" t="s">
        <v>455</v>
      </c>
      <c r="AJ27" s="166">
        <v>3</v>
      </c>
      <c r="AK27" s="170" t="s">
        <v>456</v>
      </c>
      <c r="AL27" s="166" t="s">
        <v>457</v>
      </c>
      <c r="AM27" s="166">
        <v>2</v>
      </c>
      <c r="AN27" s="170" t="s">
        <v>458</v>
      </c>
      <c r="AO27" s="166" t="s">
        <v>459</v>
      </c>
      <c r="AP27" s="166">
        <v>3</v>
      </c>
      <c r="AQ27" s="170" t="s">
        <v>460</v>
      </c>
      <c r="AR27" s="166" t="s">
        <v>461</v>
      </c>
      <c r="AS27" s="166">
        <v>3</v>
      </c>
      <c r="AT27" s="170" t="s">
        <v>462</v>
      </c>
      <c r="AU27" s="166" t="s">
        <v>463</v>
      </c>
      <c r="AV27" s="166">
        <v>3</v>
      </c>
      <c r="AW27" s="215" t="s">
        <v>464</v>
      </c>
      <c r="AX27" s="168"/>
      <c r="AY27" s="168"/>
      <c r="AZ27" s="168"/>
      <c r="BA27" s="168"/>
      <c r="BB27" s="168"/>
      <c r="BC27" s="168"/>
      <c r="BD27" s="168"/>
      <c r="BE27" s="168"/>
      <c r="BF27" s="168"/>
    </row>
    <row r="28" spans="1:58" ht="120" x14ac:dyDescent="0.25">
      <c r="A28" s="171" t="s">
        <v>408</v>
      </c>
      <c r="B28" s="157" t="s">
        <v>409</v>
      </c>
      <c r="C28" s="172" t="s">
        <v>410</v>
      </c>
      <c r="D28" s="173" t="s">
        <v>411</v>
      </c>
      <c r="E28" s="174" t="s">
        <v>412</v>
      </c>
      <c r="F28" s="167" t="s">
        <v>413</v>
      </c>
      <c r="G28" s="158" t="s">
        <v>95</v>
      </c>
      <c r="H28" s="158" t="s">
        <v>414</v>
      </c>
      <c r="I28" s="169" t="s">
        <v>423</v>
      </c>
      <c r="J28" s="169" t="s">
        <v>423</v>
      </c>
      <c r="K28" s="169" t="s">
        <v>416</v>
      </c>
      <c r="L28" s="169" t="s">
        <v>182</v>
      </c>
      <c r="M28" s="169" t="s">
        <v>465</v>
      </c>
      <c r="N28" s="202">
        <v>1</v>
      </c>
      <c r="O28" s="202">
        <f>Tabla1[[#This Row],[Avance Acumulado númerico o Porcentaje de la Actividad]]/Tabla1[[#This Row],[Meta 2022
 de la Actividad ó Meta anual]]</f>
        <v>0.41</v>
      </c>
      <c r="P28" s="209">
        <v>2.5000000000000001E-3</v>
      </c>
      <c r="Q28" s="203">
        <f>Tabla1[[#This Row],[Peso Porcentual de la Actividad en relación con la Meta ]]/Tabla1[[#This Row],[Avance Porcentual Acumulado (Indicador)]]</f>
        <v>6.0975609756097563E-3</v>
      </c>
      <c r="R28" s="169" t="s">
        <v>418</v>
      </c>
      <c r="S28" s="204"/>
      <c r="T28" s="169" t="s">
        <v>185</v>
      </c>
      <c r="U28" s="210" t="s">
        <v>230</v>
      </c>
      <c r="V28" s="211">
        <f>Tabla1[[#This Row],[Avance númerico o porcentual mes septiembre]]</f>
        <v>0.41</v>
      </c>
      <c r="W28" s="168" t="s">
        <v>182</v>
      </c>
      <c r="X28" s="168">
        <v>0</v>
      </c>
      <c r="Y28" s="168" t="s">
        <v>182</v>
      </c>
      <c r="Z28" s="166" t="s">
        <v>182</v>
      </c>
      <c r="AA28" s="166">
        <v>0</v>
      </c>
      <c r="AB28" s="166" t="s">
        <v>182</v>
      </c>
      <c r="AC28" s="166" t="s">
        <v>466</v>
      </c>
      <c r="AD28" s="176">
        <v>0.5</v>
      </c>
      <c r="AE28" s="166" t="s">
        <v>467</v>
      </c>
      <c r="AF28" s="168" t="s">
        <v>466</v>
      </c>
      <c r="AG28" s="212">
        <v>0.5</v>
      </c>
      <c r="AH28" s="168" t="s">
        <v>467</v>
      </c>
      <c r="AI28" s="166" t="s">
        <v>420</v>
      </c>
      <c r="AJ28" s="176">
        <v>0.5</v>
      </c>
      <c r="AK28" s="166" t="s">
        <v>421</v>
      </c>
      <c r="AL28" s="166" t="s">
        <v>420</v>
      </c>
      <c r="AM28" s="176">
        <v>0.5</v>
      </c>
      <c r="AN28" s="166" t="s">
        <v>421</v>
      </c>
      <c r="AO28" s="166" t="s">
        <v>420</v>
      </c>
      <c r="AP28" s="176">
        <v>0.5</v>
      </c>
      <c r="AQ28" s="166" t="s">
        <v>421</v>
      </c>
      <c r="AR28" s="166" t="s">
        <v>420</v>
      </c>
      <c r="AS28" s="176">
        <v>0.41</v>
      </c>
      <c r="AT28" s="166" t="s">
        <v>421</v>
      </c>
      <c r="AU28" s="166" t="s">
        <v>420</v>
      </c>
      <c r="AV28" s="176">
        <v>0.41</v>
      </c>
      <c r="AW28" s="166" t="s">
        <v>421</v>
      </c>
      <c r="AX28" s="168"/>
      <c r="AY28" s="168"/>
      <c r="AZ28" s="168"/>
      <c r="BA28" s="168"/>
      <c r="BB28" s="168"/>
      <c r="BC28" s="168"/>
      <c r="BD28" s="168"/>
      <c r="BE28" s="168"/>
      <c r="BF28" s="168"/>
    </row>
    <row r="29" spans="1:58" ht="195" x14ac:dyDescent="0.25">
      <c r="A29" s="152" t="s">
        <v>173</v>
      </c>
      <c r="B29" s="153" t="s">
        <v>174</v>
      </c>
      <c r="C29" s="154" t="s">
        <v>175</v>
      </c>
      <c r="D29" s="155" t="s">
        <v>176</v>
      </c>
      <c r="E29" s="153" t="s">
        <v>468</v>
      </c>
      <c r="F29" s="157" t="s">
        <v>178</v>
      </c>
      <c r="G29" s="158" t="s">
        <v>469</v>
      </c>
      <c r="H29" s="158" t="s">
        <v>470</v>
      </c>
      <c r="I29" s="169" t="s">
        <v>180</v>
      </c>
      <c r="J29" s="169" t="s">
        <v>181</v>
      </c>
      <c r="K29" s="169" t="s">
        <v>74</v>
      </c>
      <c r="L29" s="169" t="s">
        <v>182</v>
      </c>
      <c r="M29" s="169" t="s">
        <v>471</v>
      </c>
      <c r="N29" s="169">
        <v>2</v>
      </c>
      <c r="O29" s="202">
        <f>Tabla1[[#This Row],[Avance Acumulado númerico o Porcentaje de la Actividad]]/Tabla1[[#This Row],[Meta 2022
 de la Actividad ó Meta anual]]</f>
        <v>0</v>
      </c>
      <c r="P29" s="203">
        <v>0.1</v>
      </c>
      <c r="Q29" s="203" t="e">
        <f>Tabla1[[#This Row],[Peso Porcentual de la Actividad en relación con la Meta ]]/Tabla1[[#This Row],[Avance Porcentual Acumulado (Indicador)]]</f>
        <v>#DIV/0!</v>
      </c>
      <c r="R29" s="169" t="s">
        <v>472</v>
      </c>
      <c r="S29" s="204">
        <v>20000000</v>
      </c>
      <c r="T29" s="169" t="s">
        <v>218</v>
      </c>
      <c r="U29" s="168" t="s">
        <v>230</v>
      </c>
      <c r="V29" s="168">
        <f>Tabla1[[#This Row],[Avance númerico o porcentual mes enero]]</f>
        <v>0</v>
      </c>
      <c r="W29" s="168" t="s">
        <v>187</v>
      </c>
      <c r="X29" s="168">
        <v>0</v>
      </c>
      <c r="Y29" s="168" t="s">
        <v>182</v>
      </c>
      <c r="Z29" s="166" t="s">
        <v>182</v>
      </c>
      <c r="AA29" s="166">
        <v>0</v>
      </c>
      <c r="AB29" s="166" t="s">
        <v>182</v>
      </c>
      <c r="AC29" s="166" t="s">
        <v>182</v>
      </c>
      <c r="AD29" s="166">
        <v>0</v>
      </c>
      <c r="AE29" s="166" t="s">
        <v>182</v>
      </c>
      <c r="AF29" s="166" t="s">
        <v>182</v>
      </c>
      <c r="AG29" s="166">
        <v>0</v>
      </c>
      <c r="AH29" s="166" t="s">
        <v>182</v>
      </c>
      <c r="AI29" s="166" t="s">
        <v>182</v>
      </c>
      <c r="AJ29" s="166">
        <v>0</v>
      </c>
      <c r="AK29" s="166" t="s">
        <v>182</v>
      </c>
      <c r="AL29" s="166" t="s">
        <v>182</v>
      </c>
      <c r="AM29" s="166">
        <v>0</v>
      </c>
      <c r="AN29" s="166" t="s">
        <v>182</v>
      </c>
      <c r="AO29" s="166" t="s">
        <v>182</v>
      </c>
      <c r="AP29" s="166">
        <v>0</v>
      </c>
      <c r="AQ29" s="166" t="s">
        <v>182</v>
      </c>
      <c r="AR29" s="166" t="s">
        <v>182</v>
      </c>
      <c r="AS29" s="166">
        <v>0</v>
      </c>
      <c r="AT29" s="166" t="s">
        <v>182</v>
      </c>
      <c r="AU29" s="166" t="s">
        <v>473</v>
      </c>
      <c r="AV29" s="166">
        <v>0</v>
      </c>
      <c r="AW29" s="166" t="s">
        <v>182</v>
      </c>
      <c r="AX29" s="168"/>
      <c r="AY29" s="168"/>
      <c r="AZ29" s="168"/>
      <c r="BA29" s="168"/>
      <c r="BB29" s="168"/>
      <c r="BC29" s="168"/>
      <c r="BD29" s="168"/>
      <c r="BE29" s="168"/>
      <c r="BF29" s="168"/>
    </row>
    <row r="30" spans="1:58" ht="150" x14ac:dyDescent="0.25">
      <c r="A30" s="152" t="s">
        <v>173</v>
      </c>
      <c r="B30" s="153" t="s">
        <v>174</v>
      </c>
      <c r="C30" s="154" t="s">
        <v>175</v>
      </c>
      <c r="D30" s="155" t="s">
        <v>176</v>
      </c>
      <c r="E30" s="153" t="s">
        <v>468</v>
      </c>
      <c r="F30" s="157" t="s">
        <v>178</v>
      </c>
      <c r="G30" s="158" t="s">
        <v>469</v>
      </c>
      <c r="H30" s="158" t="s">
        <v>470</v>
      </c>
      <c r="I30" s="169" t="s">
        <v>180</v>
      </c>
      <c r="J30" s="169" t="s">
        <v>181</v>
      </c>
      <c r="K30" s="169" t="s">
        <v>74</v>
      </c>
      <c r="L30" s="169">
        <v>2400</v>
      </c>
      <c r="M30" s="169" t="s">
        <v>474</v>
      </c>
      <c r="N30" s="169">
        <v>600</v>
      </c>
      <c r="O30" s="202">
        <f>Tabla1[[#This Row],[Avance Acumulado númerico o Porcentaje de la Actividad]]/Tabla1[[#This Row],[Meta 2022
 de la Actividad ó Meta anual]]</f>
        <v>0.59166666666666667</v>
      </c>
      <c r="P30" s="203">
        <v>0.55000000000000004</v>
      </c>
      <c r="Q30" s="203">
        <f>Tabla1[[#This Row],[Peso Porcentual de la Actividad en relación con la Meta ]]/Tabla1[[#This Row],[Avance Porcentual Acumulado (Indicador)]]</f>
        <v>0.92957746478873249</v>
      </c>
      <c r="R30" s="169" t="s">
        <v>475</v>
      </c>
      <c r="S30" s="204"/>
      <c r="T30" s="169" t="s">
        <v>185</v>
      </c>
      <c r="U30" s="168" t="s">
        <v>230</v>
      </c>
      <c r="V30" s="168">
        <f>Tabla1[[#This Row],[Avance númerico o porcentual mes enero]]+Tabla1[[#This Row],[Avance numérico o porcentual mes febrero]]+Tabla1[[#This Row],[Avance númerico o porcentual mes marzo]]+Tabla1[[#This Row],[Avance númerico o porcentual mes mayo]]+Tabla1[[#This Row],[Avance númerico o porcentual mes junio]]+Tabla1[[#This Row],[Avance númerico o porcentual mes julio]]+Tabla1[[#This Row],[Avance númerico o porcentual mes agosto]]</f>
        <v>355</v>
      </c>
      <c r="W30" s="168" t="s">
        <v>187</v>
      </c>
      <c r="X30" s="168">
        <v>0</v>
      </c>
      <c r="Y30" s="168" t="s">
        <v>182</v>
      </c>
      <c r="Z30" s="166" t="s">
        <v>476</v>
      </c>
      <c r="AA30" s="166">
        <v>100</v>
      </c>
      <c r="AB30" s="166" t="s">
        <v>182</v>
      </c>
      <c r="AC30" s="166" t="s">
        <v>477</v>
      </c>
      <c r="AD30" s="166">
        <v>93</v>
      </c>
      <c r="AE30" s="166" t="s">
        <v>182</v>
      </c>
      <c r="AF30" s="166" t="s">
        <v>182</v>
      </c>
      <c r="AG30" s="166">
        <v>0</v>
      </c>
      <c r="AH30" s="166" t="s">
        <v>182</v>
      </c>
      <c r="AI30" s="166" t="s">
        <v>478</v>
      </c>
      <c r="AJ30" s="166">
        <v>47</v>
      </c>
      <c r="AK30" s="166" t="s">
        <v>479</v>
      </c>
      <c r="AL30" s="166" t="s">
        <v>480</v>
      </c>
      <c r="AM30" s="166">
        <v>0</v>
      </c>
      <c r="AN30" s="166" t="s">
        <v>182</v>
      </c>
      <c r="AO30" s="166" t="s">
        <v>182</v>
      </c>
      <c r="AP30" s="166">
        <v>0</v>
      </c>
      <c r="AQ30" s="166" t="s">
        <v>182</v>
      </c>
      <c r="AR30" s="166" t="s">
        <v>481</v>
      </c>
      <c r="AS30" s="166">
        <v>115</v>
      </c>
      <c r="AT30" s="166" t="s">
        <v>482</v>
      </c>
      <c r="AU30" s="166" t="s">
        <v>483</v>
      </c>
      <c r="AV30" s="166">
        <v>0</v>
      </c>
      <c r="AW30" s="166" t="s">
        <v>482</v>
      </c>
      <c r="AX30" s="168"/>
      <c r="AY30" s="168"/>
      <c r="AZ30" s="168"/>
      <c r="BA30" s="168"/>
      <c r="BB30" s="168"/>
      <c r="BC30" s="168"/>
      <c r="BD30" s="168"/>
      <c r="BE30" s="168"/>
      <c r="BF30" s="168"/>
    </row>
    <row r="31" spans="1:58" ht="409.5" x14ac:dyDescent="0.25">
      <c r="A31" s="152" t="s">
        <v>173</v>
      </c>
      <c r="B31" s="153" t="s">
        <v>174</v>
      </c>
      <c r="C31" s="154" t="s">
        <v>175</v>
      </c>
      <c r="D31" s="155" t="s">
        <v>176</v>
      </c>
      <c r="E31" s="153" t="s">
        <v>468</v>
      </c>
      <c r="F31" s="157" t="s">
        <v>178</v>
      </c>
      <c r="G31" s="158" t="s">
        <v>469</v>
      </c>
      <c r="H31" s="158" t="s">
        <v>470</v>
      </c>
      <c r="I31" s="169" t="s">
        <v>180</v>
      </c>
      <c r="J31" s="169" t="s">
        <v>181</v>
      </c>
      <c r="K31" s="169" t="s">
        <v>74</v>
      </c>
      <c r="L31" s="169" t="s">
        <v>182</v>
      </c>
      <c r="M31" s="169" t="s">
        <v>484</v>
      </c>
      <c r="N31" s="169">
        <v>1000</v>
      </c>
      <c r="O31" s="202">
        <f>Tabla1[[#This Row],[Avance Acumulado númerico o Porcentaje de la Actividad]]/Tabla1[[#This Row],[Meta 2022
 de la Actividad ó Meta anual]]</f>
        <v>7.0000000000000007E-2</v>
      </c>
      <c r="P31" s="203">
        <v>0.35</v>
      </c>
      <c r="Q31" s="203">
        <f>Tabla1[[#This Row],[Peso Porcentual de la Actividad en relación con la Meta ]]/Tabla1[[#This Row],[Avance Porcentual Acumulado (Indicador)]]</f>
        <v>4.9999999999999991</v>
      </c>
      <c r="R31" s="169" t="s">
        <v>485</v>
      </c>
      <c r="S31" s="204"/>
      <c r="T31" s="169" t="s">
        <v>229</v>
      </c>
      <c r="U31" s="168" t="s">
        <v>230</v>
      </c>
      <c r="V31"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70</v>
      </c>
      <c r="W31" s="168" t="s">
        <v>231</v>
      </c>
      <c r="X31" s="168">
        <v>0</v>
      </c>
      <c r="Y31" s="168" t="s">
        <v>182</v>
      </c>
      <c r="Z31" s="166" t="s">
        <v>182</v>
      </c>
      <c r="AA31" s="166">
        <v>0</v>
      </c>
      <c r="AB31" s="166" t="s">
        <v>182</v>
      </c>
      <c r="AC31" s="166" t="s">
        <v>182</v>
      </c>
      <c r="AD31" s="166">
        <v>0</v>
      </c>
      <c r="AE31" s="166" t="s">
        <v>182</v>
      </c>
      <c r="AF31" s="166" t="s">
        <v>486</v>
      </c>
      <c r="AG31" s="166">
        <v>2</v>
      </c>
      <c r="AH31" s="166" t="s">
        <v>487</v>
      </c>
      <c r="AI31" s="166" t="s">
        <v>488</v>
      </c>
      <c r="AJ31" s="166">
        <v>6</v>
      </c>
      <c r="AK31" s="166" t="s">
        <v>487</v>
      </c>
      <c r="AL31" s="166" t="s">
        <v>489</v>
      </c>
      <c r="AM31" s="166">
        <v>22</v>
      </c>
      <c r="AN31" s="166" t="s">
        <v>487</v>
      </c>
      <c r="AO31" s="166" t="s">
        <v>490</v>
      </c>
      <c r="AP31" s="166">
        <v>11</v>
      </c>
      <c r="AQ31" s="166" t="s">
        <v>487</v>
      </c>
      <c r="AR31" s="166" t="s">
        <v>491</v>
      </c>
      <c r="AS31" s="166">
        <v>17</v>
      </c>
      <c r="AT31" s="166" t="s">
        <v>487</v>
      </c>
      <c r="AU31" s="166" t="s">
        <v>492</v>
      </c>
      <c r="AV31" s="166">
        <v>12</v>
      </c>
      <c r="AW31" s="166" t="s">
        <v>487</v>
      </c>
      <c r="AX31" s="168"/>
      <c r="AY31" s="168"/>
      <c r="AZ31" s="168"/>
      <c r="BA31" s="168"/>
      <c r="BB31" s="168"/>
      <c r="BC31" s="168"/>
      <c r="BD31" s="168"/>
      <c r="BE31" s="168"/>
      <c r="BF31" s="168"/>
    </row>
    <row r="32" spans="1:58" ht="255" x14ac:dyDescent="0.25">
      <c r="A32" s="152" t="s">
        <v>173</v>
      </c>
      <c r="B32" s="153" t="s">
        <v>174</v>
      </c>
      <c r="C32" s="154" t="s">
        <v>175</v>
      </c>
      <c r="D32" s="155" t="s">
        <v>176</v>
      </c>
      <c r="E32" s="153" t="s">
        <v>468</v>
      </c>
      <c r="F32" s="157" t="s">
        <v>178</v>
      </c>
      <c r="G32" s="158" t="s">
        <v>469</v>
      </c>
      <c r="H32" s="158" t="s">
        <v>470</v>
      </c>
      <c r="I32" s="169" t="s">
        <v>493</v>
      </c>
      <c r="J32" s="169" t="s">
        <v>493</v>
      </c>
      <c r="K32" s="169" t="s">
        <v>80</v>
      </c>
      <c r="L32" s="169" t="s">
        <v>182</v>
      </c>
      <c r="M32" s="169" t="s">
        <v>494</v>
      </c>
      <c r="N32" s="169">
        <v>1</v>
      </c>
      <c r="O32" s="202">
        <f>Tabla1[[#This Row],[Avance Acumulado númerico o Porcentaje de la Actividad]]/Tabla1[[#This Row],[Meta 2022
 de la Actividad ó Meta anual]]</f>
        <v>1</v>
      </c>
      <c r="P32" s="203">
        <v>0.15</v>
      </c>
      <c r="Q32" s="203">
        <f>Tabla1[[#This Row],[Peso Porcentual de la Actividad en relación con la Meta ]]/Tabla1[[#This Row],[Avance Porcentual Acumulado (Indicador)]]</f>
        <v>0.15</v>
      </c>
      <c r="R32" s="169" t="s">
        <v>495</v>
      </c>
      <c r="S32" s="204">
        <v>0</v>
      </c>
      <c r="T32" s="169" t="s">
        <v>196</v>
      </c>
      <c r="U32" s="168" t="s">
        <v>196</v>
      </c>
      <c r="V32" s="168">
        <f>Tabla1[[#This Row],[Avance númerico o porcentual mes enero]]</f>
        <v>1</v>
      </c>
      <c r="W32" s="168" t="s">
        <v>496</v>
      </c>
      <c r="X32" s="168">
        <v>1</v>
      </c>
      <c r="Y32" s="168" t="s">
        <v>497</v>
      </c>
      <c r="Z32" s="166" t="s">
        <v>199</v>
      </c>
      <c r="AA32" s="166">
        <v>0</v>
      </c>
      <c r="AB32" s="166" t="s">
        <v>182</v>
      </c>
      <c r="AC32" s="166" t="s">
        <v>199</v>
      </c>
      <c r="AD32" s="166">
        <v>0</v>
      </c>
      <c r="AE32" s="166" t="s">
        <v>182</v>
      </c>
      <c r="AF32" s="166" t="s">
        <v>199</v>
      </c>
      <c r="AG32" s="166">
        <v>0</v>
      </c>
      <c r="AH32" s="166" t="s">
        <v>182</v>
      </c>
      <c r="AI32" s="166" t="s">
        <v>199</v>
      </c>
      <c r="AJ32" s="166">
        <v>0</v>
      </c>
      <c r="AK32" s="166" t="s">
        <v>182</v>
      </c>
      <c r="AL32" s="166" t="s">
        <v>199</v>
      </c>
      <c r="AM32" s="166">
        <v>0</v>
      </c>
      <c r="AN32" s="166" t="s">
        <v>182</v>
      </c>
      <c r="AO32" s="166" t="s">
        <v>199</v>
      </c>
      <c r="AP32" s="166">
        <v>0</v>
      </c>
      <c r="AQ32" s="166" t="s">
        <v>182</v>
      </c>
      <c r="AR32" s="166" t="s">
        <v>199</v>
      </c>
      <c r="AS32" s="166">
        <v>0</v>
      </c>
      <c r="AT32" s="166" t="s">
        <v>182</v>
      </c>
      <c r="AU32" s="166" t="s">
        <v>199</v>
      </c>
      <c r="AV32" s="166">
        <v>0</v>
      </c>
      <c r="AW32" s="166" t="s">
        <v>182</v>
      </c>
      <c r="AX32" s="168"/>
      <c r="AY32" s="168"/>
      <c r="AZ32" s="168"/>
      <c r="BA32" s="168"/>
      <c r="BB32" s="168"/>
      <c r="BC32" s="168"/>
      <c r="BD32" s="168"/>
      <c r="BE32" s="168"/>
      <c r="BF32" s="168"/>
    </row>
    <row r="33" spans="1:58" ht="409.5" x14ac:dyDescent="0.25">
      <c r="A33" s="152" t="s">
        <v>173</v>
      </c>
      <c r="B33" s="153" t="s">
        <v>174</v>
      </c>
      <c r="C33" s="154" t="s">
        <v>175</v>
      </c>
      <c r="D33" s="155" t="s">
        <v>176</v>
      </c>
      <c r="E33" s="153" t="s">
        <v>468</v>
      </c>
      <c r="F33" s="157" t="s">
        <v>178</v>
      </c>
      <c r="G33" s="158" t="s">
        <v>469</v>
      </c>
      <c r="H33" s="158" t="s">
        <v>470</v>
      </c>
      <c r="I33" s="169" t="s">
        <v>493</v>
      </c>
      <c r="J33" s="169" t="s">
        <v>493</v>
      </c>
      <c r="K33" s="169" t="s">
        <v>80</v>
      </c>
      <c r="L33" s="169">
        <v>300</v>
      </c>
      <c r="M33" s="169" t="s">
        <v>498</v>
      </c>
      <c r="N33" s="169">
        <v>90</v>
      </c>
      <c r="O33" s="202">
        <f>Tabla1[[#This Row],[Avance Acumulado númerico o Porcentaje de la Actividad]]/Tabla1[[#This Row],[Meta 2022
 de la Actividad ó Meta anual]]</f>
        <v>0.91111111111111109</v>
      </c>
      <c r="P33" s="203">
        <v>0.85</v>
      </c>
      <c r="Q33" s="203">
        <f>Tabla1[[#This Row],[Peso Porcentual de la Actividad en relación con la Meta ]]/Tabla1[[#This Row],[Avance Porcentual Acumulado (Indicador)]]</f>
        <v>0.93292682926829262</v>
      </c>
      <c r="R33" s="169" t="s">
        <v>499</v>
      </c>
      <c r="S33" s="204"/>
      <c r="T33" s="169" t="s">
        <v>185</v>
      </c>
      <c r="U33" s="168" t="s">
        <v>202</v>
      </c>
      <c r="V33"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82</v>
      </c>
      <c r="W33" s="168" t="s">
        <v>500</v>
      </c>
      <c r="X33" s="168">
        <v>1</v>
      </c>
      <c r="Y33" s="168" t="s">
        <v>501</v>
      </c>
      <c r="Z33" s="166" t="s">
        <v>502</v>
      </c>
      <c r="AA33" s="166">
        <v>1</v>
      </c>
      <c r="AB33" s="166" t="s">
        <v>503</v>
      </c>
      <c r="AC33" s="166" t="s">
        <v>504</v>
      </c>
      <c r="AD33" s="166">
        <f>9+8</f>
        <v>17</v>
      </c>
      <c r="AE33" s="166" t="s">
        <v>505</v>
      </c>
      <c r="AF33" s="166" t="s">
        <v>506</v>
      </c>
      <c r="AG33" s="166">
        <v>10</v>
      </c>
      <c r="AH33" s="166" t="s">
        <v>507</v>
      </c>
      <c r="AI33" s="166" t="s">
        <v>508</v>
      </c>
      <c r="AJ33" s="166">
        <v>13</v>
      </c>
      <c r="AK33" s="166" t="s">
        <v>509</v>
      </c>
      <c r="AL33" s="166" t="s">
        <v>510</v>
      </c>
      <c r="AM33" s="166">
        <v>11</v>
      </c>
      <c r="AN33" s="166" t="s">
        <v>511</v>
      </c>
      <c r="AO33" s="166" t="s">
        <v>512</v>
      </c>
      <c r="AP33" s="166">
        <v>8</v>
      </c>
      <c r="AQ33" s="166" t="s">
        <v>513</v>
      </c>
      <c r="AR33" s="166" t="s">
        <v>514</v>
      </c>
      <c r="AS33" s="166">
        <v>10</v>
      </c>
      <c r="AT33" s="166" t="s">
        <v>515</v>
      </c>
      <c r="AU33" s="166" t="s">
        <v>516</v>
      </c>
      <c r="AV33" s="166">
        <v>11</v>
      </c>
      <c r="AW33" s="166" t="s">
        <v>517</v>
      </c>
      <c r="AX33" s="168"/>
      <c r="AY33" s="168"/>
      <c r="AZ33" s="168"/>
      <c r="BA33" s="168"/>
      <c r="BB33" s="168"/>
      <c r="BC33" s="168"/>
      <c r="BD33" s="168"/>
      <c r="BE33" s="168"/>
      <c r="BF33" s="168"/>
    </row>
    <row r="34" spans="1:58" ht="270" x14ac:dyDescent="0.25">
      <c r="A34" s="152" t="s">
        <v>173</v>
      </c>
      <c r="B34" s="153" t="s">
        <v>174</v>
      </c>
      <c r="C34" s="154" t="s">
        <v>175</v>
      </c>
      <c r="D34" s="155" t="s">
        <v>176</v>
      </c>
      <c r="E34" s="153" t="s">
        <v>468</v>
      </c>
      <c r="F34" s="157" t="s">
        <v>178</v>
      </c>
      <c r="G34" s="158" t="s">
        <v>469</v>
      </c>
      <c r="H34" s="158" t="s">
        <v>470</v>
      </c>
      <c r="I34" s="169" t="s">
        <v>493</v>
      </c>
      <c r="J34" s="169" t="s">
        <v>493</v>
      </c>
      <c r="K34" s="169" t="s">
        <v>81</v>
      </c>
      <c r="L34" s="169" t="s">
        <v>182</v>
      </c>
      <c r="M34" s="169" t="s">
        <v>518</v>
      </c>
      <c r="N34" s="205">
        <v>10</v>
      </c>
      <c r="O34" s="202">
        <f>Tabla1[[#This Row],[Avance Acumulado númerico o Porcentaje de la Actividad]]/Tabla1[[#This Row],[Meta 2022
 de la Actividad ó Meta anual]]</f>
        <v>0.9</v>
      </c>
      <c r="P34" s="203">
        <v>0.15</v>
      </c>
      <c r="Q34" s="203">
        <f>Tabla1[[#This Row],[Peso Porcentual de la Actividad en relación con la Meta ]]/Tabla1[[#This Row],[Avance Porcentual Acumulado (Indicador)]]</f>
        <v>0.16666666666666666</v>
      </c>
      <c r="R34" s="169" t="s">
        <v>519</v>
      </c>
      <c r="S34" s="204">
        <v>85251969</v>
      </c>
      <c r="T34" s="169" t="s">
        <v>196</v>
      </c>
      <c r="U34" s="168" t="s">
        <v>202</v>
      </c>
      <c r="V34"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9</v>
      </c>
      <c r="W34" s="168" t="s">
        <v>520</v>
      </c>
      <c r="X34" s="168">
        <v>1</v>
      </c>
      <c r="Y34" s="168" t="s">
        <v>521</v>
      </c>
      <c r="Z34" s="166" t="s">
        <v>522</v>
      </c>
      <c r="AA34" s="166">
        <v>1</v>
      </c>
      <c r="AB34" s="166" t="s">
        <v>503</v>
      </c>
      <c r="AC34" s="166" t="s">
        <v>523</v>
      </c>
      <c r="AD34" s="166">
        <v>1</v>
      </c>
      <c r="AE34" s="166" t="s">
        <v>524</v>
      </c>
      <c r="AF34" s="166" t="s">
        <v>525</v>
      </c>
      <c r="AG34" s="166">
        <v>1</v>
      </c>
      <c r="AH34" s="166" t="s">
        <v>526</v>
      </c>
      <c r="AI34" s="166" t="s">
        <v>527</v>
      </c>
      <c r="AJ34" s="166">
        <v>1</v>
      </c>
      <c r="AK34" s="166" t="s">
        <v>528</v>
      </c>
      <c r="AL34" s="166" t="s">
        <v>529</v>
      </c>
      <c r="AM34" s="166">
        <v>1</v>
      </c>
      <c r="AN34" s="166" t="s">
        <v>530</v>
      </c>
      <c r="AO34" s="166" t="s">
        <v>531</v>
      </c>
      <c r="AP34" s="166">
        <v>1</v>
      </c>
      <c r="AQ34" s="166" t="s">
        <v>530</v>
      </c>
      <c r="AR34" s="166" t="s">
        <v>532</v>
      </c>
      <c r="AS34" s="166">
        <v>1</v>
      </c>
      <c r="AT34" s="166" t="s">
        <v>533</v>
      </c>
      <c r="AU34" s="166" t="s">
        <v>534</v>
      </c>
      <c r="AV34" s="166">
        <v>1</v>
      </c>
      <c r="AW34" s="166" t="s">
        <v>533</v>
      </c>
      <c r="AX34" s="168"/>
      <c r="AY34" s="168"/>
      <c r="AZ34" s="168"/>
      <c r="BA34" s="168"/>
      <c r="BB34" s="168"/>
      <c r="BC34" s="168"/>
      <c r="BD34" s="168"/>
      <c r="BE34" s="168"/>
      <c r="BF34" s="168"/>
    </row>
    <row r="35" spans="1:58" ht="162" customHeight="1" x14ac:dyDescent="0.25">
      <c r="A35" s="152" t="s">
        <v>173</v>
      </c>
      <c r="B35" s="153" t="s">
        <v>174</v>
      </c>
      <c r="C35" s="154" t="s">
        <v>175</v>
      </c>
      <c r="D35" s="155" t="s">
        <v>176</v>
      </c>
      <c r="E35" s="153" t="s">
        <v>468</v>
      </c>
      <c r="F35" s="157" t="s">
        <v>178</v>
      </c>
      <c r="G35" s="158" t="s">
        <v>469</v>
      </c>
      <c r="H35" s="158" t="s">
        <v>470</v>
      </c>
      <c r="I35" s="169" t="s">
        <v>493</v>
      </c>
      <c r="J35" s="169" t="s">
        <v>493</v>
      </c>
      <c r="K35" s="169" t="s">
        <v>81</v>
      </c>
      <c r="L35" s="169">
        <v>3200</v>
      </c>
      <c r="M35" s="169" t="s">
        <v>535</v>
      </c>
      <c r="N35" s="169">
        <v>800</v>
      </c>
      <c r="O35" s="202">
        <f>Tabla1[[#This Row],[Avance Acumulado númerico o Porcentaje de la Actividad]]/Tabla1[[#This Row],[Meta 2022
 de la Actividad ó Meta anual]]</f>
        <v>0.82874999999999999</v>
      </c>
      <c r="P35" s="203">
        <v>0.7</v>
      </c>
      <c r="Q35" s="203">
        <f>Tabla1[[#This Row],[Peso Porcentual de la Actividad en relación con la Meta ]]/Tabla1[[#This Row],[Avance Porcentual Acumulado (Indicador)]]</f>
        <v>0.84464555052790347</v>
      </c>
      <c r="R35" s="169" t="s">
        <v>536</v>
      </c>
      <c r="S35" s="204"/>
      <c r="T35" s="169" t="s">
        <v>196</v>
      </c>
      <c r="U35" s="168" t="s">
        <v>202</v>
      </c>
      <c r="V35"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663</v>
      </c>
      <c r="W35" s="168" t="s">
        <v>537</v>
      </c>
      <c r="X35" s="168">
        <v>8</v>
      </c>
      <c r="Y35" s="168" t="s">
        <v>538</v>
      </c>
      <c r="Z35" s="166" t="s">
        <v>539</v>
      </c>
      <c r="AA35" s="166">
        <v>70</v>
      </c>
      <c r="AB35" s="166" t="s">
        <v>538</v>
      </c>
      <c r="AC35" s="166" t="s">
        <v>540</v>
      </c>
      <c r="AD35" s="166">
        <v>83</v>
      </c>
      <c r="AE35" s="166" t="s">
        <v>538</v>
      </c>
      <c r="AF35" s="166" t="s">
        <v>541</v>
      </c>
      <c r="AG35" s="166">
        <v>67</v>
      </c>
      <c r="AH35" s="166" t="s">
        <v>538</v>
      </c>
      <c r="AI35" s="166" t="s">
        <v>542</v>
      </c>
      <c r="AJ35" s="166">
        <v>82</v>
      </c>
      <c r="AK35" s="166" t="s">
        <v>538</v>
      </c>
      <c r="AL35" s="166" t="s">
        <v>543</v>
      </c>
      <c r="AM35" s="166">
        <v>74</v>
      </c>
      <c r="AN35" s="166" t="s">
        <v>538</v>
      </c>
      <c r="AO35" s="166" t="s">
        <v>544</v>
      </c>
      <c r="AP35" s="166">
        <v>72</v>
      </c>
      <c r="AQ35" s="166" t="s">
        <v>545</v>
      </c>
      <c r="AR35" s="166" t="s">
        <v>546</v>
      </c>
      <c r="AS35" s="166">
        <v>101</v>
      </c>
      <c r="AT35" s="166" t="s">
        <v>547</v>
      </c>
      <c r="AU35" s="166" t="s">
        <v>548</v>
      </c>
      <c r="AV35" s="166">
        <v>106</v>
      </c>
      <c r="AW35" s="166" t="s">
        <v>547</v>
      </c>
      <c r="AX35" s="168"/>
      <c r="AY35" s="168"/>
      <c r="AZ35" s="168"/>
      <c r="BA35" s="168"/>
      <c r="BB35" s="168"/>
      <c r="BC35" s="168"/>
      <c r="BD35" s="168"/>
      <c r="BE35" s="168"/>
      <c r="BF35" s="168"/>
    </row>
    <row r="36" spans="1:58" ht="225" x14ac:dyDescent="0.25">
      <c r="A36" s="152" t="s">
        <v>173</v>
      </c>
      <c r="B36" s="153" t="s">
        <v>174</v>
      </c>
      <c r="C36" s="154" t="s">
        <v>175</v>
      </c>
      <c r="D36" s="155" t="s">
        <v>176</v>
      </c>
      <c r="E36" s="153" t="s">
        <v>468</v>
      </c>
      <c r="F36" s="157" t="s">
        <v>178</v>
      </c>
      <c r="G36" s="158" t="s">
        <v>469</v>
      </c>
      <c r="H36" s="158" t="s">
        <v>470</v>
      </c>
      <c r="I36" s="169" t="s">
        <v>493</v>
      </c>
      <c r="J36" s="169" t="s">
        <v>493</v>
      </c>
      <c r="K36" s="169" t="s">
        <v>81</v>
      </c>
      <c r="L36" s="169" t="s">
        <v>182</v>
      </c>
      <c r="M36" s="169" t="s">
        <v>549</v>
      </c>
      <c r="N36" s="169">
        <v>11</v>
      </c>
      <c r="O36" s="202">
        <f>Tabla1[[#This Row],[Avance Acumulado númerico o Porcentaje de la Actividad]]/Tabla1[[#This Row],[Meta 2022
 de la Actividad ó Meta anual]]</f>
        <v>0.81818181818181823</v>
      </c>
      <c r="P36" s="203">
        <v>0.15</v>
      </c>
      <c r="Q36" s="203">
        <f>Tabla1[[#This Row],[Peso Porcentual de la Actividad en relación con la Meta ]]/Tabla1[[#This Row],[Avance Porcentual Acumulado (Indicador)]]</f>
        <v>0.18333333333333332</v>
      </c>
      <c r="R36" s="169" t="s">
        <v>550</v>
      </c>
      <c r="S36" s="204"/>
      <c r="T36" s="169" t="s">
        <v>185</v>
      </c>
      <c r="U36" s="168" t="s">
        <v>202</v>
      </c>
      <c r="V36" s="216">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9</v>
      </c>
      <c r="W36" s="168" t="s">
        <v>551</v>
      </c>
      <c r="X36" s="168">
        <v>1</v>
      </c>
      <c r="Y36" s="168" t="s">
        <v>552</v>
      </c>
      <c r="Z36" s="166" t="s">
        <v>551</v>
      </c>
      <c r="AA36" s="166">
        <v>1</v>
      </c>
      <c r="AB36" s="166" t="s">
        <v>552</v>
      </c>
      <c r="AC36" s="166" t="s">
        <v>553</v>
      </c>
      <c r="AD36" s="166">
        <v>1</v>
      </c>
      <c r="AE36" s="166" t="s">
        <v>554</v>
      </c>
      <c r="AF36" s="166" t="s">
        <v>555</v>
      </c>
      <c r="AG36" s="166">
        <v>1</v>
      </c>
      <c r="AH36" s="166" t="s">
        <v>556</v>
      </c>
      <c r="AI36" s="166" t="s">
        <v>557</v>
      </c>
      <c r="AJ36" s="166">
        <v>1</v>
      </c>
      <c r="AK36" s="166" t="s">
        <v>558</v>
      </c>
      <c r="AL36" s="166" t="s">
        <v>559</v>
      </c>
      <c r="AM36" s="166">
        <v>1</v>
      </c>
      <c r="AN36" s="166" t="s">
        <v>560</v>
      </c>
      <c r="AO36" s="166" t="s">
        <v>561</v>
      </c>
      <c r="AP36" s="166">
        <v>1</v>
      </c>
      <c r="AQ36" s="166" t="s">
        <v>562</v>
      </c>
      <c r="AR36" s="166" t="s">
        <v>563</v>
      </c>
      <c r="AS36" s="166">
        <v>1</v>
      </c>
      <c r="AT36" s="166" t="s">
        <v>564</v>
      </c>
      <c r="AU36" s="166" t="s">
        <v>565</v>
      </c>
      <c r="AV36" s="166">
        <v>1</v>
      </c>
      <c r="AW36" s="166" t="s">
        <v>566</v>
      </c>
      <c r="AX36" s="168"/>
      <c r="AY36" s="168"/>
      <c r="AZ36" s="168"/>
      <c r="BA36" s="168"/>
      <c r="BB36" s="168"/>
      <c r="BC36" s="168"/>
      <c r="BD36" s="168"/>
      <c r="BE36" s="168"/>
      <c r="BF36" s="168"/>
    </row>
    <row r="37" spans="1:58" ht="285" x14ac:dyDescent="0.25">
      <c r="A37" s="171" t="s">
        <v>408</v>
      </c>
      <c r="B37" s="157" t="s">
        <v>409</v>
      </c>
      <c r="C37" s="172" t="s">
        <v>410</v>
      </c>
      <c r="D37" s="173" t="s">
        <v>411</v>
      </c>
      <c r="E37" s="174" t="s">
        <v>412</v>
      </c>
      <c r="F37" s="167" t="s">
        <v>413</v>
      </c>
      <c r="G37" s="158" t="s">
        <v>95</v>
      </c>
      <c r="H37" s="158" t="s">
        <v>414</v>
      </c>
      <c r="I37" s="169" t="s">
        <v>493</v>
      </c>
      <c r="J37" s="169" t="s">
        <v>493</v>
      </c>
      <c r="K37" s="169" t="s">
        <v>416</v>
      </c>
      <c r="L37" s="169" t="s">
        <v>182</v>
      </c>
      <c r="M37" s="169" t="s">
        <v>567</v>
      </c>
      <c r="N37" s="202">
        <v>1</v>
      </c>
      <c r="O37" s="202">
        <f>Tabla1[[#This Row],[Avance Acumulado númerico o Porcentaje de la Actividad]]/Tabla1[[#This Row],[Meta 2022
 de la Actividad ó Meta anual]]</f>
        <v>0.67</v>
      </c>
      <c r="P37" s="209">
        <v>2.5000000000000001E-3</v>
      </c>
      <c r="Q37" s="203">
        <f>Tabla1[[#This Row],[Peso Porcentual de la Actividad en relación con la Meta ]]/Tabla1[[#This Row],[Avance Porcentual Acumulado (Indicador)]]</f>
        <v>3.7313432835820895E-3</v>
      </c>
      <c r="R37" s="169" t="s">
        <v>418</v>
      </c>
      <c r="S37" s="204"/>
      <c r="T37" s="169" t="s">
        <v>185</v>
      </c>
      <c r="U37" s="210" t="s">
        <v>230</v>
      </c>
      <c r="V37" s="211">
        <f>Tabla1[[#This Row],[Avance númerico o porcentual mes agosto]]</f>
        <v>0.67</v>
      </c>
      <c r="W37" s="168" t="s">
        <v>568</v>
      </c>
      <c r="X37" s="168">
        <v>0</v>
      </c>
      <c r="Y37" s="168"/>
      <c r="Z37" s="166" t="s">
        <v>569</v>
      </c>
      <c r="AA37" s="166">
        <v>0</v>
      </c>
      <c r="AB37" s="166"/>
      <c r="AC37" s="166" t="s">
        <v>570</v>
      </c>
      <c r="AD37" s="166">
        <v>1</v>
      </c>
      <c r="AE37" s="166" t="s">
        <v>571</v>
      </c>
      <c r="AF37" s="166" t="s">
        <v>572</v>
      </c>
      <c r="AG37" s="177">
        <v>0.93</v>
      </c>
      <c r="AH37" s="166" t="s">
        <v>573</v>
      </c>
      <c r="AI37" s="166" t="s">
        <v>574</v>
      </c>
      <c r="AJ37" s="177">
        <v>0.93</v>
      </c>
      <c r="AK37" s="166" t="s">
        <v>421</v>
      </c>
      <c r="AL37" s="166" t="s">
        <v>575</v>
      </c>
      <c r="AM37" s="177">
        <v>0.93</v>
      </c>
      <c r="AN37" s="166" t="s">
        <v>421</v>
      </c>
      <c r="AO37" s="166" t="s">
        <v>576</v>
      </c>
      <c r="AP37" s="177">
        <v>0.67</v>
      </c>
      <c r="AQ37" s="166" t="s">
        <v>421</v>
      </c>
      <c r="AR37" s="166" t="s">
        <v>577</v>
      </c>
      <c r="AS37" s="177">
        <v>0.67</v>
      </c>
      <c r="AT37" s="166" t="s">
        <v>421</v>
      </c>
      <c r="AU37" s="166" t="s">
        <v>578</v>
      </c>
      <c r="AV37" s="177">
        <v>0.63</v>
      </c>
      <c r="AW37" s="166" t="s">
        <v>421</v>
      </c>
      <c r="AX37" s="168"/>
      <c r="AY37" s="168"/>
      <c r="AZ37" s="168"/>
      <c r="BA37" s="168"/>
      <c r="BB37" s="168"/>
      <c r="BC37" s="168"/>
      <c r="BD37" s="168"/>
      <c r="BE37" s="168"/>
      <c r="BF37" s="168"/>
    </row>
    <row r="38" spans="1:58" ht="105" x14ac:dyDescent="0.25">
      <c r="A38" s="152" t="s">
        <v>408</v>
      </c>
      <c r="B38" s="153" t="s">
        <v>409</v>
      </c>
      <c r="C38" s="154" t="s">
        <v>410</v>
      </c>
      <c r="D38" s="155" t="s">
        <v>176</v>
      </c>
      <c r="E38" s="153" t="s">
        <v>468</v>
      </c>
      <c r="F38" s="157" t="s">
        <v>178</v>
      </c>
      <c r="G38" s="158" t="s">
        <v>469</v>
      </c>
      <c r="H38" s="158" t="s">
        <v>470</v>
      </c>
      <c r="I38" s="169" t="s">
        <v>579</v>
      </c>
      <c r="J38" s="169" t="s">
        <v>579</v>
      </c>
      <c r="K38" s="169" t="s">
        <v>77</v>
      </c>
      <c r="L38" s="169" t="s">
        <v>182</v>
      </c>
      <c r="M38" s="169" t="s">
        <v>580</v>
      </c>
      <c r="N38" s="169">
        <v>1</v>
      </c>
      <c r="O38" s="202">
        <f>Tabla1[[#This Row],[Avance Acumulado númerico o Porcentaje de la Actividad]]/Tabla1[[#This Row],[Meta 2022
 de la Actividad ó Meta anual]]</f>
        <v>1</v>
      </c>
      <c r="P38" s="203">
        <v>0.15</v>
      </c>
      <c r="Q38" s="203">
        <f>Tabla1[[#This Row],[Peso Porcentual de la Actividad en relación con la Meta ]]/Tabla1[[#This Row],[Avance Porcentual Acumulado (Indicador)]]</f>
        <v>0.15</v>
      </c>
      <c r="R38" s="169" t="s">
        <v>581</v>
      </c>
      <c r="S38" s="204">
        <v>0</v>
      </c>
      <c r="T38" s="169" t="s">
        <v>196</v>
      </c>
      <c r="U38" s="168" t="s">
        <v>196</v>
      </c>
      <c r="V38" s="168">
        <f>Tabla1[[#This Row],[Avance númerico o porcentual mes enero]]</f>
        <v>1</v>
      </c>
      <c r="W38" s="168" t="s">
        <v>582</v>
      </c>
      <c r="X38" s="168">
        <v>1</v>
      </c>
      <c r="Y38" s="168" t="s">
        <v>583</v>
      </c>
      <c r="Z38" s="166" t="s">
        <v>199</v>
      </c>
      <c r="AA38" s="166">
        <v>0</v>
      </c>
      <c r="AB38" s="166"/>
      <c r="AC38" s="166" t="s">
        <v>199</v>
      </c>
      <c r="AD38" s="166">
        <v>0</v>
      </c>
      <c r="AE38" s="166"/>
      <c r="AF38" s="166" t="s">
        <v>199</v>
      </c>
      <c r="AG38" s="166">
        <v>0</v>
      </c>
      <c r="AH38" s="166"/>
      <c r="AI38" s="166" t="s">
        <v>199</v>
      </c>
      <c r="AJ38" s="166">
        <v>0</v>
      </c>
      <c r="AK38" s="208"/>
      <c r="AL38" s="166" t="s">
        <v>199</v>
      </c>
      <c r="AM38" s="166">
        <v>0</v>
      </c>
      <c r="AN38" s="166"/>
      <c r="AO38" s="166" t="s">
        <v>199</v>
      </c>
      <c r="AP38" s="166">
        <v>0</v>
      </c>
      <c r="AQ38" s="208"/>
      <c r="AR38" s="166" t="s">
        <v>199</v>
      </c>
      <c r="AS38" s="166">
        <v>0</v>
      </c>
      <c r="AT38" s="166"/>
      <c r="AU38" s="166" t="s">
        <v>199</v>
      </c>
      <c r="AV38" s="166">
        <v>0</v>
      </c>
      <c r="AW38" s="208"/>
      <c r="AX38" s="168"/>
      <c r="AY38" s="168"/>
      <c r="AZ38" s="168"/>
      <c r="BA38" s="168"/>
      <c r="BB38" s="168"/>
      <c r="BC38" s="168"/>
      <c r="BD38" s="168"/>
      <c r="BE38" s="168"/>
      <c r="BF38" s="168"/>
    </row>
    <row r="39" spans="1:58" ht="315" x14ac:dyDescent="0.25">
      <c r="A39" s="152" t="s">
        <v>408</v>
      </c>
      <c r="B39" s="153" t="s">
        <v>409</v>
      </c>
      <c r="C39" s="154" t="s">
        <v>410</v>
      </c>
      <c r="D39" s="155" t="s">
        <v>176</v>
      </c>
      <c r="E39" s="153" t="s">
        <v>468</v>
      </c>
      <c r="F39" s="157" t="s">
        <v>178</v>
      </c>
      <c r="G39" s="158" t="s">
        <v>469</v>
      </c>
      <c r="H39" s="158" t="s">
        <v>470</v>
      </c>
      <c r="I39" s="169" t="s">
        <v>579</v>
      </c>
      <c r="J39" s="169" t="s">
        <v>579</v>
      </c>
      <c r="K39" s="169" t="s">
        <v>77</v>
      </c>
      <c r="L39" s="169">
        <v>239</v>
      </c>
      <c r="M39" s="169" t="s">
        <v>584</v>
      </c>
      <c r="N39" s="205">
        <v>80</v>
      </c>
      <c r="O39" s="202">
        <f>Tabla1[[#This Row],[Avance Acumulado númerico o Porcentaje de la Actividad]]/Tabla1[[#This Row],[Meta 2022
 de la Actividad ó Meta anual]]</f>
        <v>1.1875</v>
      </c>
      <c r="P39" s="203">
        <v>0.85</v>
      </c>
      <c r="Q39" s="203">
        <f>Tabla1[[#This Row],[Peso Porcentual de la Actividad en relación con la Meta ]]/Tabla1[[#This Row],[Avance Porcentual Acumulado (Indicador)]]</f>
        <v>0.71578947368421053</v>
      </c>
      <c r="R39" s="169" t="s">
        <v>585</v>
      </c>
      <c r="S39" s="204"/>
      <c r="T39" s="169" t="s">
        <v>185</v>
      </c>
      <c r="U39" s="168" t="s">
        <v>202</v>
      </c>
      <c r="V39"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95</v>
      </c>
      <c r="W39" s="168" t="s">
        <v>586</v>
      </c>
      <c r="X39" s="168">
        <v>1</v>
      </c>
      <c r="Y39" s="168" t="s">
        <v>587</v>
      </c>
      <c r="Z39" s="166" t="s">
        <v>588</v>
      </c>
      <c r="AA39" s="166">
        <v>4</v>
      </c>
      <c r="AB39" s="166" t="s">
        <v>587</v>
      </c>
      <c r="AC39" s="170" t="s">
        <v>589</v>
      </c>
      <c r="AD39" s="166">
        <v>7</v>
      </c>
      <c r="AE39" s="166" t="s">
        <v>587</v>
      </c>
      <c r="AF39" s="170" t="s">
        <v>590</v>
      </c>
      <c r="AG39" s="166">
        <v>11</v>
      </c>
      <c r="AH39" s="166" t="s">
        <v>587</v>
      </c>
      <c r="AI39" s="170" t="s">
        <v>591</v>
      </c>
      <c r="AJ39" s="166">
        <v>17</v>
      </c>
      <c r="AK39" s="166" t="s">
        <v>587</v>
      </c>
      <c r="AL39" s="170" t="s">
        <v>592</v>
      </c>
      <c r="AM39" s="166">
        <v>16</v>
      </c>
      <c r="AN39" s="166" t="s">
        <v>587</v>
      </c>
      <c r="AO39" s="170" t="s">
        <v>593</v>
      </c>
      <c r="AP39" s="166">
        <v>9</v>
      </c>
      <c r="AQ39" s="166" t="s">
        <v>594</v>
      </c>
      <c r="AR39" s="170" t="s">
        <v>595</v>
      </c>
      <c r="AS39" s="166">
        <v>16</v>
      </c>
      <c r="AT39" s="166" t="s">
        <v>594</v>
      </c>
      <c r="AU39" s="170" t="s">
        <v>596</v>
      </c>
      <c r="AV39" s="166">
        <v>14</v>
      </c>
      <c r="AW39" s="166" t="s">
        <v>594</v>
      </c>
      <c r="AX39" s="168"/>
      <c r="AY39" s="168"/>
      <c r="AZ39" s="168"/>
      <c r="BA39" s="168"/>
      <c r="BB39" s="168"/>
      <c r="BC39" s="168"/>
      <c r="BD39" s="168"/>
      <c r="BE39" s="168"/>
      <c r="BF39" s="168"/>
    </row>
    <row r="40" spans="1:58" ht="105" x14ac:dyDescent="0.25">
      <c r="A40" s="152" t="s">
        <v>408</v>
      </c>
      <c r="B40" s="153" t="s">
        <v>409</v>
      </c>
      <c r="C40" s="154" t="s">
        <v>410</v>
      </c>
      <c r="D40" s="155" t="s">
        <v>176</v>
      </c>
      <c r="E40" s="153" t="s">
        <v>468</v>
      </c>
      <c r="F40" s="157" t="s">
        <v>178</v>
      </c>
      <c r="G40" s="158" t="s">
        <v>469</v>
      </c>
      <c r="H40" s="158" t="s">
        <v>470</v>
      </c>
      <c r="I40" s="169" t="s">
        <v>579</v>
      </c>
      <c r="J40" s="169" t="s">
        <v>579</v>
      </c>
      <c r="K40" s="169" t="s">
        <v>597</v>
      </c>
      <c r="L40" s="169">
        <v>1779</v>
      </c>
      <c r="M40" s="169" t="s">
        <v>598</v>
      </c>
      <c r="N40" s="169">
        <v>400</v>
      </c>
      <c r="O40" s="202">
        <f>Tabla1[[#This Row],[Avance Acumulado númerico o Porcentaje de la Actividad]]/Tabla1[[#This Row],[Meta 2022
 de la Actividad ó Meta anual]]</f>
        <v>1.0900000000000001</v>
      </c>
      <c r="P40" s="203">
        <v>0.9</v>
      </c>
      <c r="Q40" s="203">
        <f>Tabla1[[#This Row],[Peso Porcentual de la Actividad en relación con la Meta ]]/Tabla1[[#This Row],[Avance Porcentual Acumulado (Indicador)]]</f>
        <v>0.82568807339449535</v>
      </c>
      <c r="R40" s="169" t="s">
        <v>599</v>
      </c>
      <c r="S40" s="204">
        <v>127030608</v>
      </c>
      <c r="T40" s="169" t="s">
        <v>185</v>
      </c>
      <c r="U40" s="168" t="s">
        <v>202</v>
      </c>
      <c r="V40"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436</v>
      </c>
      <c r="W40" s="168" t="s">
        <v>600</v>
      </c>
      <c r="X40" s="168">
        <v>19</v>
      </c>
      <c r="Y40" s="168" t="s">
        <v>601</v>
      </c>
      <c r="Z40" s="166" t="s">
        <v>602</v>
      </c>
      <c r="AA40" s="166">
        <v>60</v>
      </c>
      <c r="AB40" s="166" t="s">
        <v>601</v>
      </c>
      <c r="AC40" s="166" t="s">
        <v>602</v>
      </c>
      <c r="AD40" s="166">
        <v>39</v>
      </c>
      <c r="AE40" s="166" t="s">
        <v>601</v>
      </c>
      <c r="AF40" s="166" t="s">
        <v>603</v>
      </c>
      <c r="AG40" s="166">
        <v>38</v>
      </c>
      <c r="AH40" s="166" t="s">
        <v>601</v>
      </c>
      <c r="AI40" s="166" t="s">
        <v>604</v>
      </c>
      <c r="AJ40" s="166">
        <v>64</v>
      </c>
      <c r="AK40" s="166" t="s">
        <v>605</v>
      </c>
      <c r="AL40" s="166" t="s">
        <v>606</v>
      </c>
      <c r="AM40" s="166">
        <v>54</v>
      </c>
      <c r="AN40" s="166" t="s">
        <v>605</v>
      </c>
      <c r="AO40" s="166" t="s">
        <v>606</v>
      </c>
      <c r="AP40" s="166">
        <v>54</v>
      </c>
      <c r="AQ40" s="166" t="s">
        <v>605</v>
      </c>
      <c r="AR40" s="166" t="s">
        <v>606</v>
      </c>
      <c r="AS40" s="166">
        <v>54</v>
      </c>
      <c r="AT40" s="166" t="s">
        <v>605</v>
      </c>
      <c r="AU40" s="166" t="s">
        <v>606</v>
      </c>
      <c r="AV40" s="166">
        <v>54</v>
      </c>
      <c r="AW40" s="166" t="s">
        <v>605</v>
      </c>
      <c r="AX40" s="168"/>
      <c r="AY40" s="168"/>
      <c r="AZ40" s="168"/>
      <c r="BA40" s="168"/>
      <c r="BB40" s="168"/>
      <c r="BC40" s="168"/>
      <c r="BD40" s="168"/>
      <c r="BE40" s="168"/>
      <c r="BF40" s="168"/>
    </row>
    <row r="41" spans="1:58" ht="105" x14ac:dyDescent="0.25">
      <c r="A41" s="152" t="s">
        <v>408</v>
      </c>
      <c r="B41" s="153" t="s">
        <v>409</v>
      </c>
      <c r="C41" s="154" t="s">
        <v>410</v>
      </c>
      <c r="D41" s="155" t="s">
        <v>176</v>
      </c>
      <c r="E41" s="153" t="s">
        <v>468</v>
      </c>
      <c r="F41" s="157" t="s">
        <v>178</v>
      </c>
      <c r="G41" s="158" t="s">
        <v>469</v>
      </c>
      <c r="H41" s="158" t="s">
        <v>470</v>
      </c>
      <c r="I41" s="169" t="s">
        <v>579</v>
      </c>
      <c r="J41" s="169" t="s">
        <v>579</v>
      </c>
      <c r="K41" s="169" t="s">
        <v>597</v>
      </c>
      <c r="L41" s="169" t="s">
        <v>182</v>
      </c>
      <c r="M41" s="169" t="s">
        <v>607</v>
      </c>
      <c r="N41" s="169">
        <v>4</v>
      </c>
      <c r="O41" s="202">
        <f>Tabla1[[#This Row],[Avance Acumulado númerico o Porcentaje de la Actividad]]/Tabla1[[#This Row],[Meta 2022
 de la Actividad ó Meta anual]]</f>
        <v>0.5</v>
      </c>
      <c r="P41" s="203">
        <v>0.1</v>
      </c>
      <c r="Q41" s="203">
        <f>Tabla1[[#This Row],[Peso Porcentual de la Actividad en relación con la Meta ]]/Tabla1[[#This Row],[Avance Porcentual Acumulado (Indicador)]]</f>
        <v>0.2</v>
      </c>
      <c r="R41" s="169" t="s">
        <v>608</v>
      </c>
      <c r="S41" s="204"/>
      <c r="T41" s="169" t="s">
        <v>609</v>
      </c>
      <c r="U41" s="168" t="s">
        <v>610</v>
      </c>
      <c r="V41" s="168">
        <f>Tabla1[[#This Row],[Avance númerico o porcentual mes enero]]+Tabla1[[#This Row],[Avance númerico o porcentual mes abril]]+Tabla1[[#This Row],[Avance númerico o porcentual mes septiembre]]</f>
        <v>2</v>
      </c>
      <c r="W41" s="168" t="s">
        <v>182</v>
      </c>
      <c r="X41" s="168">
        <v>0</v>
      </c>
      <c r="Y41" s="168"/>
      <c r="Z41" s="166" t="s">
        <v>182</v>
      </c>
      <c r="AA41" s="166">
        <v>0</v>
      </c>
      <c r="AB41" s="166"/>
      <c r="AC41" s="166" t="s">
        <v>182</v>
      </c>
      <c r="AD41" s="166">
        <v>0</v>
      </c>
      <c r="AE41" s="166"/>
      <c r="AF41" s="166" t="s">
        <v>611</v>
      </c>
      <c r="AG41" s="166">
        <v>1</v>
      </c>
      <c r="AH41" s="166" t="s">
        <v>612</v>
      </c>
      <c r="AI41" s="166" t="s">
        <v>182</v>
      </c>
      <c r="AJ41" s="166">
        <v>0</v>
      </c>
      <c r="AK41" s="166">
        <v>0</v>
      </c>
      <c r="AL41" s="166" t="s">
        <v>613</v>
      </c>
      <c r="AM41" s="166">
        <v>0</v>
      </c>
      <c r="AN41" s="166">
        <v>0</v>
      </c>
      <c r="AO41" s="166" t="s">
        <v>614</v>
      </c>
      <c r="AP41" s="166">
        <v>0</v>
      </c>
      <c r="AQ41" s="166">
        <v>0</v>
      </c>
      <c r="AR41" s="166" t="s">
        <v>614</v>
      </c>
      <c r="AS41" s="166">
        <v>0</v>
      </c>
      <c r="AT41" s="166">
        <v>0</v>
      </c>
      <c r="AU41" s="166" t="s">
        <v>615</v>
      </c>
      <c r="AV41" s="166">
        <v>1</v>
      </c>
      <c r="AW41" s="166" t="s">
        <v>616</v>
      </c>
      <c r="AX41" s="168"/>
      <c r="AY41" s="168"/>
      <c r="AZ41" s="168"/>
      <c r="BA41" s="168"/>
      <c r="BB41" s="168"/>
      <c r="BC41" s="168"/>
      <c r="BD41" s="168"/>
      <c r="BE41" s="168"/>
      <c r="BF41" s="168"/>
    </row>
    <row r="42" spans="1:58" ht="409.5" x14ac:dyDescent="0.25">
      <c r="A42" s="152" t="s">
        <v>408</v>
      </c>
      <c r="B42" s="153" t="s">
        <v>409</v>
      </c>
      <c r="C42" s="154" t="s">
        <v>410</v>
      </c>
      <c r="D42" s="155" t="s">
        <v>176</v>
      </c>
      <c r="E42" s="153" t="s">
        <v>468</v>
      </c>
      <c r="F42" s="157" t="s">
        <v>178</v>
      </c>
      <c r="G42" s="158" t="s">
        <v>469</v>
      </c>
      <c r="H42" s="158" t="s">
        <v>470</v>
      </c>
      <c r="I42" s="169" t="s">
        <v>579</v>
      </c>
      <c r="J42" s="169" t="s">
        <v>579</v>
      </c>
      <c r="K42" s="169" t="s">
        <v>617</v>
      </c>
      <c r="L42" s="169">
        <v>13</v>
      </c>
      <c r="M42" s="169" t="s">
        <v>618</v>
      </c>
      <c r="N42" s="169">
        <v>3</v>
      </c>
      <c r="O42" s="202">
        <f>Tabla1[[#This Row],[Avance Acumulado númerico o Porcentaje de la Actividad]]/Tabla1[[#This Row],[Meta 2022
 de la Actividad ó Meta anual]]</f>
        <v>0.33333333333333331</v>
      </c>
      <c r="P42" s="203">
        <v>0.9</v>
      </c>
      <c r="Q42" s="203">
        <f>Tabla1[[#This Row],[Peso Porcentual de la Actividad en relación con la Meta ]]/Tabla1[[#This Row],[Avance Porcentual Acumulado (Indicador)]]</f>
        <v>2.7</v>
      </c>
      <c r="R42" s="169" t="s">
        <v>619</v>
      </c>
      <c r="S42" s="204">
        <v>0</v>
      </c>
      <c r="T42" s="169" t="s">
        <v>185</v>
      </c>
      <c r="U42" s="168" t="s">
        <v>202</v>
      </c>
      <c r="V42" s="168">
        <f>Tabla1[[#This Row],[Avance númerico o porcentual mes enero]]+Tabla1[[#This Row],[Avance númerico o porcentual mes julio]]</f>
        <v>1</v>
      </c>
      <c r="W42" s="168" t="s">
        <v>182</v>
      </c>
      <c r="X42" s="168">
        <v>0</v>
      </c>
      <c r="Y42" s="168"/>
      <c r="Z42" s="166" t="s">
        <v>182</v>
      </c>
      <c r="AA42" s="166">
        <v>0</v>
      </c>
      <c r="AB42" s="166"/>
      <c r="AC42" s="166" t="s">
        <v>182</v>
      </c>
      <c r="AD42" s="166">
        <v>0</v>
      </c>
      <c r="AE42" s="166"/>
      <c r="AF42" s="166" t="s">
        <v>620</v>
      </c>
      <c r="AG42" s="166">
        <v>0</v>
      </c>
      <c r="AH42" s="166"/>
      <c r="AI42" s="166" t="s">
        <v>621</v>
      </c>
      <c r="AJ42" s="166">
        <v>0</v>
      </c>
      <c r="AK42" s="166"/>
      <c r="AL42" s="166" t="s">
        <v>622</v>
      </c>
      <c r="AM42" s="166">
        <v>0</v>
      </c>
      <c r="AN42" s="166">
        <v>0</v>
      </c>
      <c r="AO42" s="166" t="s">
        <v>623</v>
      </c>
      <c r="AP42" s="166">
        <v>1</v>
      </c>
      <c r="AQ42" s="166" t="s">
        <v>624</v>
      </c>
      <c r="AR42" s="166" t="s">
        <v>625</v>
      </c>
      <c r="AS42" s="166">
        <v>0</v>
      </c>
      <c r="AT42" s="166" t="s">
        <v>626</v>
      </c>
      <c r="AU42" s="166" t="s">
        <v>627</v>
      </c>
      <c r="AV42" s="166">
        <v>0</v>
      </c>
      <c r="AW42" s="166" t="s">
        <v>628</v>
      </c>
      <c r="AX42" s="168"/>
      <c r="AY42" s="168"/>
      <c r="AZ42" s="168"/>
      <c r="BA42" s="168"/>
      <c r="BB42" s="168"/>
      <c r="BC42" s="168"/>
      <c r="BD42" s="168"/>
      <c r="BE42" s="168"/>
      <c r="BF42" s="168"/>
    </row>
    <row r="43" spans="1:58" ht="409.5" x14ac:dyDescent="0.25">
      <c r="A43" s="152" t="s">
        <v>408</v>
      </c>
      <c r="B43" s="153" t="s">
        <v>409</v>
      </c>
      <c r="C43" s="154" t="s">
        <v>410</v>
      </c>
      <c r="D43" s="155" t="s">
        <v>176</v>
      </c>
      <c r="E43" s="153" t="s">
        <v>468</v>
      </c>
      <c r="F43" s="157" t="s">
        <v>178</v>
      </c>
      <c r="G43" s="158" t="s">
        <v>469</v>
      </c>
      <c r="H43" s="158" t="s">
        <v>470</v>
      </c>
      <c r="I43" s="169" t="s">
        <v>579</v>
      </c>
      <c r="J43" s="169" t="s">
        <v>579</v>
      </c>
      <c r="K43" s="169" t="s">
        <v>617</v>
      </c>
      <c r="L43" s="169" t="s">
        <v>182</v>
      </c>
      <c r="M43" s="169" t="s">
        <v>629</v>
      </c>
      <c r="N43" s="169">
        <v>3</v>
      </c>
      <c r="O43" s="202">
        <f>Tabla1[[#This Row],[Avance Acumulado númerico o Porcentaje de la Actividad]]/Tabla1[[#This Row],[Meta 2022
 de la Actividad ó Meta anual]]</f>
        <v>0</v>
      </c>
      <c r="P43" s="203">
        <v>0.1</v>
      </c>
      <c r="Q43" s="203" t="e">
        <f>Tabla1[[#This Row],[Peso Porcentual de la Actividad en relación con la Meta ]]/Tabla1[[#This Row],[Avance Porcentual Acumulado (Indicador)]]</f>
        <v>#DIV/0!</v>
      </c>
      <c r="R43" s="169" t="s">
        <v>630</v>
      </c>
      <c r="S43" s="204"/>
      <c r="T43" s="169" t="s">
        <v>185</v>
      </c>
      <c r="U43" s="168" t="s">
        <v>202</v>
      </c>
      <c r="V43" s="168">
        <f>Tabla1[[#This Row],[Avance númerico o porcentual mes enero]]</f>
        <v>0</v>
      </c>
      <c r="W43" s="168" t="s">
        <v>182</v>
      </c>
      <c r="X43" s="168">
        <v>0</v>
      </c>
      <c r="Y43" s="168"/>
      <c r="Z43" s="166" t="s">
        <v>182</v>
      </c>
      <c r="AA43" s="166">
        <v>0</v>
      </c>
      <c r="AB43" s="166"/>
      <c r="AC43" s="166" t="s">
        <v>182</v>
      </c>
      <c r="AD43" s="166">
        <v>0</v>
      </c>
      <c r="AE43" s="166"/>
      <c r="AF43" s="166" t="s">
        <v>631</v>
      </c>
      <c r="AG43" s="166">
        <v>0</v>
      </c>
      <c r="AH43" s="166" t="s">
        <v>632</v>
      </c>
      <c r="AI43" s="166" t="s">
        <v>633</v>
      </c>
      <c r="AJ43" s="166">
        <v>0</v>
      </c>
      <c r="AK43" s="166" t="s">
        <v>634</v>
      </c>
      <c r="AL43" s="166" t="s">
        <v>182</v>
      </c>
      <c r="AM43" s="166">
        <v>0</v>
      </c>
      <c r="AN43" s="166" t="s">
        <v>182</v>
      </c>
      <c r="AO43" s="166" t="s">
        <v>635</v>
      </c>
      <c r="AP43" s="166">
        <v>0</v>
      </c>
      <c r="AQ43" s="166" t="s">
        <v>182</v>
      </c>
      <c r="AR43" s="166" t="s">
        <v>636</v>
      </c>
      <c r="AS43" s="166">
        <v>2</v>
      </c>
      <c r="AT43" s="166" t="s">
        <v>637</v>
      </c>
      <c r="AU43" s="166" t="s">
        <v>638</v>
      </c>
      <c r="AV43" s="166">
        <v>2</v>
      </c>
      <c r="AW43" s="166" t="s">
        <v>639</v>
      </c>
      <c r="AX43" s="168"/>
      <c r="AY43" s="168"/>
      <c r="AZ43" s="168"/>
      <c r="BA43" s="168"/>
      <c r="BB43" s="168"/>
      <c r="BC43" s="168"/>
      <c r="BD43" s="168"/>
      <c r="BE43" s="168"/>
      <c r="BF43" s="168"/>
    </row>
    <row r="44" spans="1:58" ht="120" x14ac:dyDescent="0.25">
      <c r="A44" s="171" t="s">
        <v>408</v>
      </c>
      <c r="B44" s="157" t="s">
        <v>409</v>
      </c>
      <c r="C44" s="172" t="s">
        <v>410</v>
      </c>
      <c r="D44" s="173" t="s">
        <v>411</v>
      </c>
      <c r="E44" s="174" t="s">
        <v>412</v>
      </c>
      <c r="F44" s="167" t="s">
        <v>413</v>
      </c>
      <c r="G44" s="158" t="s">
        <v>95</v>
      </c>
      <c r="H44" s="158" t="s">
        <v>414</v>
      </c>
      <c r="I44" s="169" t="s">
        <v>579</v>
      </c>
      <c r="J44" s="169" t="s">
        <v>579</v>
      </c>
      <c r="K44" s="169" t="s">
        <v>416</v>
      </c>
      <c r="L44" s="169" t="s">
        <v>182</v>
      </c>
      <c r="M44" s="169" t="s">
        <v>640</v>
      </c>
      <c r="N44" s="202">
        <v>1</v>
      </c>
      <c r="O44" s="202">
        <f>Tabla1[[#This Row],[Avance Acumulado númerico o Porcentaje de la Actividad]]/Tabla1[[#This Row],[Meta 2022
 de la Actividad ó Meta anual]]</f>
        <v>0.38</v>
      </c>
      <c r="P44" s="209">
        <v>2.5000000000000001E-3</v>
      </c>
      <c r="Q44" s="203">
        <f>Tabla1[[#This Row],[Peso Porcentual de la Actividad en relación con la Meta ]]/Tabla1[[#This Row],[Avance Porcentual Acumulado (Indicador)]]</f>
        <v>6.5789473684210523E-3</v>
      </c>
      <c r="R44" s="169" t="s">
        <v>418</v>
      </c>
      <c r="S44" s="204"/>
      <c r="T44" s="169" t="s">
        <v>185</v>
      </c>
      <c r="U44" s="210" t="s">
        <v>230</v>
      </c>
      <c r="V44" s="211">
        <f>Tabla1[[#This Row],[Avance númerico o porcentual mes julio]]</f>
        <v>0.38</v>
      </c>
      <c r="W44" s="168" t="s">
        <v>182</v>
      </c>
      <c r="X44" s="168">
        <v>0</v>
      </c>
      <c r="Y44" s="168"/>
      <c r="Z44" s="166" t="s">
        <v>182</v>
      </c>
      <c r="AA44" s="166">
        <v>0</v>
      </c>
      <c r="AB44" s="166"/>
      <c r="AC44" s="166" t="s">
        <v>182</v>
      </c>
      <c r="AD44" s="166">
        <v>0</v>
      </c>
      <c r="AE44" s="166"/>
      <c r="AF44" s="166" t="s">
        <v>182</v>
      </c>
      <c r="AG44" s="176">
        <v>0.33</v>
      </c>
      <c r="AH44" s="166"/>
      <c r="AI44" s="166" t="s">
        <v>418</v>
      </c>
      <c r="AJ44" s="176">
        <v>0.33</v>
      </c>
      <c r="AK44" s="166" t="s">
        <v>421</v>
      </c>
      <c r="AL44" s="166" t="s">
        <v>418</v>
      </c>
      <c r="AM44" s="176">
        <v>0.33</v>
      </c>
      <c r="AN44" s="166" t="s">
        <v>421</v>
      </c>
      <c r="AO44" s="166" t="s">
        <v>641</v>
      </c>
      <c r="AP44" s="176">
        <v>0.38</v>
      </c>
      <c r="AQ44" s="166" t="s">
        <v>421</v>
      </c>
      <c r="AR44" s="166" t="s">
        <v>641</v>
      </c>
      <c r="AS44" s="176">
        <v>0.38</v>
      </c>
      <c r="AT44" s="166" t="s">
        <v>421</v>
      </c>
      <c r="AU44" s="166" t="s">
        <v>642</v>
      </c>
      <c r="AV44" s="176">
        <v>0.38</v>
      </c>
      <c r="AW44" s="166" t="s">
        <v>421</v>
      </c>
      <c r="AX44" s="168"/>
      <c r="AY44" s="168"/>
      <c r="AZ44" s="168"/>
      <c r="BA44" s="168"/>
      <c r="BB44" s="168"/>
      <c r="BC44" s="168"/>
      <c r="BD44" s="168"/>
      <c r="BE44" s="168"/>
      <c r="BF44" s="168"/>
    </row>
    <row r="45" spans="1:58" ht="105" x14ac:dyDescent="0.25">
      <c r="A45" s="152" t="s">
        <v>408</v>
      </c>
      <c r="B45" s="153" t="s">
        <v>409</v>
      </c>
      <c r="C45" s="154" t="s">
        <v>410</v>
      </c>
      <c r="D45" s="155" t="s">
        <v>176</v>
      </c>
      <c r="E45" s="153" t="s">
        <v>468</v>
      </c>
      <c r="F45" s="157" t="s">
        <v>178</v>
      </c>
      <c r="G45" s="158" t="s">
        <v>469</v>
      </c>
      <c r="H45" s="158" t="s">
        <v>470</v>
      </c>
      <c r="I45" s="169" t="s">
        <v>643</v>
      </c>
      <c r="J45" s="169" t="s">
        <v>643</v>
      </c>
      <c r="K45" s="169" t="s">
        <v>75</v>
      </c>
      <c r="L45" s="169">
        <v>4000</v>
      </c>
      <c r="M45" s="169" t="s">
        <v>644</v>
      </c>
      <c r="N45" s="169">
        <v>1000</v>
      </c>
      <c r="O45" s="202">
        <f>Tabla1[[#This Row],[Avance Acumulado númerico o Porcentaje de la Actividad]]/Tabla1[[#This Row],[Meta 2022
 de la Actividad ó Meta anual]]</f>
        <v>0.66600000000000004</v>
      </c>
      <c r="P45" s="203">
        <v>1</v>
      </c>
      <c r="Q45" s="203">
        <f>Tabla1[[#This Row],[Peso Porcentual de la Actividad en relación con la Meta ]]/Tabla1[[#This Row],[Avance Porcentual Acumulado (Indicador)]]</f>
        <v>1.5015015015015014</v>
      </c>
      <c r="R45" s="205" t="s">
        <v>645</v>
      </c>
      <c r="S45" s="204">
        <v>60303439</v>
      </c>
      <c r="T45" s="169" t="s">
        <v>646</v>
      </c>
      <c r="U45" s="168" t="s">
        <v>647</v>
      </c>
      <c r="V45"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666</v>
      </c>
      <c r="W45" s="168" t="s">
        <v>648</v>
      </c>
      <c r="X45" s="168">
        <v>41</v>
      </c>
      <c r="Y45" s="168" t="s">
        <v>649</v>
      </c>
      <c r="Z45" s="166" t="s">
        <v>650</v>
      </c>
      <c r="AA45" s="166">
        <v>118</v>
      </c>
      <c r="AB45" s="166" t="s">
        <v>649</v>
      </c>
      <c r="AC45" s="166" t="s">
        <v>651</v>
      </c>
      <c r="AD45" s="166">
        <v>49</v>
      </c>
      <c r="AE45" s="166" t="s">
        <v>649</v>
      </c>
      <c r="AF45" s="166" t="s">
        <v>652</v>
      </c>
      <c r="AG45" s="166">
        <v>67</v>
      </c>
      <c r="AH45" s="166" t="s">
        <v>649</v>
      </c>
      <c r="AI45" s="166" t="s">
        <v>653</v>
      </c>
      <c r="AJ45" s="166">
        <v>58</v>
      </c>
      <c r="AK45" s="166" t="s">
        <v>649</v>
      </c>
      <c r="AL45" s="166" t="s">
        <v>654</v>
      </c>
      <c r="AM45" s="166">
        <v>97</v>
      </c>
      <c r="AN45" s="166" t="s">
        <v>649</v>
      </c>
      <c r="AO45" s="166" t="s">
        <v>655</v>
      </c>
      <c r="AP45" s="166">
        <v>71</v>
      </c>
      <c r="AQ45" s="166" t="s">
        <v>649</v>
      </c>
      <c r="AR45" s="166" t="s">
        <v>656</v>
      </c>
      <c r="AS45" s="166">
        <v>87</v>
      </c>
      <c r="AT45" s="166" t="s">
        <v>649</v>
      </c>
      <c r="AU45" s="166" t="s">
        <v>657</v>
      </c>
      <c r="AV45" s="166">
        <v>78</v>
      </c>
      <c r="AW45" s="166" t="s">
        <v>649</v>
      </c>
      <c r="AX45" s="168"/>
      <c r="AY45" s="168"/>
      <c r="AZ45" s="168"/>
      <c r="BA45" s="168"/>
      <c r="BB45" s="168"/>
      <c r="BC45" s="168"/>
      <c r="BD45" s="168"/>
      <c r="BE45" s="168"/>
      <c r="BF45" s="168"/>
    </row>
    <row r="46" spans="1:58" ht="105" x14ac:dyDescent="0.25">
      <c r="A46" s="152" t="s">
        <v>408</v>
      </c>
      <c r="B46" s="153" t="s">
        <v>409</v>
      </c>
      <c r="C46" s="154" t="s">
        <v>410</v>
      </c>
      <c r="D46" s="155" t="s">
        <v>176</v>
      </c>
      <c r="E46" s="153" t="s">
        <v>468</v>
      </c>
      <c r="F46" s="157" t="s">
        <v>178</v>
      </c>
      <c r="G46" s="158" t="s">
        <v>469</v>
      </c>
      <c r="H46" s="158" t="s">
        <v>470</v>
      </c>
      <c r="I46" s="169" t="s">
        <v>643</v>
      </c>
      <c r="J46" s="169" t="s">
        <v>643</v>
      </c>
      <c r="K46" s="169" t="s">
        <v>76</v>
      </c>
      <c r="L46" s="169" t="s">
        <v>182</v>
      </c>
      <c r="M46" s="169" t="s">
        <v>658</v>
      </c>
      <c r="N46" s="169">
        <v>1</v>
      </c>
      <c r="O46" s="202">
        <f>Tabla1[[#This Row],[Avance Acumulado númerico o Porcentaje de la Actividad]]/Tabla1[[#This Row],[Meta 2022
 de la Actividad ó Meta anual]]</f>
        <v>1</v>
      </c>
      <c r="P46" s="203">
        <v>0.1</v>
      </c>
      <c r="Q46" s="203">
        <f>Tabla1[[#This Row],[Peso Porcentual de la Actividad en relación con la Meta ]]/Tabla1[[#This Row],[Avance Porcentual Acumulado (Indicador)]]</f>
        <v>0.1</v>
      </c>
      <c r="R46" s="169" t="s">
        <v>659</v>
      </c>
      <c r="S46" s="204">
        <v>428158000</v>
      </c>
      <c r="T46" s="169" t="s">
        <v>196</v>
      </c>
      <c r="U46" s="168" t="s">
        <v>196</v>
      </c>
      <c r="V46" s="168">
        <f>Tabla1[[#This Row],[Avance númerico o porcentual mes enero]]</f>
        <v>1</v>
      </c>
      <c r="W46" s="168" t="s">
        <v>660</v>
      </c>
      <c r="X46" s="168">
        <v>1</v>
      </c>
      <c r="Y46" s="168" t="s">
        <v>661</v>
      </c>
      <c r="Z46" s="166" t="s">
        <v>199</v>
      </c>
      <c r="AA46" s="166">
        <v>0</v>
      </c>
      <c r="AB46" s="166" t="s">
        <v>182</v>
      </c>
      <c r="AC46" s="166" t="s">
        <v>199</v>
      </c>
      <c r="AD46" s="166">
        <v>0</v>
      </c>
      <c r="AE46" s="166" t="s">
        <v>182</v>
      </c>
      <c r="AF46" s="166" t="s">
        <v>199</v>
      </c>
      <c r="AG46" s="166">
        <v>0</v>
      </c>
      <c r="AH46" s="166" t="s">
        <v>182</v>
      </c>
      <c r="AI46" s="166" t="s">
        <v>199</v>
      </c>
      <c r="AJ46" s="166">
        <v>0</v>
      </c>
      <c r="AK46" s="166" t="s">
        <v>182</v>
      </c>
      <c r="AL46" s="166" t="s">
        <v>199</v>
      </c>
      <c r="AM46" s="166">
        <v>0</v>
      </c>
      <c r="AN46" s="166" t="s">
        <v>182</v>
      </c>
      <c r="AO46" s="166" t="s">
        <v>199</v>
      </c>
      <c r="AP46" s="166">
        <v>0</v>
      </c>
      <c r="AQ46" s="166" t="s">
        <v>182</v>
      </c>
      <c r="AR46" s="166" t="s">
        <v>199</v>
      </c>
      <c r="AS46" s="166">
        <v>0</v>
      </c>
      <c r="AT46" s="166" t="s">
        <v>182</v>
      </c>
      <c r="AU46" s="166" t="s">
        <v>199</v>
      </c>
      <c r="AV46" s="166">
        <v>0</v>
      </c>
      <c r="AW46" s="166" t="s">
        <v>182</v>
      </c>
      <c r="AX46" s="168"/>
      <c r="AY46" s="168"/>
      <c r="AZ46" s="168"/>
      <c r="BA46" s="168"/>
      <c r="BB46" s="168"/>
      <c r="BC46" s="168"/>
      <c r="BD46" s="168"/>
      <c r="BE46" s="168"/>
      <c r="BF46" s="168"/>
    </row>
    <row r="47" spans="1:58" ht="210" x14ac:dyDescent="0.25">
      <c r="A47" s="152" t="s">
        <v>408</v>
      </c>
      <c r="B47" s="153" t="s">
        <v>409</v>
      </c>
      <c r="C47" s="154" t="s">
        <v>410</v>
      </c>
      <c r="D47" s="155" t="s">
        <v>176</v>
      </c>
      <c r="E47" s="153" t="s">
        <v>468</v>
      </c>
      <c r="F47" s="157" t="s">
        <v>178</v>
      </c>
      <c r="G47" s="158" t="s">
        <v>469</v>
      </c>
      <c r="H47" s="158" t="s">
        <v>470</v>
      </c>
      <c r="I47" s="169" t="s">
        <v>643</v>
      </c>
      <c r="J47" s="169" t="s">
        <v>643</v>
      </c>
      <c r="K47" s="169" t="s">
        <v>76</v>
      </c>
      <c r="L47" s="169">
        <v>704971</v>
      </c>
      <c r="M47" s="169" t="s">
        <v>662</v>
      </c>
      <c r="N47" s="169">
        <v>50000</v>
      </c>
      <c r="O47" s="202">
        <f>Tabla1[[#This Row],[Avance Acumulado númerico o Porcentaje de la Actividad]]/Tabla1[[#This Row],[Meta 2022
 de la Actividad ó Meta anual]]</f>
        <v>4.3043199999999997</v>
      </c>
      <c r="P47" s="203">
        <v>0.4</v>
      </c>
      <c r="Q47" s="203">
        <f>Tabla1[[#This Row],[Peso Porcentual de la Actividad en relación con la Meta ]]/Tabla1[[#This Row],[Avance Porcentual Acumulado (Indicador)]]</f>
        <v>9.2929893688201634E-2</v>
      </c>
      <c r="R47" s="169" t="s">
        <v>663</v>
      </c>
      <c r="S47" s="204"/>
      <c r="T47" s="169" t="s">
        <v>196</v>
      </c>
      <c r="U47" s="168" t="s">
        <v>202</v>
      </c>
      <c r="V47"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215216</v>
      </c>
      <c r="W47" s="168" t="s">
        <v>664</v>
      </c>
      <c r="X47" s="168">
        <v>5619</v>
      </c>
      <c r="Y47" s="168" t="s">
        <v>665</v>
      </c>
      <c r="Z47" s="166" t="s">
        <v>666</v>
      </c>
      <c r="AA47" s="166">
        <f>90000+500+208+27</f>
        <v>90735</v>
      </c>
      <c r="AB47" s="166" t="s">
        <v>667</v>
      </c>
      <c r="AC47" s="166" t="s">
        <v>668</v>
      </c>
      <c r="AD47" s="166">
        <v>2430</v>
      </c>
      <c r="AE47" s="166" t="s">
        <v>667</v>
      </c>
      <c r="AF47" s="166" t="s">
        <v>669</v>
      </c>
      <c r="AG47" s="166">
        <v>3527</v>
      </c>
      <c r="AH47" s="166" t="s">
        <v>670</v>
      </c>
      <c r="AI47" s="166" t="s">
        <v>671</v>
      </c>
      <c r="AJ47" s="166">
        <v>90621</v>
      </c>
      <c r="AK47" s="166" t="s">
        <v>670</v>
      </c>
      <c r="AL47" s="166" t="s">
        <v>672</v>
      </c>
      <c r="AM47" s="166">
        <v>1473</v>
      </c>
      <c r="AN47" s="166" t="s">
        <v>673</v>
      </c>
      <c r="AO47" s="166" t="s">
        <v>674</v>
      </c>
      <c r="AP47" s="166">
        <v>6869</v>
      </c>
      <c r="AQ47" s="166" t="s">
        <v>673</v>
      </c>
      <c r="AR47" s="166" t="s">
        <v>675</v>
      </c>
      <c r="AS47" s="166">
        <v>11140</v>
      </c>
      <c r="AT47" s="166" t="s">
        <v>673</v>
      </c>
      <c r="AU47" s="166" t="s">
        <v>675</v>
      </c>
      <c r="AV47" s="166">
        <v>2802</v>
      </c>
      <c r="AW47" s="166" t="s">
        <v>673</v>
      </c>
      <c r="AX47" s="168"/>
      <c r="AY47" s="168"/>
      <c r="AZ47" s="168"/>
      <c r="BA47" s="168"/>
      <c r="BB47" s="168"/>
      <c r="BC47" s="168"/>
      <c r="BD47" s="168"/>
      <c r="BE47" s="168"/>
      <c r="BF47" s="168"/>
    </row>
    <row r="48" spans="1:58" ht="105" x14ac:dyDescent="0.25">
      <c r="A48" s="152" t="s">
        <v>408</v>
      </c>
      <c r="B48" s="153" t="s">
        <v>409</v>
      </c>
      <c r="C48" s="154" t="s">
        <v>410</v>
      </c>
      <c r="D48" s="155" t="s">
        <v>176</v>
      </c>
      <c r="E48" s="153" t="s">
        <v>468</v>
      </c>
      <c r="F48" s="157" t="s">
        <v>178</v>
      </c>
      <c r="G48" s="158" t="s">
        <v>469</v>
      </c>
      <c r="H48" s="158" t="s">
        <v>470</v>
      </c>
      <c r="I48" s="169" t="s">
        <v>643</v>
      </c>
      <c r="J48" s="169" t="s">
        <v>643</v>
      </c>
      <c r="K48" s="169" t="s">
        <v>76</v>
      </c>
      <c r="L48" s="169" t="s">
        <v>182</v>
      </c>
      <c r="M48" s="169" t="s">
        <v>676</v>
      </c>
      <c r="N48" s="169">
        <v>1</v>
      </c>
      <c r="O48" s="202">
        <f>Tabla1[[#This Row],[Avance Acumulado númerico o Porcentaje de la Actividad]]/Tabla1[[#This Row],[Meta 2022
 de la Actividad ó Meta anual]]</f>
        <v>1</v>
      </c>
      <c r="P48" s="203">
        <v>0.05</v>
      </c>
      <c r="Q48" s="203">
        <f>Tabla1[[#This Row],[Peso Porcentual de la Actividad en relación con la Meta ]]/Tabla1[[#This Row],[Avance Porcentual Acumulado (Indicador)]]</f>
        <v>0.05</v>
      </c>
      <c r="R48" s="169" t="s">
        <v>677</v>
      </c>
      <c r="S48" s="204"/>
      <c r="T48" s="169" t="s">
        <v>196</v>
      </c>
      <c r="U48" s="168" t="s">
        <v>196</v>
      </c>
      <c r="V48" s="168">
        <f>Tabla1[[#This Row],[Avance númerico o porcentual mes enero]]</f>
        <v>1</v>
      </c>
      <c r="W48" s="168" t="s">
        <v>678</v>
      </c>
      <c r="X48" s="168">
        <v>1</v>
      </c>
      <c r="Y48" s="168" t="s">
        <v>679</v>
      </c>
      <c r="Z48" s="166" t="s">
        <v>199</v>
      </c>
      <c r="AA48" s="166">
        <v>0</v>
      </c>
      <c r="AB48" s="166" t="s">
        <v>182</v>
      </c>
      <c r="AC48" s="166" t="s">
        <v>199</v>
      </c>
      <c r="AD48" s="166">
        <v>0</v>
      </c>
      <c r="AE48" s="166" t="s">
        <v>182</v>
      </c>
      <c r="AF48" s="166" t="s">
        <v>199</v>
      </c>
      <c r="AG48" s="166">
        <v>0</v>
      </c>
      <c r="AH48" s="166" t="s">
        <v>182</v>
      </c>
      <c r="AI48" s="166" t="s">
        <v>199</v>
      </c>
      <c r="AJ48" s="166">
        <v>0</v>
      </c>
      <c r="AK48" s="166" t="s">
        <v>182</v>
      </c>
      <c r="AL48" s="166" t="s">
        <v>199</v>
      </c>
      <c r="AM48" s="166">
        <v>0</v>
      </c>
      <c r="AN48" s="166" t="s">
        <v>182</v>
      </c>
      <c r="AO48" s="166" t="s">
        <v>199</v>
      </c>
      <c r="AP48" s="166">
        <v>0</v>
      </c>
      <c r="AQ48" s="166" t="s">
        <v>182</v>
      </c>
      <c r="AR48" s="166" t="s">
        <v>199</v>
      </c>
      <c r="AS48" s="166">
        <v>0</v>
      </c>
      <c r="AT48" s="166" t="s">
        <v>182</v>
      </c>
      <c r="AU48" s="166" t="s">
        <v>199</v>
      </c>
      <c r="AV48" s="166">
        <v>0</v>
      </c>
      <c r="AW48" s="166" t="s">
        <v>182</v>
      </c>
      <c r="AX48" s="168"/>
      <c r="AY48" s="168"/>
      <c r="AZ48" s="168"/>
      <c r="BA48" s="168"/>
      <c r="BB48" s="168"/>
      <c r="BC48" s="168"/>
      <c r="BD48" s="168"/>
      <c r="BE48" s="168"/>
      <c r="BF48" s="168"/>
    </row>
    <row r="49" spans="1:58" ht="240" x14ac:dyDescent="0.25">
      <c r="A49" s="152" t="s">
        <v>408</v>
      </c>
      <c r="B49" s="153" t="s">
        <v>409</v>
      </c>
      <c r="C49" s="154" t="s">
        <v>410</v>
      </c>
      <c r="D49" s="155" t="s">
        <v>176</v>
      </c>
      <c r="E49" s="153" t="s">
        <v>468</v>
      </c>
      <c r="F49" s="157" t="s">
        <v>178</v>
      </c>
      <c r="G49" s="158" t="s">
        <v>469</v>
      </c>
      <c r="H49" s="158" t="s">
        <v>470</v>
      </c>
      <c r="I49" s="169" t="s">
        <v>643</v>
      </c>
      <c r="J49" s="169" t="s">
        <v>643</v>
      </c>
      <c r="K49" s="169" t="s">
        <v>76</v>
      </c>
      <c r="L49" s="169" t="s">
        <v>182</v>
      </c>
      <c r="M49" s="169" t="s">
        <v>680</v>
      </c>
      <c r="N49" s="202">
        <v>1</v>
      </c>
      <c r="O49" s="202">
        <f>Tabla1[[#This Row],[Avance Acumulado númerico o Porcentaje de la Actividad]]/Tabla1[[#This Row],[Meta 2022
 de la Actividad ó Meta anual]]</f>
        <v>0</v>
      </c>
      <c r="P49" s="203">
        <v>0.2</v>
      </c>
      <c r="Q49" s="203" t="e">
        <f>Tabla1[[#This Row],[Peso Porcentual de la Actividad en relación con la Meta ]]/Tabla1[[#This Row],[Avance Porcentual Acumulado (Indicador)]]</f>
        <v>#DIV/0!</v>
      </c>
      <c r="R49" s="169" t="s">
        <v>681</v>
      </c>
      <c r="S49" s="204"/>
      <c r="T49" s="169" t="s">
        <v>196</v>
      </c>
      <c r="U49" s="168" t="s">
        <v>202</v>
      </c>
      <c r="V49" s="212">
        <f>Tabla1[[#This Row],[Avance númerico o porcentual mes agosto]]</f>
        <v>0</v>
      </c>
      <c r="W49" s="168" t="s">
        <v>182</v>
      </c>
      <c r="X49" s="168">
        <v>0</v>
      </c>
      <c r="Y49" s="168" t="s">
        <v>182</v>
      </c>
      <c r="Z49" s="166" t="s">
        <v>682</v>
      </c>
      <c r="AA49" s="176">
        <v>0.1</v>
      </c>
      <c r="AB49" s="166" t="s">
        <v>683</v>
      </c>
      <c r="AC49" s="166" t="s">
        <v>684</v>
      </c>
      <c r="AD49" s="176">
        <v>0.1</v>
      </c>
      <c r="AE49" s="166" t="s">
        <v>685</v>
      </c>
      <c r="AF49" s="166" t="s">
        <v>686</v>
      </c>
      <c r="AG49" s="176">
        <v>0</v>
      </c>
      <c r="AH49" s="166" t="s">
        <v>685</v>
      </c>
      <c r="AI49" s="166" t="s">
        <v>687</v>
      </c>
      <c r="AJ49" s="176">
        <v>0.1</v>
      </c>
      <c r="AK49" s="166" t="s">
        <v>688</v>
      </c>
      <c r="AL49" s="166" t="s">
        <v>689</v>
      </c>
      <c r="AM49" s="176">
        <v>0.55000000000000004</v>
      </c>
      <c r="AN49" s="166" t="s">
        <v>690</v>
      </c>
      <c r="AO49" s="166" t="s">
        <v>691</v>
      </c>
      <c r="AP49" s="176">
        <v>0.55000000000000004</v>
      </c>
      <c r="AQ49" s="166" t="s">
        <v>690</v>
      </c>
      <c r="AR49" s="166" t="s">
        <v>692</v>
      </c>
      <c r="AS49" s="176">
        <v>0</v>
      </c>
      <c r="AT49" s="166" t="s">
        <v>690</v>
      </c>
      <c r="AU49" s="166" t="s">
        <v>693</v>
      </c>
      <c r="AV49" s="176">
        <v>0</v>
      </c>
      <c r="AW49" s="166" t="s">
        <v>690</v>
      </c>
      <c r="AX49" s="168"/>
      <c r="AY49" s="168"/>
      <c r="AZ49" s="168"/>
      <c r="BA49" s="168"/>
      <c r="BB49" s="168"/>
      <c r="BC49" s="168"/>
      <c r="BD49" s="168"/>
      <c r="BE49" s="168"/>
      <c r="BF49" s="168"/>
    </row>
    <row r="50" spans="1:58" ht="105" x14ac:dyDescent="0.25">
      <c r="A50" s="152" t="s">
        <v>408</v>
      </c>
      <c r="B50" s="153" t="s">
        <v>409</v>
      </c>
      <c r="C50" s="154" t="s">
        <v>410</v>
      </c>
      <c r="D50" s="155" t="s">
        <v>176</v>
      </c>
      <c r="E50" s="153" t="s">
        <v>468</v>
      </c>
      <c r="F50" s="157" t="s">
        <v>178</v>
      </c>
      <c r="G50" s="158" t="s">
        <v>469</v>
      </c>
      <c r="H50" s="158" t="s">
        <v>470</v>
      </c>
      <c r="I50" s="169" t="s">
        <v>643</v>
      </c>
      <c r="J50" s="169" t="s">
        <v>643</v>
      </c>
      <c r="K50" s="169" t="s">
        <v>76</v>
      </c>
      <c r="L50" s="169" t="s">
        <v>182</v>
      </c>
      <c r="M50" s="169" t="s">
        <v>694</v>
      </c>
      <c r="N50" s="169">
        <v>1</v>
      </c>
      <c r="O50" s="202">
        <f>Tabla1[[#This Row],[Avance Acumulado númerico o Porcentaje de la Actividad]]/Tabla1[[#This Row],[Meta 2022
 de la Actividad ó Meta anual]]</f>
        <v>1</v>
      </c>
      <c r="P50" s="203">
        <v>0.05</v>
      </c>
      <c r="Q50" s="203">
        <f>Tabla1[[#This Row],[Peso Porcentual de la Actividad en relación con la Meta ]]/Tabla1[[#This Row],[Avance Porcentual Acumulado (Indicador)]]</f>
        <v>0.05</v>
      </c>
      <c r="R50" s="169" t="s">
        <v>695</v>
      </c>
      <c r="S50" s="204"/>
      <c r="T50" s="169" t="s">
        <v>196</v>
      </c>
      <c r="U50" s="168" t="s">
        <v>196</v>
      </c>
      <c r="V50" s="168">
        <f>Tabla1[[#This Row],[Avance númerico o porcentual mes enero]]</f>
        <v>1</v>
      </c>
      <c r="W50" s="168" t="s">
        <v>696</v>
      </c>
      <c r="X50" s="168">
        <v>1</v>
      </c>
      <c r="Y50" s="168" t="s">
        <v>697</v>
      </c>
      <c r="Z50" s="166" t="s">
        <v>199</v>
      </c>
      <c r="AA50" s="166">
        <v>0</v>
      </c>
      <c r="AB50" s="166" t="s">
        <v>182</v>
      </c>
      <c r="AC50" s="166" t="s">
        <v>199</v>
      </c>
      <c r="AD50" s="166">
        <v>0</v>
      </c>
      <c r="AE50" s="166" t="s">
        <v>182</v>
      </c>
      <c r="AF50" s="166" t="s">
        <v>199</v>
      </c>
      <c r="AG50" s="166">
        <v>0</v>
      </c>
      <c r="AH50" s="166" t="s">
        <v>182</v>
      </c>
      <c r="AI50" s="166" t="s">
        <v>199</v>
      </c>
      <c r="AJ50" s="166">
        <v>0</v>
      </c>
      <c r="AK50" s="166" t="s">
        <v>182</v>
      </c>
      <c r="AL50" s="166" t="s">
        <v>199</v>
      </c>
      <c r="AM50" s="166">
        <v>0</v>
      </c>
      <c r="AN50" s="166" t="s">
        <v>182</v>
      </c>
      <c r="AO50" s="166" t="s">
        <v>199</v>
      </c>
      <c r="AP50" s="166">
        <v>0</v>
      </c>
      <c r="AQ50" s="166" t="s">
        <v>182</v>
      </c>
      <c r="AR50" s="166" t="s">
        <v>199</v>
      </c>
      <c r="AS50" s="166">
        <v>0</v>
      </c>
      <c r="AT50" s="166" t="s">
        <v>182</v>
      </c>
      <c r="AU50" s="166" t="s">
        <v>199</v>
      </c>
      <c r="AV50" s="166">
        <v>0</v>
      </c>
      <c r="AW50" s="166" t="s">
        <v>182</v>
      </c>
      <c r="AX50" s="168"/>
      <c r="AY50" s="168"/>
      <c r="AZ50" s="168"/>
      <c r="BA50" s="168"/>
      <c r="BB50" s="168"/>
      <c r="BC50" s="168"/>
      <c r="BD50" s="168"/>
      <c r="BE50" s="168"/>
      <c r="BF50" s="168"/>
    </row>
    <row r="51" spans="1:58" ht="285" x14ac:dyDescent="0.25">
      <c r="A51" s="152" t="s">
        <v>408</v>
      </c>
      <c r="B51" s="153" t="s">
        <v>409</v>
      </c>
      <c r="C51" s="154" t="s">
        <v>410</v>
      </c>
      <c r="D51" s="155" t="s">
        <v>176</v>
      </c>
      <c r="E51" s="153" t="s">
        <v>468</v>
      </c>
      <c r="F51" s="157" t="s">
        <v>178</v>
      </c>
      <c r="G51" s="158" t="s">
        <v>469</v>
      </c>
      <c r="H51" s="158" t="s">
        <v>470</v>
      </c>
      <c r="I51" s="169" t="s">
        <v>643</v>
      </c>
      <c r="J51" s="169" t="s">
        <v>643</v>
      </c>
      <c r="K51" s="169" t="s">
        <v>76</v>
      </c>
      <c r="L51" s="169" t="s">
        <v>182</v>
      </c>
      <c r="M51" s="169" t="s">
        <v>698</v>
      </c>
      <c r="N51" s="202">
        <v>1</v>
      </c>
      <c r="O51" s="202">
        <f>Tabla1[[#This Row],[Avance Acumulado númerico o Porcentaje de la Actividad]]/Tabla1[[#This Row],[Meta 2022
 de la Actividad ó Meta anual]]</f>
        <v>0.55000000000000004</v>
      </c>
      <c r="P51" s="203">
        <v>0.2</v>
      </c>
      <c r="Q51" s="203">
        <f>Tabla1[[#This Row],[Peso Porcentual de la Actividad en relación con la Meta ]]/Tabla1[[#This Row],[Avance Porcentual Acumulado (Indicador)]]</f>
        <v>0.36363636363636365</v>
      </c>
      <c r="R51" s="169" t="s">
        <v>699</v>
      </c>
      <c r="S51" s="204"/>
      <c r="T51" s="169" t="s">
        <v>185</v>
      </c>
      <c r="U51" s="168" t="s">
        <v>202</v>
      </c>
      <c r="V51" s="212">
        <f>Tabla1[[#This Row],[Avance númerico o porcentual mes junio]]</f>
        <v>0.55000000000000004</v>
      </c>
      <c r="W51" s="168" t="s">
        <v>182</v>
      </c>
      <c r="X51" s="168">
        <v>0</v>
      </c>
      <c r="Y51" s="168" t="s">
        <v>182</v>
      </c>
      <c r="Z51" s="166" t="s">
        <v>700</v>
      </c>
      <c r="AA51" s="177">
        <v>0.3</v>
      </c>
      <c r="AB51" s="166" t="s">
        <v>701</v>
      </c>
      <c r="AC51" s="166" t="s">
        <v>702</v>
      </c>
      <c r="AD51" s="177">
        <v>0.3</v>
      </c>
      <c r="AE51" s="166" t="s">
        <v>703</v>
      </c>
      <c r="AF51" s="166" t="s">
        <v>704</v>
      </c>
      <c r="AG51" s="177">
        <v>0.4</v>
      </c>
      <c r="AH51" s="166" t="s">
        <v>701</v>
      </c>
      <c r="AI51" s="166" t="s">
        <v>705</v>
      </c>
      <c r="AJ51" s="177">
        <v>0.4</v>
      </c>
      <c r="AK51" s="166" t="s">
        <v>701</v>
      </c>
      <c r="AL51" s="166" t="s">
        <v>706</v>
      </c>
      <c r="AM51" s="177">
        <v>0.55000000000000004</v>
      </c>
      <c r="AN51" s="166" t="s">
        <v>707</v>
      </c>
      <c r="AO51" s="166" t="s">
        <v>708</v>
      </c>
      <c r="AP51" s="217">
        <v>0.57330000000000003</v>
      </c>
      <c r="AQ51" s="166" t="s">
        <v>707</v>
      </c>
      <c r="AR51" s="166" t="s">
        <v>709</v>
      </c>
      <c r="AS51" s="217">
        <v>0.57330000000000003</v>
      </c>
      <c r="AT51" s="166" t="s">
        <v>710</v>
      </c>
      <c r="AU51" s="166" t="s">
        <v>711</v>
      </c>
      <c r="AV51" s="217">
        <v>0.79690000000000005</v>
      </c>
      <c r="AW51" s="166" t="s">
        <v>710</v>
      </c>
      <c r="AX51" s="168"/>
      <c r="AY51" s="168"/>
      <c r="AZ51" s="168"/>
      <c r="BA51" s="168"/>
      <c r="BB51" s="168"/>
      <c r="BC51" s="168"/>
      <c r="BD51" s="168"/>
      <c r="BE51" s="168"/>
      <c r="BF51" s="168"/>
    </row>
    <row r="52" spans="1:58" ht="120" x14ac:dyDescent="0.25">
      <c r="A52" s="171" t="s">
        <v>408</v>
      </c>
      <c r="B52" s="157" t="s">
        <v>409</v>
      </c>
      <c r="C52" s="172" t="s">
        <v>410</v>
      </c>
      <c r="D52" s="173" t="s">
        <v>411</v>
      </c>
      <c r="E52" s="174" t="s">
        <v>412</v>
      </c>
      <c r="F52" s="167" t="s">
        <v>413</v>
      </c>
      <c r="G52" s="158" t="s">
        <v>95</v>
      </c>
      <c r="H52" s="158" t="s">
        <v>414</v>
      </c>
      <c r="I52" s="169" t="s">
        <v>643</v>
      </c>
      <c r="J52" s="169" t="s">
        <v>643</v>
      </c>
      <c r="K52" s="169" t="s">
        <v>416</v>
      </c>
      <c r="L52" s="169" t="s">
        <v>182</v>
      </c>
      <c r="M52" s="169" t="s">
        <v>712</v>
      </c>
      <c r="N52" s="202">
        <v>1</v>
      </c>
      <c r="O52" s="202">
        <f>Tabla1[[#This Row],[Avance Acumulado númerico o Porcentaje de la Actividad]]/Tabla1[[#This Row],[Meta 2022
 de la Actividad ó Meta anual]]</f>
        <v>0.13</v>
      </c>
      <c r="P52" s="209">
        <v>5.0000000000000001E-3</v>
      </c>
      <c r="Q52" s="203">
        <f>Tabla1[[#This Row],[Peso Porcentual de la Actividad en relación con la Meta ]]/Tabla1[[#This Row],[Avance Porcentual Acumulado (Indicador)]]</f>
        <v>3.8461538461538464E-2</v>
      </c>
      <c r="R52" s="169" t="s">
        <v>418</v>
      </c>
      <c r="S52" s="204"/>
      <c r="T52" s="169" t="s">
        <v>185</v>
      </c>
      <c r="U52" s="210" t="s">
        <v>230</v>
      </c>
      <c r="V52" s="211">
        <f>Tabla1[[#This Row],[Avance númerico o porcentual mes junio]]</f>
        <v>0.13</v>
      </c>
      <c r="W52" s="168" t="s">
        <v>182</v>
      </c>
      <c r="X52" s="168">
        <v>0</v>
      </c>
      <c r="Y52" s="168" t="s">
        <v>182</v>
      </c>
      <c r="Z52" s="166" t="s">
        <v>182</v>
      </c>
      <c r="AA52" s="166">
        <v>0</v>
      </c>
      <c r="AB52" s="166" t="s">
        <v>182</v>
      </c>
      <c r="AC52" s="166" t="s">
        <v>182</v>
      </c>
      <c r="AD52" s="166">
        <v>0</v>
      </c>
      <c r="AE52" s="166" t="s">
        <v>182</v>
      </c>
      <c r="AF52" s="166" t="s">
        <v>182</v>
      </c>
      <c r="AG52" s="176">
        <v>0.28999999999999998</v>
      </c>
      <c r="AH52" s="166" t="s">
        <v>182</v>
      </c>
      <c r="AI52" s="166" t="s">
        <v>418</v>
      </c>
      <c r="AJ52" s="176">
        <v>0.28999999999999998</v>
      </c>
      <c r="AK52" s="166" t="s">
        <v>421</v>
      </c>
      <c r="AL52" s="166" t="s">
        <v>418</v>
      </c>
      <c r="AM52" s="176">
        <v>0.13</v>
      </c>
      <c r="AN52" s="166" t="s">
        <v>421</v>
      </c>
      <c r="AO52" s="166" t="s">
        <v>418</v>
      </c>
      <c r="AP52" s="176">
        <v>0.13</v>
      </c>
      <c r="AQ52" s="166" t="s">
        <v>421</v>
      </c>
      <c r="AR52" s="166" t="s">
        <v>418</v>
      </c>
      <c r="AS52" s="176">
        <v>0.13</v>
      </c>
      <c r="AT52" s="166" t="s">
        <v>421</v>
      </c>
      <c r="AU52" s="166" t="s">
        <v>418</v>
      </c>
      <c r="AV52" s="176">
        <v>0.2</v>
      </c>
      <c r="AW52" s="166" t="s">
        <v>421</v>
      </c>
      <c r="AX52" s="168"/>
      <c r="AY52" s="168"/>
      <c r="AZ52" s="168"/>
      <c r="BA52" s="168"/>
      <c r="BB52" s="168"/>
      <c r="BC52" s="168"/>
      <c r="BD52" s="168"/>
      <c r="BE52" s="168"/>
      <c r="BF52" s="168"/>
    </row>
    <row r="53" spans="1:58" ht="150" x14ac:dyDescent="0.25">
      <c r="A53" s="152" t="s">
        <v>408</v>
      </c>
      <c r="B53" s="153" t="s">
        <v>409</v>
      </c>
      <c r="C53" s="154" t="s">
        <v>410</v>
      </c>
      <c r="D53" s="155" t="s">
        <v>176</v>
      </c>
      <c r="E53" s="167" t="s">
        <v>713</v>
      </c>
      <c r="F53" s="157" t="s">
        <v>178</v>
      </c>
      <c r="G53" s="158" t="s">
        <v>30</v>
      </c>
      <c r="H53" s="158" t="s">
        <v>714</v>
      </c>
      <c r="I53" s="169" t="s">
        <v>180</v>
      </c>
      <c r="J53" s="169" t="s">
        <v>339</v>
      </c>
      <c r="K53" s="169" t="s">
        <v>71</v>
      </c>
      <c r="L53" s="169">
        <v>4</v>
      </c>
      <c r="M53" s="169" t="s">
        <v>715</v>
      </c>
      <c r="N53" s="169">
        <v>1</v>
      </c>
      <c r="O53" s="202">
        <f>Tabla1[[#This Row],[Avance Acumulado númerico o Porcentaje de la Actividad]]/Tabla1[[#This Row],[Meta 2022
 de la Actividad ó Meta anual]]</f>
        <v>0</v>
      </c>
      <c r="P53" s="203">
        <v>0.6</v>
      </c>
      <c r="Q53" s="203" t="e">
        <f>Tabla1[[#This Row],[Peso Porcentual de la Actividad en relación con la Meta ]]/Tabla1[[#This Row],[Avance Porcentual Acumulado (Indicador)]]</f>
        <v>#DIV/0!</v>
      </c>
      <c r="R53" s="169" t="s">
        <v>716</v>
      </c>
      <c r="S53" s="204">
        <v>39495490</v>
      </c>
      <c r="T53" s="169" t="s">
        <v>185</v>
      </c>
      <c r="U53" s="168" t="s">
        <v>230</v>
      </c>
      <c r="V53" s="168">
        <f>Tabla1[[#This Row],[Avance númerico o porcentual mes enero]]</f>
        <v>0</v>
      </c>
      <c r="W53" s="168"/>
      <c r="X53" s="168"/>
      <c r="Y53" s="168"/>
      <c r="Z53" s="166" t="s">
        <v>717</v>
      </c>
      <c r="AA53" s="166">
        <v>0</v>
      </c>
      <c r="AB53" s="166" t="s">
        <v>718</v>
      </c>
      <c r="AC53" s="169" t="s">
        <v>719</v>
      </c>
      <c r="AD53" s="166">
        <v>0</v>
      </c>
      <c r="AE53" s="166" t="s">
        <v>718</v>
      </c>
      <c r="AF53" s="170" t="s">
        <v>720</v>
      </c>
      <c r="AG53" s="166">
        <v>0</v>
      </c>
      <c r="AH53" s="166" t="s">
        <v>182</v>
      </c>
      <c r="AI53" s="166" t="s">
        <v>384</v>
      </c>
      <c r="AJ53" s="166">
        <v>0</v>
      </c>
      <c r="AK53" s="166" t="s">
        <v>182</v>
      </c>
      <c r="AL53" s="166" t="s">
        <v>721</v>
      </c>
      <c r="AM53" s="166">
        <v>0</v>
      </c>
      <c r="AN53" s="166" t="s">
        <v>182</v>
      </c>
      <c r="AO53" s="166" t="s">
        <v>721</v>
      </c>
      <c r="AP53" s="166">
        <v>0</v>
      </c>
      <c r="AQ53" s="166" t="s">
        <v>182</v>
      </c>
      <c r="AR53" s="166" t="s">
        <v>721</v>
      </c>
      <c r="AS53" s="166">
        <v>0</v>
      </c>
      <c r="AT53" s="166" t="s">
        <v>182</v>
      </c>
      <c r="AU53" s="166" t="s">
        <v>721</v>
      </c>
      <c r="AV53" s="166">
        <v>0</v>
      </c>
      <c r="AW53" s="166" t="s">
        <v>182</v>
      </c>
      <c r="AX53" s="168"/>
      <c r="AY53" s="168"/>
      <c r="AZ53" s="168"/>
      <c r="BA53" s="168"/>
      <c r="BB53" s="168"/>
      <c r="BC53" s="168"/>
      <c r="BD53" s="168"/>
      <c r="BE53" s="168"/>
      <c r="BF53" s="168"/>
    </row>
    <row r="54" spans="1:58" ht="105" x14ac:dyDescent="0.25">
      <c r="A54" s="152" t="s">
        <v>408</v>
      </c>
      <c r="B54" s="153" t="s">
        <v>409</v>
      </c>
      <c r="C54" s="154" t="s">
        <v>410</v>
      </c>
      <c r="D54" s="155" t="s">
        <v>176</v>
      </c>
      <c r="E54" s="167" t="s">
        <v>713</v>
      </c>
      <c r="F54" s="157" t="s">
        <v>178</v>
      </c>
      <c r="G54" s="158" t="s">
        <v>30</v>
      </c>
      <c r="H54" s="158" t="s">
        <v>714</v>
      </c>
      <c r="I54" s="169" t="s">
        <v>180</v>
      </c>
      <c r="J54" s="169" t="s">
        <v>339</v>
      </c>
      <c r="K54" s="169" t="s">
        <v>71</v>
      </c>
      <c r="L54" s="169" t="s">
        <v>182</v>
      </c>
      <c r="M54" s="169" t="s">
        <v>722</v>
      </c>
      <c r="N54" s="169">
        <v>1</v>
      </c>
      <c r="O54" s="202">
        <f>Tabla1[[#This Row],[Avance Acumulado númerico o Porcentaje de la Actividad]]/Tabla1[[#This Row],[Meta 2022
 de la Actividad ó Meta anual]]</f>
        <v>0</v>
      </c>
      <c r="P54" s="203">
        <v>0.15</v>
      </c>
      <c r="Q54" s="203" t="e">
        <f>Tabla1[[#This Row],[Peso Porcentual de la Actividad en relación con la Meta ]]/Tabla1[[#This Row],[Avance Porcentual Acumulado (Indicador)]]</f>
        <v>#DIV/0!</v>
      </c>
      <c r="R54" s="169" t="s">
        <v>723</v>
      </c>
      <c r="S54" s="204"/>
      <c r="T54" s="169" t="s">
        <v>185</v>
      </c>
      <c r="U54" s="168" t="s">
        <v>230</v>
      </c>
      <c r="V54" s="168">
        <f>Tabla1[[#This Row],[Avance númerico o porcentual mes enero]]</f>
        <v>0</v>
      </c>
      <c r="W54" s="168"/>
      <c r="X54" s="168"/>
      <c r="Y54" s="168"/>
      <c r="Z54" s="166" t="s">
        <v>724</v>
      </c>
      <c r="AA54" s="166">
        <v>0</v>
      </c>
      <c r="AB54" s="166" t="s">
        <v>182</v>
      </c>
      <c r="AC54" s="169" t="s">
        <v>384</v>
      </c>
      <c r="AD54" s="166">
        <v>0</v>
      </c>
      <c r="AE54" s="166" t="s">
        <v>182</v>
      </c>
      <c r="AF54" s="170" t="s">
        <v>384</v>
      </c>
      <c r="AG54" s="166">
        <v>0</v>
      </c>
      <c r="AH54" s="166" t="s">
        <v>182</v>
      </c>
      <c r="AI54" s="166" t="s">
        <v>384</v>
      </c>
      <c r="AJ54" s="166">
        <v>0</v>
      </c>
      <c r="AK54" s="166" t="s">
        <v>182</v>
      </c>
      <c r="AL54" s="166" t="s">
        <v>384</v>
      </c>
      <c r="AM54" s="166">
        <v>0</v>
      </c>
      <c r="AN54" s="166" t="s">
        <v>182</v>
      </c>
      <c r="AO54" s="166" t="s">
        <v>384</v>
      </c>
      <c r="AP54" s="166">
        <v>0</v>
      </c>
      <c r="AQ54" s="166" t="s">
        <v>182</v>
      </c>
      <c r="AR54" s="166" t="s">
        <v>384</v>
      </c>
      <c r="AS54" s="166">
        <v>0</v>
      </c>
      <c r="AT54" s="166" t="s">
        <v>182</v>
      </c>
      <c r="AU54" s="166" t="s">
        <v>384</v>
      </c>
      <c r="AV54" s="166">
        <v>0</v>
      </c>
      <c r="AW54" s="166" t="s">
        <v>182</v>
      </c>
      <c r="AX54" s="168"/>
      <c r="AY54" s="168"/>
      <c r="AZ54" s="168"/>
      <c r="BA54" s="168"/>
      <c r="BB54" s="168"/>
      <c r="BC54" s="168"/>
      <c r="BD54" s="168"/>
      <c r="BE54" s="168"/>
      <c r="BF54" s="168"/>
    </row>
    <row r="55" spans="1:58" ht="135" x14ac:dyDescent="0.25">
      <c r="A55" s="152" t="s">
        <v>408</v>
      </c>
      <c r="B55" s="153" t="s">
        <v>409</v>
      </c>
      <c r="C55" s="154" t="s">
        <v>410</v>
      </c>
      <c r="D55" s="155" t="s">
        <v>176</v>
      </c>
      <c r="E55" s="167" t="s">
        <v>713</v>
      </c>
      <c r="F55" s="157" t="s">
        <v>178</v>
      </c>
      <c r="G55" s="158" t="s">
        <v>30</v>
      </c>
      <c r="H55" s="158" t="s">
        <v>714</v>
      </c>
      <c r="I55" s="169" t="s">
        <v>180</v>
      </c>
      <c r="J55" s="169" t="s">
        <v>339</v>
      </c>
      <c r="K55" s="169" t="s">
        <v>71</v>
      </c>
      <c r="L55" s="169" t="s">
        <v>182</v>
      </c>
      <c r="M55" s="169" t="s">
        <v>725</v>
      </c>
      <c r="N55" s="169">
        <v>30</v>
      </c>
      <c r="O55" s="202">
        <f>Tabla1[[#This Row],[Avance Acumulado númerico o Porcentaje de la Actividad]]/Tabla1[[#This Row],[Meta 2022
 de la Actividad ó Meta anual]]</f>
        <v>1</v>
      </c>
      <c r="P55" s="203">
        <v>0.15</v>
      </c>
      <c r="Q55" s="203">
        <f>Tabla1[[#This Row],[Peso Porcentual de la Actividad en relación con la Meta ]]/Tabla1[[#This Row],[Avance Porcentual Acumulado (Indicador)]]</f>
        <v>0.15</v>
      </c>
      <c r="R55" s="169" t="s">
        <v>726</v>
      </c>
      <c r="S55" s="204"/>
      <c r="T55" s="169" t="s">
        <v>727</v>
      </c>
      <c r="U55" s="168" t="s">
        <v>230</v>
      </c>
      <c r="V55"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f>
        <v>30</v>
      </c>
      <c r="W55" s="168"/>
      <c r="X55" s="168"/>
      <c r="Y55" s="168"/>
      <c r="Z55" s="166" t="s">
        <v>728</v>
      </c>
      <c r="AA55" s="166">
        <v>11</v>
      </c>
      <c r="AB55" s="166" t="s">
        <v>729</v>
      </c>
      <c r="AC55" s="169" t="s">
        <v>730</v>
      </c>
      <c r="AD55" s="166">
        <v>3</v>
      </c>
      <c r="AE55" s="166" t="s">
        <v>729</v>
      </c>
      <c r="AF55" s="170" t="s">
        <v>731</v>
      </c>
      <c r="AG55" s="166">
        <v>2</v>
      </c>
      <c r="AH55" s="166" t="s">
        <v>729</v>
      </c>
      <c r="AI55" s="170" t="s">
        <v>732</v>
      </c>
      <c r="AJ55" s="166">
        <v>4</v>
      </c>
      <c r="AK55" s="166" t="s">
        <v>729</v>
      </c>
      <c r="AL55" s="170" t="s">
        <v>733</v>
      </c>
      <c r="AM55" s="166">
        <v>4</v>
      </c>
      <c r="AN55" s="166" t="s">
        <v>729</v>
      </c>
      <c r="AO55" s="170" t="s">
        <v>734</v>
      </c>
      <c r="AP55" s="166">
        <v>4</v>
      </c>
      <c r="AQ55" s="166" t="s">
        <v>729</v>
      </c>
      <c r="AR55" s="170" t="s">
        <v>735</v>
      </c>
      <c r="AS55" s="166">
        <v>2</v>
      </c>
      <c r="AT55" s="166" t="s">
        <v>736</v>
      </c>
      <c r="AU55" s="170" t="s">
        <v>737</v>
      </c>
      <c r="AV55" s="166">
        <v>0</v>
      </c>
      <c r="AW55" s="166" t="s">
        <v>738</v>
      </c>
      <c r="AX55" s="168"/>
      <c r="AY55" s="168"/>
      <c r="AZ55" s="168"/>
      <c r="BA55" s="168"/>
      <c r="BB55" s="168"/>
      <c r="BC55" s="168"/>
      <c r="BD55" s="168"/>
      <c r="BE55" s="168"/>
      <c r="BF55" s="168"/>
    </row>
    <row r="56" spans="1:58" ht="135" x14ac:dyDescent="0.25">
      <c r="A56" s="152" t="s">
        <v>408</v>
      </c>
      <c r="B56" s="153" t="s">
        <v>409</v>
      </c>
      <c r="C56" s="154" t="s">
        <v>410</v>
      </c>
      <c r="D56" s="155" t="s">
        <v>176</v>
      </c>
      <c r="E56" s="167" t="s">
        <v>713</v>
      </c>
      <c r="F56" s="157" t="s">
        <v>178</v>
      </c>
      <c r="G56" s="158" t="s">
        <v>30</v>
      </c>
      <c r="H56" s="158" t="s">
        <v>714</v>
      </c>
      <c r="I56" s="169" t="s">
        <v>180</v>
      </c>
      <c r="J56" s="169" t="s">
        <v>339</v>
      </c>
      <c r="K56" s="169" t="s">
        <v>71</v>
      </c>
      <c r="L56" s="169" t="s">
        <v>182</v>
      </c>
      <c r="M56" s="169" t="s">
        <v>739</v>
      </c>
      <c r="N56" s="169">
        <v>2</v>
      </c>
      <c r="O56" s="202">
        <f>Tabla1[[#This Row],[Avance Acumulado númerico o Porcentaje de la Actividad]]/Tabla1[[#This Row],[Meta 2022
 de la Actividad ó Meta anual]]</f>
        <v>0.5</v>
      </c>
      <c r="P56" s="203">
        <v>0.1</v>
      </c>
      <c r="Q56" s="203">
        <f>Tabla1[[#This Row],[Peso Porcentual de la Actividad en relación con la Meta ]]/Tabla1[[#This Row],[Avance Porcentual Acumulado (Indicador)]]</f>
        <v>0.2</v>
      </c>
      <c r="R56" s="169" t="s">
        <v>740</v>
      </c>
      <c r="S56" s="204"/>
      <c r="T56" s="169" t="s">
        <v>741</v>
      </c>
      <c r="U56" s="168" t="s">
        <v>230</v>
      </c>
      <c r="V56" s="168">
        <f>Tabla1[[#This Row],[Avance númerico o porcentual mes julio]]</f>
        <v>1</v>
      </c>
      <c r="W56" s="168"/>
      <c r="X56" s="168"/>
      <c r="Y56" s="168"/>
      <c r="Z56" s="166" t="s">
        <v>742</v>
      </c>
      <c r="AA56" s="166">
        <v>0</v>
      </c>
      <c r="AB56" s="166" t="s">
        <v>182</v>
      </c>
      <c r="AC56" s="169" t="s">
        <v>384</v>
      </c>
      <c r="AD56" s="166">
        <v>0</v>
      </c>
      <c r="AE56" s="166" t="s">
        <v>182</v>
      </c>
      <c r="AF56" s="170" t="s">
        <v>384</v>
      </c>
      <c r="AG56" s="166">
        <v>0</v>
      </c>
      <c r="AH56" s="166" t="s">
        <v>182</v>
      </c>
      <c r="AI56" s="170" t="s">
        <v>743</v>
      </c>
      <c r="AJ56" s="166">
        <v>0</v>
      </c>
      <c r="AK56" s="166" t="s">
        <v>182</v>
      </c>
      <c r="AL56" s="170" t="s">
        <v>182</v>
      </c>
      <c r="AM56" s="166">
        <v>0</v>
      </c>
      <c r="AN56" s="166" t="s">
        <v>182</v>
      </c>
      <c r="AO56" s="170" t="s">
        <v>744</v>
      </c>
      <c r="AP56" s="166">
        <v>1</v>
      </c>
      <c r="AQ56" s="166" t="s">
        <v>182</v>
      </c>
      <c r="AR56" s="170" t="s">
        <v>745</v>
      </c>
      <c r="AS56" s="166">
        <v>0</v>
      </c>
      <c r="AT56" s="166" t="s">
        <v>182</v>
      </c>
      <c r="AU56" s="170" t="s">
        <v>745</v>
      </c>
      <c r="AV56" s="166">
        <v>0</v>
      </c>
      <c r="AW56" s="166" t="s">
        <v>182</v>
      </c>
      <c r="AX56" s="168"/>
      <c r="AY56" s="168"/>
      <c r="AZ56" s="168"/>
      <c r="BA56" s="168"/>
      <c r="BB56" s="168"/>
      <c r="BC56" s="168"/>
      <c r="BD56" s="168"/>
      <c r="BE56" s="168"/>
      <c r="BF56" s="168"/>
    </row>
    <row r="57" spans="1:58" ht="195" x14ac:dyDescent="0.25">
      <c r="A57" s="152" t="s">
        <v>408</v>
      </c>
      <c r="B57" s="153" t="s">
        <v>409</v>
      </c>
      <c r="C57" s="154" t="s">
        <v>410</v>
      </c>
      <c r="D57" s="155" t="s">
        <v>176</v>
      </c>
      <c r="E57" s="167" t="s">
        <v>713</v>
      </c>
      <c r="F57" s="157" t="s">
        <v>178</v>
      </c>
      <c r="G57" s="158" t="s">
        <v>30</v>
      </c>
      <c r="H57" s="158" t="s">
        <v>714</v>
      </c>
      <c r="I57" s="169" t="s">
        <v>180</v>
      </c>
      <c r="J57" s="169" t="s">
        <v>339</v>
      </c>
      <c r="K57" s="170" t="s">
        <v>72</v>
      </c>
      <c r="L57" s="169">
        <v>5</v>
      </c>
      <c r="M57" s="169" t="s">
        <v>746</v>
      </c>
      <c r="N57" s="169">
        <v>1</v>
      </c>
      <c r="O57" s="202">
        <f>Tabla1[[#This Row],[Avance Acumulado númerico o Porcentaje de la Actividad]]/Tabla1[[#This Row],[Meta 2022
 de la Actividad ó Meta anual]]</f>
        <v>0</v>
      </c>
      <c r="P57" s="203">
        <v>0.5</v>
      </c>
      <c r="Q57" s="203" t="e">
        <f>Tabla1[[#This Row],[Peso Porcentual de la Actividad en relación con la Meta ]]/Tabla1[[#This Row],[Avance Porcentual Acumulado (Indicador)]]</f>
        <v>#DIV/0!</v>
      </c>
      <c r="R57" s="169" t="s">
        <v>747</v>
      </c>
      <c r="S57" s="204">
        <v>34433278</v>
      </c>
      <c r="T57" s="169" t="s">
        <v>741</v>
      </c>
      <c r="U57" s="168" t="s">
        <v>230</v>
      </c>
      <c r="V57" s="168">
        <f>Tabla1[[#This Row],[Avance númerico o porcentual mes enero]]</f>
        <v>0</v>
      </c>
      <c r="W57" s="168"/>
      <c r="X57" s="168"/>
      <c r="Y57" s="168"/>
      <c r="Z57" s="166" t="s">
        <v>724</v>
      </c>
      <c r="AA57" s="166">
        <v>0</v>
      </c>
      <c r="AB57" s="166" t="s">
        <v>182</v>
      </c>
      <c r="AC57" s="166" t="s">
        <v>748</v>
      </c>
      <c r="AD57" s="166">
        <v>0</v>
      </c>
      <c r="AE57" s="166" t="s">
        <v>182</v>
      </c>
      <c r="AF57" s="166" t="s">
        <v>749</v>
      </c>
      <c r="AG57" s="166">
        <v>2</v>
      </c>
      <c r="AH57" s="166" t="s">
        <v>750</v>
      </c>
      <c r="AI57" s="166" t="s">
        <v>751</v>
      </c>
      <c r="AJ57" s="166">
        <v>2</v>
      </c>
      <c r="AK57" s="166" t="s">
        <v>750</v>
      </c>
      <c r="AL57" s="166" t="s">
        <v>182</v>
      </c>
      <c r="AM57" s="166">
        <v>0</v>
      </c>
      <c r="AN57" s="166" t="s">
        <v>182</v>
      </c>
      <c r="AO57" s="166" t="s">
        <v>752</v>
      </c>
      <c r="AP57" s="166">
        <v>0</v>
      </c>
      <c r="AQ57" s="166" t="s">
        <v>182</v>
      </c>
      <c r="AR57" s="166" t="s">
        <v>752</v>
      </c>
      <c r="AS57" s="166">
        <v>0</v>
      </c>
      <c r="AT57" s="166" t="s">
        <v>182</v>
      </c>
      <c r="AU57" s="166" t="s">
        <v>752</v>
      </c>
      <c r="AV57" s="166">
        <v>0</v>
      </c>
      <c r="AW57" s="166" t="s">
        <v>182</v>
      </c>
      <c r="AX57" s="168"/>
      <c r="AY57" s="168"/>
      <c r="AZ57" s="168"/>
      <c r="BA57" s="168"/>
      <c r="BB57" s="168"/>
      <c r="BC57" s="168"/>
      <c r="BD57" s="168"/>
      <c r="BE57" s="168"/>
      <c r="BF57" s="168"/>
    </row>
    <row r="58" spans="1:58" ht="270" x14ac:dyDescent="0.25">
      <c r="A58" s="152" t="s">
        <v>408</v>
      </c>
      <c r="B58" s="153" t="s">
        <v>409</v>
      </c>
      <c r="C58" s="154" t="s">
        <v>410</v>
      </c>
      <c r="D58" s="155" t="s">
        <v>176</v>
      </c>
      <c r="E58" s="167" t="s">
        <v>713</v>
      </c>
      <c r="F58" s="157" t="s">
        <v>178</v>
      </c>
      <c r="G58" s="158" t="s">
        <v>30</v>
      </c>
      <c r="H58" s="158" t="s">
        <v>714</v>
      </c>
      <c r="I58" s="169" t="s">
        <v>180</v>
      </c>
      <c r="J58" s="169" t="s">
        <v>339</v>
      </c>
      <c r="K58" s="170" t="s">
        <v>72</v>
      </c>
      <c r="L58" s="169" t="s">
        <v>182</v>
      </c>
      <c r="M58" s="169" t="s">
        <v>753</v>
      </c>
      <c r="N58" s="169">
        <v>3</v>
      </c>
      <c r="O58" s="202">
        <f>Tabla1[[#This Row],[Avance Acumulado númerico o Porcentaje de la Actividad]]/Tabla1[[#This Row],[Meta 2022
 de la Actividad ó Meta anual]]</f>
        <v>0.33333333333333331</v>
      </c>
      <c r="P58" s="203">
        <v>0.5</v>
      </c>
      <c r="Q58" s="203">
        <f>Tabla1[[#This Row],[Peso Porcentual de la Actividad en relación con la Meta ]]/Tabla1[[#This Row],[Avance Porcentual Acumulado (Indicador)]]</f>
        <v>1.5</v>
      </c>
      <c r="R58" s="169" t="s">
        <v>754</v>
      </c>
      <c r="S58" s="204"/>
      <c r="T58" s="169" t="s">
        <v>727</v>
      </c>
      <c r="U58" s="168" t="s">
        <v>230</v>
      </c>
      <c r="V58" s="168">
        <f>Tabla1[[#This Row],[Avance númerico o porcentual mes enero]]+Tabla1[[#This Row],[Avance númerico o porcentual mes abril]]</f>
        <v>1</v>
      </c>
      <c r="W58" s="168"/>
      <c r="X58" s="168"/>
      <c r="Y58" s="168"/>
      <c r="Z58" s="166" t="s">
        <v>724</v>
      </c>
      <c r="AA58" s="166">
        <v>0</v>
      </c>
      <c r="AB58" s="166" t="s">
        <v>182</v>
      </c>
      <c r="AC58" s="166" t="s">
        <v>724</v>
      </c>
      <c r="AD58" s="166">
        <v>0</v>
      </c>
      <c r="AE58" s="166" t="s">
        <v>182</v>
      </c>
      <c r="AF58" s="166" t="s">
        <v>755</v>
      </c>
      <c r="AG58" s="166">
        <v>1</v>
      </c>
      <c r="AH58" s="166" t="s">
        <v>756</v>
      </c>
      <c r="AI58" s="166" t="s">
        <v>757</v>
      </c>
      <c r="AJ58" s="166">
        <v>2</v>
      </c>
      <c r="AK58" s="166" t="s">
        <v>758</v>
      </c>
      <c r="AL58" s="166" t="s">
        <v>759</v>
      </c>
      <c r="AM58" s="166">
        <v>0</v>
      </c>
      <c r="AN58" s="166" t="s">
        <v>760</v>
      </c>
      <c r="AO58" s="166" t="s">
        <v>745</v>
      </c>
      <c r="AP58" s="166">
        <v>0</v>
      </c>
      <c r="AQ58" s="208"/>
      <c r="AR58" s="166" t="s">
        <v>745</v>
      </c>
      <c r="AS58" s="166">
        <v>0</v>
      </c>
      <c r="AT58" s="166"/>
      <c r="AU58" s="166" t="s">
        <v>745</v>
      </c>
      <c r="AV58" s="166">
        <v>0</v>
      </c>
      <c r="AW58" s="166" t="s">
        <v>182</v>
      </c>
      <c r="AX58" s="168"/>
      <c r="AY58" s="168"/>
      <c r="AZ58" s="168"/>
      <c r="BA58" s="168"/>
      <c r="BB58" s="168"/>
      <c r="BC58" s="168"/>
      <c r="BD58" s="168"/>
      <c r="BE58" s="168"/>
      <c r="BF58" s="168"/>
    </row>
    <row r="59" spans="1:58" ht="195" x14ac:dyDescent="0.25">
      <c r="A59" s="152" t="s">
        <v>408</v>
      </c>
      <c r="B59" s="153" t="s">
        <v>409</v>
      </c>
      <c r="C59" s="154" t="s">
        <v>410</v>
      </c>
      <c r="D59" s="155" t="s">
        <v>176</v>
      </c>
      <c r="E59" s="167" t="s">
        <v>713</v>
      </c>
      <c r="F59" s="157" t="s">
        <v>178</v>
      </c>
      <c r="G59" s="158" t="s">
        <v>30</v>
      </c>
      <c r="H59" s="158" t="s">
        <v>714</v>
      </c>
      <c r="I59" s="169" t="s">
        <v>180</v>
      </c>
      <c r="J59" s="169" t="s">
        <v>339</v>
      </c>
      <c r="K59" s="169" t="s">
        <v>73</v>
      </c>
      <c r="L59" s="169" t="s">
        <v>182</v>
      </c>
      <c r="M59" s="169" t="s">
        <v>761</v>
      </c>
      <c r="N59" s="218">
        <v>10</v>
      </c>
      <c r="O59" s="202">
        <f>Tabla1[[#This Row],[Avance Acumulado númerico o Porcentaje de la Actividad]]/Tabla1[[#This Row],[Meta 2022
 de la Actividad ó Meta anual]]</f>
        <v>1</v>
      </c>
      <c r="P59" s="203">
        <v>0.1</v>
      </c>
      <c r="Q59" s="203">
        <f>Tabla1[[#This Row],[Peso Porcentual de la Actividad en relación con la Meta ]]/Tabla1[[#This Row],[Avance Porcentual Acumulado (Indicador)]]</f>
        <v>0.1</v>
      </c>
      <c r="R59" s="169" t="s">
        <v>762</v>
      </c>
      <c r="S59" s="204">
        <v>69686778</v>
      </c>
      <c r="T59" s="169" t="s">
        <v>741</v>
      </c>
      <c r="U59" s="168" t="s">
        <v>609</v>
      </c>
      <c r="V59" s="216">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10</v>
      </c>
      <c r="W59" s="168"/>
      <c r="X59" s="168"/>
      <c r="Y59" s="168"/>
      <c r="Z59" s="166" t="s">
        <v>724</v>
      </c>
      <c r="AA59" s="166">
        <v>0</v>
      </c>
      <c r="AB59" s="166" t="s">
        <v>182</v>
      </c>
      <c r="AC59" s="166" t="s">
        <v>724</v>
      </c>
      <c r="AD59" s="166">
        <v>0</v>
      </c>
      <c r="AE59" s="166" t="s">
        <v>182</v>
      </c>
      <c r="AF59" s="166" t="s">
        <v>763</v>
      </c>
      <c r="AG59" s="166">
        <v>1</v>
      </c>
      <c r="AH59" s="166" t="s">
        <v>764</v>
      </c>
      <c r="AI59" s="166" t="s">
        <v>765</v>
      </c>
      <c r="AJ59" s="166">
        <v>2</v>
      </c>
      <c r="AK59" s="166" t="s">
        <v>766</v>
      </c>
      <c r="AL59" s="166" t="s">
        <v>767</v>
      </c>
      <c r="AM59" s="166">
        <v>1</v>
      </c>
      <c r="AN59" s="166" t="s">
        <v>768</v>
      </c>
      <c r="AO59" s="166" t="s">
        <v>769</v>
      </c>
      <c r="AP59" s="166">
        <v>2</v>
      </c>
      <c r="AQ59" s="166" t="s">
        <v>770</v>
      </c>
      <c r="AR59" s="166" t="s">
        <v>771</v>
      </c>
      <c r="AS59" s="166">
        <v>2</v>
      </c>
      <c r="AT59" s="166" t="s">
        <v>770</v>
      </c>
      <c r="AU59" s="166" t="s">
        <v>772</v>
      </c>
      <c r="AV59" s="166">
        <v>2</v>
      </c>
      <c r="AW59" s="166" t="s">
        <v>773</v>
      </c>
      <c r="AX59" s="168"/>
      <c r="AY59" s="168"/>
      <c r="AZ59" s="168"/>
      <c r="BA59" s="168"/>
      <c r="BB59" s="168"/>
      <c r="BC59" s="168"/>
      <c r="BD59" s="168"/>
      <c r="BE59" s="168"/>
      <c r="BF59" s="168"/>
    </row>
    <row r="60" spans="1:58" ht="195" x14ac:dyDescent="0.25">
      <c r="A60" s="152" t="s">
        <v>408</v>
      </c>
      <c r="B60" s="153" t="s">
        <v>409</v>
      </c>
      <c r="C60" s="154" t="s">
        <v>410</v>
      </c>
      <c r="D60" s="155" t="s">
        <v>176</v>
      </c>
      <c r="E60" s="167" t="s">
        <v>713</v>
      </c>
      <c r="F60" s="157" t="s">
        <v>178</v>
      </c>
      <c r="G60" s="158" t="s">
        <v>30</v>
      </c>
      <c r="H60" s="158" t="s">
        <v>714</v>
      </c>
      <c r="I60" s="169" t="s">
        <v>180</v>
      </c>
      <c r="J60" s="169" t="s">
        <v>339</v>
      </c>
      <c r="K60" s="169" t="s">
        <v>73</v>
      </c>
      <c r="L60" s="169">
        <v>40</v>
      </c>
      <c r="M60" s="169" t="s">
        <v>774</v>
      </c>
      <c r="N60" s="218">
        <v>10</v>
      </c>
      <c r="O60" s="202">
        <f>Tabla1[[#This Row],[Avance Acumulado númerico o Porcentaje de la Actividad]]/Tabla1[[#This Row],[Meta 2022
 de la Actividad ó Meta anual]]</f>
        <v>0.9</v>
      </c>
      <c r="P60" s="203">
        <v>0.3</v>
      </c>
      <c r="Q60" s="203">
        <f>Tabla1[[#This Row],[Peso Porcentual de la Actividad en relación con la Meta ]]/Tabla1[[#This Row],[Avance Porcentual Acumulado (Indicador)]]</f>
        <v>0.33333333333333331</v>
      </c>
      <c r="R60" s="169" t="s">
        <v>775</v>
      </c>
      <c r="S60" s="204"/>
      <c r="T60" s="169" t="s">
        <v>776</v>
      </c>
      <c r="U60" s="168" t="s">
        <v>230</v>
      </c>
      <c r="V60" s="168">
        <f>Tabla1[[#This Row],[Avance númerico o porcentual mes enero]]+Tabla1[[#This Row],[Avance númerico o porcentual mes abril]]+Tabla1[[#This Row],[Avance númerico o porcentual mes mayo]]+Tabla1[[#This Row],[Avance númerico o porcentual mes junio]]+Tabla1[[#This Row],[Avance númerico o porcentual mes julio]]+Tabla1[[#This Row],[Avance númerico o porcentual mes agosto]]</f>
        <v>9</v>
      </c>
      <c r="W60" s="168"/>
      <c r="X60" s="168"/>
      <c r="Y60" s="168"/>
      <c r="Z60" s="166" t="s">
        <v>724</v>
      </c>
      <c r="AA60" s="166">
        <v>0</v>
      </c>
      <c r="AB60" s="166" t="s">
        <v>182</v>
      </c>
      <c r="AC60" s="166" t="s">
        <v>724</v>
      </c>
      <c r="AD60" s="166">
        <v>0</v>
      </c>
      <c r="AE60" s="166" t="s">
        <v>182</v>
      </c>
      <c r="AF60" s="166" t="s">
        <v>777</v>
      </c>
      <c r="AG60" s="166">
        <v>2</v>
      </c>
      <c r="AH60" s="166" t="s">
        <v>778</v>
      </c>
      <c r="AI60" s="166" t="s">
        <v>779</v>
      </c>
      <c r="AJ60" s="166">
        <v>1</v>
      </c>
      <c r="AK60" s="166" t="s">
        <v>778</v>
      </c>
      <c r="AL60" s="166" t="s">
        <v>780</v>
      </c>
      <c r="AM60" s="166">
        <v>1</v>
      </c>
      <c r="AN60" s="166" t="s">
        <v>781</v>
      </c>
      <c r="AO60" s="166" t="s">
        <v>782</v>
      </c>
      <c r="AP60" s="166">
        <v>1</v>
      </c>
      <c r="AQ60" s="166" t="s">
        <v>783</v>
      </c>
      <c r="AR60" s="166" t="s">
        <v>784</v>
      </c>
      <c r="AS60" s="166">
        <v>4</v>
      </c>
      <c r="AT60" s="166" t="s">
        <v>785</v>
      </c>
      <c r="AU60" s="166" t="s">
        <v>786</v>
      </c>
      <c r="AV60" s="166">
        <v>3</v>
      </c>
      <c r="AW60" s="166" t="s">
        <v>787</v>
      </c>
      <c r="AX60" s="168"/>
      <c r="AY60" s="168"/>
      <c r="AZ60" s="168"/>
      <c r="BA60" s="168"/>
      <c r="BB60" s="168"/>
      <c r="BC60" s="168"/>
      <c r="BD60" s="168"/>
      <c r="BE60" s="168"/>
      <c r="BF60" s="168"/>
    </row>
    <row r="61" spans="1:58" ht="105" x14ac:dyDescent="0.25">
      <c r="A61" s="152" t="s">
        <v>408</v>
      </c>
      <c r="B61" s="153" t="s">
        <v>409</v>
      </c>
      <c r="C61" s="154" t="s">
        <v>410</v>
      </c>
      <c r="D61" s="155" t="s">
        <v>176</v>
      </c>
      <c r="E61" s="167" t="s">
        <v>713</v>
      </c>
      <c r="F61" s="157" t="s">
        <v>178</v>
      </c>
      <c r="G61" s="158" t="s">
        <v>30</v>
      </c>
      <c r="H61" s="158" t="s">
        <v>714</v>
      </c>
      <c r="I61" s="169" t="s">
        <v>180</v>
      </c>
      <c r="J61" s="169" t="s">
        <v>339</v>
      </c>
      <c r="K61" s="169" t="s">
        <v>73</v>
      </c>
      <c r="L61" s="169" t="s">
        <v>182</v>
      </c>
      <c r="M61" s="169" t="s">
        <v>788</v>
      </c>
      <c r="N61" s="169">
        <v>1</v>
      </c>
      <c r="O61" s="202">
        <f>Tabla1[[#This Row],[Avance Acumulado númerico o Porcentaje de la Actividad]]/Tabla1[[#This Row],[Meta 2022
 de la Actividad ó Meta anual]]</f>
        <v>0</v>
      </c>
      <c r="P61" s="203">
        <v>0.2</v>
      </c>
      <c r="Q61" s="203" t="e">
        <f>Tabla1[[#This Row],[Peso Porcentual de la Actividad en relación con la Meta ]]/Tabla1[[#This Row],[Avance Porcentual Acumulado (Indicador)]]</f>
        <v>#DIV/0!</v>
      </c>
      <c r="R61" s="169" t="s">
        <v>789</v>
      </c>
      <c r="S61" s="204"/>
      <c r="T61" s="169" t="s">
        <v>790</v>
      </c>
      <c r="U61" s="168" t="s">
        <v>186</v>
      </c>
      <c r="V61" s="168">
        <f>Tabla1[[#This Row],[Avance númerico o porcentual mes enero]]</f>
        <v>0</v>
      </c>
      <c r="W61" s="168"/>
      <c r="X61" s="168"/>
      <c r="Y61" s="168"/>
      <c r="Z61" s="166" t="s">
        <v>724</v>
      </c>
      <c r="AA61" s="166">
        <v>0</v>
      </c>
      <c r="AB61" s="166" t="s">
        <v>182</v>
      </c>
      <c r="AC61" s="166" t="s">
        <v>724</v>
      </c>
      <c r="AD61" s="166">
        <v>0</v>
      </c>
      <c r="AE61" s="166" t="s">
        <v>182</v>
      </c>
      <c r="AF61" s="166" t="s">
        <v>724</v>
      </c>
      <c r="AG61" s="166">
        <v>0</v>
      </c>
      <c r="AH61" s="166" t="s">
        <v>182</v>
      </c>
      <c r="AI61" s="166" t="s">
        <v>724</v>
      </c>
      <c r="AJ61" s="166">
        <v>0</v>
      </c>
      <c r="AK61" s="166" t="s">
        <v>182</v>
      </c>
      <c r="AL61" s="166" t="s">
        <v>389</v>
      </c>
      <c r="AM61" s="166">
        <v>0</v>
      </c>
      <c r="AN61" s="166" t="s">
        <v>182</v>
      </c>
      <c r="AO61" s="166" t="s">
        <v>389</v>
      </c>
      <c r="AP61" s="166">
        <v>0</v>
      </c>
      <c r="AQ61" s="166" t="s">
        <v>182</v>
      </c>
      <c r="AR61" s="166" t="s">
        <v>389</v>
      </c>
      <c r="AS61" s="166">
        <v>0</v>
      </c>
      <c r="AT61" s="166" t="s">
        <v>182</v>
      </c>
      <c r="AU61" s="166" t="s">
        <v>389</v>
      </c>
      <c r="AV61" s="166">
        <v>0</v>
      </c>
      <c r="AW61" s="166" t="s">
        <v>182</v>
      </c>
      <c r="AX61" s="168"/>
      <c r="AY61" s="168"/>
      <c r="AZ61" s="168"/>
      <c r="BA61" s="168"/>
      <c r="BB61" s="168"/>
      <c r="BC61" s="168"/>
      <c r="BD61" s="168"/>
      <c r="BE61" s="168"/>
      <c r="BF61" s="168"/>
    </row>
    <row r="62" spans="1:58" ht="315" x14ac:dyDescent="0.25">
      <c r="A62" s="152" t="s">
        <v>408</v>
      </c>
      <c r="B62" s="153" t="s">
        <v>409</v>
      </c>
      <c r="C62" s="154" t="s">
        <v>410</v>
      </c>
      <c r="D62" s="155" t="s">
        <v>176</v>
      </c>
      <c r="E62" s="167" t="s">
        <v>713</v>
      </c>
      <c r="F62" s="157" t="s">
        <v>178</v>
      </c>
      <c r="G62" s="158" t="s">
        <v>30</v>
      </c>
      <c r="H62" s="158" t="s">
        <v>714</v>
      </c>
      <c r="I62" s="169" t="s">
        <v>180</v>
      </c>
      <c r="J62" s="169" t="s">
        <v>339</v>
      </c>
      <c r="K62" s="169" t="s">
        <v>73</v>
      </c>
      <c r="L62" s="169" t="s">
        <v>182</v>
      </c>
      <c r="M62" s="169" t="s">
        <v>791</v>
      </c>
      <c r="N62" s="205">
        <v>8</v>
      </c>
      <c r="O62" s="202">
        <f>Tabla1[[#This Row],[Avance Acumulado númerico o Porcentaje de la Actividad]]/Tabla1[[#This Row],[Meta 2022
 de la Actividad ó Meta anual]]</f>
        <v>0</v>
      </c>
      <c r="P62" s="203">
        <v>0.15</v>
      </c>
      <c r="Q62" s="203" t="e">
        <f>Tabla1[[#This Row],[Peso Porcentual de la Actividad en relación con la Meta ]]/Tabla1[[#This Row],[Avance Porcentual Acumulado (Indicador)]]</f>
        <v>#DIV/0!</v>
      </c>
      <c r="R62" s="169" t="s">
        <v>792</v>
      </c>
      <c r="S62" s="204"/>
      <c r="T62" s="169" t="s">
        <v>185</v>
      </c>
      <c r="U62" s="168" t="s">
        <v>230</v>
      </c>
      <c r="V62" s="168">
        <f>Tabla1[[#This Row],[Avance númerico o porcentual mes enero]]</f>
        <v>0</v>
      </c>
      <c r="W62" s="168"/>
      <c r="X62" s="168"/>
      <c r="Y62" s="168"/>
      <c r="Z62" s="166" t="s">
        <v>793</v>
      </c>
      <c r="AA62" s="166">
        <v>0</v>
      </c>
      <c r="AB62" s="166" t="s">
        <v>182</v>
      </c>
      <c r="AC62" s="166" t="s">
        <v>794</v>
      </c>
      <c r="AD62" s="166">
        <v>0</v>
      </c>
      <c r="AE62" s="166" t="s">
        <v>182</v>
      </c>
      <c r="AF62" s="166" t="s">
        <v>720</v>
      </c>
      <c r="AG62" s="166">
        <v>0</v>
      </c>
      <c r="AH62" s="166" t="s">
        <v>182</v>
      </c>
      <c r="AI62" s="166" t="s">
        <v>720</v>
      </c>
      <c r="AJ62" s="166">
        <v>0</v>
      </c>
      <c r="AK62" s="166" t="s">
        <v>182</v>
      </c>
      <c r="AL62" s="166" t="s">
        <v>795</v>
      </c>
      <c r="AM62" s="166">
        <v>0</v>
      </c>
      <c r="AN62" s="166" t="s">
        <v>182</v>
      </c>
      <c r="AO62" s="166" t="s">
        <v>796</v>
      </c>
      <c r="AP62" s="166">
        <v>0</v>
      </c>
      <c r="AQ62" s="166" t="s">
        <v>797</v>
      </c>
      <c r="AR62" s="166" t="s">
        <v>798</v>
      </c>
      <c r="AS62" s="166">
        <v>0</v>
      </c>
      <c r="AT62" s="166" t="s">
        <v>797</v>
      </c>
      <c r="AU62" s="166" t="s">
        <v>798</v>
      </c>
      <c r="AV62" s="166">
        <v>0</v>
      </c>
      <c r="AW62" s="166" t="s">
        <v>799</v>
      </c>
      <c r="AX62" s="168"/>
      <c r="AY62" s="168"/>
      <c r="AZ62" s="168"/>
      <c r="BA62" s="168"/>
      <c r="BB62" s="168"/>
      <c r="BC62" s="168"/>
      <c r="BD62" s="168"/>
      <c r="BE62" s="168"/>
      <c r="BF62" s="168"/>
    </row>
    <row r="63" spans="1:58" ht="270" x14ac:dyDescent="0.25">
      <c r="A63" s="152" t="s">
        <v>408</v>
      </c>
      <c r="B63" s="153" t="s">
        <v>409</v>
      </c>
      <c r="C63" s="154" t="s">
        <v>410</v>
      </c>
      <c r="D63" s="155" t="s">
        <v>176</v>
      </c>
      <c r="E63" s="167" t="s">
        <v>713</v>
      </c>
      <c r="F63" s="157" t="s">
        <v>178</v>
      </c>
      <c r="G63" s="158" t="s">
        <v>30</v>
      </c>
      <c r="H63" s="158" t="s">
        <v>714</v>
      </c>
      <c r="I63" s="169" t="s">
        <v>180</v>
      </c>
      <c r="J63" s="169" t="s">
        <v>339</v>
      </c>
      <c r="K63" s="169" t="s">
        <v>73</v>
      </c>
      <c r="L63" s="169" t="s">
        <v>182</v>
      </c>
      <c r="M63" s="169" t="s">
        <v>800</v>
      </c>
      <c r="N63" s="175">
        <v>1</v>
      </c>
      <c r="O63" s="202">
        <f>Tabla1[[#This Row],[Avance Acumulado númerico o Porcentaje de la Actividad]]/Tabla1[[#This Row],[Meta 2022
 de la Actividad ó Meta anual]]</f>
        <v>0.5</v>
      </c>
      <c r="P63" s="203">
        <v>0.15</v>
      </c>
      <c r="Q63" s="203">
        <f>Tabla1[[#This Row],[Peso Porcentual de la Actividad en relación con la Meta ]]/Tabla1[[#This Row],[Avance Porcentual Acumulado (Indicador)]]</f>
        <v>0.3</v>
      </c>
      <c r="R63" s="169" t="s">
        <v>801</v>
      </c>
      <c r="S63" s="204"/>
      <c r="T63" s="169" t="s">
        <v>185</v>
      </c>
      <c r="U63" s="168" t="s">
        <v>802</v>
      </c>
      <c r="V63" s="211">
        <f>Tabla1[[#This Row],[Avance númerico o porcentual mes julio]]</f>
        <v>0.5</v>
      </c>
      <c r="W63" s="168"/>
      <c r="X63" s="168"/>
      <c r="Y63" s="168"/>
      <c r="Z63" s="166" t="s">
        <v>803</v>
      </c>
      <c r="AA63" s="166">
        <v>0</v>
      </c>
      <c r="AB63" s="166" t="s">
        <v>804</v>
      </c>
      <c r="AC63" s="170" t="s">
        <v>805</v>
      </c>
      <c r="AD63" s="166">
        <v>0</v>
      </c>
      <c r="AE63" s="166" t="s">
        <v>804</v>
      </c>
      <c r="AF63" s="170" t="s">
        <v>806</v>
      </c>
      <c r="AG63" s="176">
        <v>0.2</v>
      </c>
      <c r="AH63" s="166" t="s">
        <v>807</v>
      </c>
      <c r="AI63" s="170" t="s">
        <v>808</v>
      </c>
      <c r="AJ63" s="176">
        <v>0.4</v>
      </c>
      <c r="AK63" s="166" t="s">
        <v>807</v>
      </c>
      <c r="AL63" s="170" t="s">
        <v>809</v>
      </c>
      <c r="AM63" s="176">
        <v>0.42</v>
      </c>
      <c r="AN63" s="166" t="s">
        <v>810</v>
      </c>
      <c r="AO63" s="170" t="s">
        <v>811</v>
      </c>
      <c r="AP63" s="176">
        <v>0.5</v>
      </c>
      <c r="AQ63" s="166" t="s">
        <v>812</v>
      </c>
      <c r="AR63" s="170" t="s">
        <v>724</v>
      </c>
      <c r="AS63" s="176">
        <v>0</v>
      </c>
      <c r="AT63" s="170" t="s">
        <v>724</v>
      </c>
      <c r="AU63" s="170" t="s">
        <v>813</v>
      </c>
      <c r="AV63" s="176">
        <v>0</v>
      </c>
      <c r="AW63" s="170" t="s">
        <v>724</v>
      </c>
      <c r="AX63" s="168"/>
      <c r="AY63" s="168"/>
      <c r="AZ63" s="168"/>
      <c r="BA63" s="168"/>
      <c r="BB63" s="168"/>
      <c r="BC63" s="168"/>
      <c r="BD63" s="168"/>
      <c r="BE63" s="168"/>
      <c r="BF63" s="168"/>
    </row>
    <row r="64" spans="1:58" ht="225" x14ac:dyDescent="0.25">
      <c r="A64" s="152" t="s">
        <v>408</v>
      </c>
      <c r="B64" s="153" t="s">
        <v>409</v>
      </c>
      <c r="C64" s="154" t="s">
        <v>410</v>
      </c>
      <c r="D64" s="155" t="s">
        <v>176</v>
      </c>
      <c r="E64" s="167" t="s">
        <v>713</v>
      </c>
      <c r="F64" s="157" t="s">
        <v>178</v>
      </c>
      <c r="G64" s="158" t="s">
        <v>30</v>
      </c>
      <c r="H64" s="158" t="s">
        <v>714</v>
      </c>
      <c r="I64" s="169" t="s">
        <v>180</v>
      </c>
      <c r="J64" s="169" t="s">
        <v>339</v>
      </c>
      <c r="K64" s="169" t="s">
        <v>73</v>
      </c>
      <c r="L64" s="169" t="s">
        <v>182</v>
      </c>
      <c r="M64" s="169" t="s">
        <v>814</v>
      </c>
      <c r="N64" s="169">
        <v>30</v>
      </c>
      <c r="O64" s="202">
        <f>Tabla1[[#This Row],[Avance Acumulado númerico o Porcentaje de la Actividad]]/Tabla1[[#This Row],[Meta 2022
 de la Actividad ó Meta anual]]</f>
        <v>2.5</v>
      </c>
      <c r="P64" s="203">
        <v>0.1</v>
      </c>
      <c r="Q64" s="203">
        <f>Tabla1[[#This Row],[Peso Porcentual de la Actividad en relación con la Meta ]]/Tabla1[[#This Row],[Avance Porcentual Acumulado (Indicador)]]</f>
        <v>0.04</v>
      </c>
      <c r="R64" s="169" t="s">
        <v>815</v>
      </c>
      <c r="S64" s="204"/>
      <c r="T64" s="169" t="s">
        <v>196</v>
      </c>
      <c r="U64" s="168" t="s">
        <v>202</v>
      </c>
      <c r="V64" s="168">
        <f>Tabla1[[#This Row],[Avance númerico o porcentual mes septiembre]]</f>
        <v>75</v>
      </c>
      <c r="W64" s="168"/>
      <c r="X64" s="168"/>
      <c r="Y64" s="168"/>
      <c r="Z64" s="166" t="s">
        <v>816</v>
      </c>
      <c r="AA64" s="166">
        <v>7</v>
      </c>
      <c r="AB64" s="166" t="s">
        <v>817</v>
      </c>
      <c r="AC64" s="166" t="s">
        <v>818</v>
      </c>
      <c r="AD64" s="166">
        <v>5</v>
      </c>
      <c r="AE64" s="166" t="s">
        <v>817</v>
      </c>
      <c r="AF64" s="166" t="s">
        <v>819</v>
      </c>
      <c r="AG64" s="166">
        <v>12</v>
      </c>
      <c r="AH64" s="166" t="s">
        <v>817</v>
      </c>
      <c r="AI64" s="166" t="s">
        <v>819</v>
      </c>
      <c r="AJ64" s="166">
        <v>12</v>
      </c>
      <c r="AK64" s="166" t="s">
        <v>817</v>
      </c>
      <c r="AL64" s="166" t="s">
        <v>820</v>
      </c>
      <c r="AM64" s="166">
        <v>35</v>
      </c>
      <c r="AN64" s="166" t="s">
        <v>821</v>
      </c>
      <c r="AO64" s="166" t="s">
        <v>822</v>
      </c>
      <c r="AP64" s="166">
        <v>62</v>
      </c>
      <c r="AQ64" s="166" t="s">
        <v>823</v>
      </c>
      <c r="AR64" s="166" t="s">
        <v>824</v>
      </c>
      <c r="AS64" s="166">
        <v>73</v>
      </c>
      <c r="AT64" s="166" t="s">
        <v>821</v>
      </c>
      <c r="AU64" s="166" t="s">
        <v>825</v>
      </c>
      <c r="AV64" s="166">
        <v>75</v>
      </c>
      <c r="AW64" s="166" t="s">
        <v>826</v>
      </c>
      <c r="AX64" s="168"/>
      <c r="AY64" s="168"/>
      <c r="AZ64" s="168"/>
      <c r="BA64" s="168"/>
      <c r="BB64" s="168"/>
      <c r="BC64" s="168"/>
      <c r="BD64" s="168"/>
      <c r="BE64" s="168"/>
      <c r="BF64" s="168"/>
    </row>
    <row r="65" spans="1:58" ht="120" x14ac:dyDescent="0.25">
      <c r="A65" s="171" t="s">
        <v>408</v>
      </c>
      <c r="B65" s="157" t="s">
        <v>409</v>
      </c>
      <c r="C65" s="172" t="s">
        <v>827</v>
      </c>
      <c r="D65" s="173" t="s">
        <v>411</v>
      </c>
      <c r="E65" s="174" t="s">
        <v>412</v>
      </c>
      <c r="F65" s="167" t="s">
        <v>413</v>
      </c>
      <c r="G65" s="158" t="s">
        <v>87</v>
      </c>
      <c r="H65" s="158" t="s">
        <v>828</v>
      </c>
      <c r="I65" s="169" t="s">
        <v>829</v>
      </c>
      <c r="J65" s="169" t="s">
        <v>829</v>
      </c>
      <c r="K65" s="169" t="s">
        <v>106</v>
      </c>
      <c r="L65" s="203">
        <v>1.4999999999999999E-2</v>
      </c>
      <c r="M65" s="169" t="s">
        <v>830</v>
      </c>
      <c r="N65" s="169">
        <v>1</v>
      </c>
      <c r="O65" s="202">
        <f>Tabla1[[#This Row],[Avance Acumulado númerico o Porcentaje de la Actividad]]/Tabla1[[#This Row],[Meta 2022
 de la Actividad ó Meta anual]]</f>
        <v>0</v>
      </c>
      <c r="P65" s="203">
        <v>0.14000000000000001</v>
      </c>
      <c r="Q65" s="203" t="e">
        <f>Tabla1[[#This Row],[Peso Porcentual de la Actividad en relación con la Meta ]]/Tabla1[[#This Row],[Avance Porcentual Acumulado (Indicador)]]</f>
        <v>#DIV/0!</v>
      </c>
      <c r="R65" s="169" t="s">
        <v>831</v>
      </c>
      <c r="S65" s="204">
        <v>26620000</v>
      </c>
      <c r="T65" s="169" t="s">
        <v>229</v>
      </c>
      <c r="U65" s="168" t="s">
        <v>832</v>
      </c>
      <c r="V65" s="168">
        <f>Tabla1[[#This Row],[Avance númerico o porcentual mes enero]]</f>
        <v>0</v>
      </c>
      <c r="W65" s="168" t="s">
        <v>833</v>
      </c>
      <c r="X65" s="168">
        <v>0</v>
      </c>
      <c r="Y65" s="168" t="s">
        <v>182</v>
      </c>
      <c r="Z65" s="208"/>
      <c r="AA65" s="208"/>
      <c r="AB65" s="208"/>
      <c r="AC65" s="166" t="s">
        <v>834</v>
      </c>
      <c r="AD65" s="166">
        <v>0</v>
      </c>
      <c r="AE65" s="166" t="s">
        <v>182</v>
      </c>
      <c r="AF65" s="168" t="s">
        <v>419</v>
      </c>
      <c r="AG65" s="168">
        <v>0</v>
      </c>
      <c r="AH65" s="168" t="s">
        <v>182</v>
      </c>
      <c r="AI65" s="166" t="s">
        <v>419</v>
      </c>
      <c r="AJ65" s="166">
        <v>0</v>
      </c>
      <c r="AK65" s="166" t="s">
        <v>182</v>
      </c>
      <c r="AL65" s="166" t="s">
        <v>834</v>
      </c>
      <c r="AM65" s="166">
        <v>0</v>
      </c>
      <c r="AN65" s="166" t="s">
        <v>182</v>
      </c>
      <c r="AO65" s="166" t="s">
        <v>419</v>
      </c>
      <c r="AP65" s="166">
        <v>0</v>
      </c>
      <c r="AQ65" s="166" t="s">
        <v>182</v>
      </c>
      <c r="AR65" s="166" t="s">
        <v>419</v>
      </c>
      <c r="AS65" s="166">
        <v>0</v>
      </c>
      <c r="AT65" s="208" t="s">
        <v>182</v>
      </c>
      <c r="AU65" s="166" t="s">
        <v>419</v>
      </c>
      <c r="AV65" s="166">
        <v>0</v>
      </c>
      <c r="AW65" s="166" t="s">
        <v>182</v>
      </c>
      <c r="AX65" s="168"/>
      <c r="AY65" s="168"/>
      <c r="AZ65" s="168"/>
      <c r="BA65" s="168"/>
      <c r="BB65" s="168"/>
      <c r="BC65" s="168"/>
      <c r="BD65" s="168"/>
      <c r="BE65" s="168"/>
      <c r="BF65" s="168"/>
    </row>
    <row r="66" spans="1:58" ht="150" x14ac:dyDescent="0.25">
      <c r="A66" s="171" t="s">
        <v>408</v>
      </c>
      <c r="B66" s="157" t="s">
        <v>409</v>
      </c>
      <c r="C66" s="172" t="s">
        <v>827</v>
      </c>
      <c r="D66" s="173" t="s">
        <v>411</v>
      </c>
      <c r="E66" s="174" t="s">
        <v>412</v>
      </c>
      <c r="F66" s="167" t="s">
        <v>413</v>
      </c>
      <c r="G66" s="158" t="s">
        <v>87</v>
      </c>
      <c r="H66" s="158" t="s">
        <v>828</v>
      </c>
      <c r="I66" s="169" t="s">
        <v>829</v>
      </c>
      <c r="J66" s="169" t="s">
        <v>829</v>
      </c>
      <c r="K66" s="169" t="s">
        <v>106</v>
      </c>
      <c r="L66" s="203">
        <v>0.02</v>
      </c>
      <c r="M66" s="169" t="s">
        <v>835</v>
      </c>
      <c r="N66" s="169">
        <v>2</v>
      </c>
      <c r="O66" s="202">
        <f>Tabla1[[#This Row],[Avance Acumulado númerico o Porcentaje de la Actividad]]/Tabla1[[#This Row],[Meta 2022
 de la Actividad ó Meta anual]]</f>
        <v>0</v>
      </c>
      <c r="P66" s="203">
        <v>0.14000000000000001</v>
      </c>
      <c r="Q66" s="203" t="e">
        <f>Tabla1[[#This Row],[Peso Porcentual de la Actividad en relación con la Meta ]]/Tabla1[[#This Row],[Avance Porcentual Acumulado (Indicador)]]</f>
        <v>#DIV/0!</v>
      </c>
      <c r="R66" s="169" t="s">
        <v>836</v>
      </c>
      <c r="S66" s="204"/>
      <c r="T66" s="169" t="s">
        <v>185</v>
      </c>
      <c r="U66" s="168" t="s">
        <v>202</v>
      </c>
      <c r="V66" s="168">
        <f>Tabla1[[#This Row],[Avance númerico o porcentual mes enero]]</f>
        <v>0</v>
      </c>
      <c r="W66" s="168" t="s">
        <v>837</v>
      </c>
      <c r="X66" s="168">
        <v>0</v>
      </c>
      <c r="Y66" s="168" t="s">
        <v>182</v>
      </c>
      <c r="Z66" s="208"/>
      <c r="AA66" s="208"/>
      <c r="AB66" s="208"/>
      <c r="AC66" s="166" t="s">
        <v>838</v>
      </c>
      <c r="AD66" s="166">
        <v>0</v>
      </c>
      <c r="AE66" s="166" t="s">
        <v>182</v>
      </c>
      <c r="AF66" s="168" t="s">
        <v>419</v>
      </c>
      <c r="AG66" s="168">
        <v>0</v>
      </c>
      <c r="AH66" s="168" t="s">
        <v>182</v>
      </c>
      <c r="AI66" s="166" t="s">
        <v>419</v>
      </c>
      <c r="AJ66" s="166">
        <v>0</v>
      </c>
      <c r="AK66" s="166" t="s">
        <v>182</v>
      </c>
      <c r="AL66" s="166" t="s">
        <v>839</v>
      </c>
      <c r="AM66" s="166">
        <v>0</v>
      </c>
      <c r="AN66" s="166" t="s">
        <v>182</v>
      </c>
      <c r="AO66" s="166" t="s">
        <v>419</v>
      </c>
      <c r="AP66" s="166">
        <v>0</v>
      </c>
      <c r="AQ66" s="166" t="s">
        <v>182</v>
      </c>
      <c r="AR66" s="166" t="s">
        <v>419</v>
      </c>
      <c r="AS66" s="166">
        <v>0</v>
      </c>
      <c r="AT66" s="166" t="s">
        <v>182</v>
      </c>
      <c r="AU66" s="166" t="s">
        <v>419</v>
      </c>
      <c r="AV66" s="166">
        <v>0</v>
      </c>
      <c r="AW66" s="166" t="s">
        <v>182</v>
      </c>
      <c r="AX66" s="168"/>
      <c r="AY66" s="168"/>
      <c r="AZ66" s="168"/>
      <c r="BA66" s="168"/>
      <c r="BB66" s="168"/>
      <c r="BC66" s="168"/>
      <c r="BD66" s="168"/>
      <c r="BE66" s="168"/>
      <c r="BF66" s="168"/>
    </row>
    <row r="67" spans="1:58" ht="225" x14ac:dyDescent="0.25">
      <c r="A67" s="171" t="s">
        <v>408</v>
      </c>
      <c r="B67" s="157" t="s">
        <v>409</v>
      </c>
      <c r="C67" s="172" t="s">
        <v>827</v>
      </c>
      <c r="D67" s="173" t="s">
        <v>411</v>
      </c>
      <c r="E67" s="174" t="s">
        <v>412</v>
      </c>
      <c r="F67" s="167" t="s">
        <v>413</v>
      </c>
      <c r="G67" s="158" t="s">
        <v>87</v>
      </c>
      <c r="H67" s="158" t="s">
        <v>828</v>
      </c>
      <c r="I67" s="169" t="s">
        <v>829</v>
      </c>
      <c r="J67" s="169" t="s">
        <v>829</v>
      </c>
      <c r="K67" s="169" t="s">
        <v>106</v>
      </c>
      <c r="L67" s="203">
        <v>0.02</v>
      </c>
      <c r="M67" s="205" t="s">
        <v>840</v>
      </c>
      <c r="N67" s="169">
        <v>1</v>
      </c>
      <c r="O67" s="202">
        <f>Tabla1[[#This Row],[Avance Acumulado númerico o Porcentaje de la Actividad]]/Tabla1[[#This Row],[Meta 2022
 de la Actividad ó Meta anual]]</f>
        <v>0</v>
      </c>
      <c r="P67" s="203">
        <v>0.14000000000000001</v>
      </c>
      <c r="Q67" s="203" t="e">
        <f>Tabla1[[#This Row],[Peso Porcentual de la Actividad en relación con la Meta ]]/Tabla1[[#This Row],[Avance Porcentual Acumulado (Indicador)]]</f>
        <v>#DIV/0!</v>
      </c>
      <c r="R67" s="205" t="s">
        <v>841</v>
      </c>
      <c r="S67" s="204"/>
      <c r="T67" s="206" t="s">
        <v>202</v>
      </c>
      <c r="U67" s="210" t="s">
        <v>202</v>
      </c>
      <c r="V67" s="168">
        <f>Tabla1[[#This Row],[Avance númerico o porcentual mes enero]]</f>
        <v>0</v>
      </c>
      <c r="W67" s="168" t="s">
        <v>842</v>
      </c>
      <c r="X67" s="168">
        <v>0</v>
      </c>
      <c r="Y67" s="168" t="s">
        <v>182</v>
      </c>
      <c r="Z67" s="208"/>
      <c r="AA67" s="208"/>
      <c r="AB67" s="208"/>
      <c r="AC67" s="166" t="s">
        <v>843</v>
      </c>
      <c r="AD67" s="166">
        <v>0</v>
      </c>
      <c r="AE67" s="166" t="s">
        <v>182</v>
      </c>
      <c r="AF67" s="168" t="s">
        <v>419</v>
      </c>
      <c r="AG67" s="168">
        <v>0</v>
      </c>
      <c r="AH67" s="168" t="s">
        <v>182</v>
      </c>
      <c r="AI67" s="166" t="s">
        <v>419</v>
      </c>
      <c r="AJ67" s="166">
        <v>0</v>
      </c>
      <c r="AK67" s="166" t="s">
        <v>182</v>
      </c>
      <c r="AL67" s="166" t="s">
        <v>843</v>
      </c>
      <c r="AM67" s="166">
        <v>0</v>
      </c>
      <c r="AN67" s="166" t="s">
        <v>844</v>
      </c>
      <c r="AO67" s="166" t="s">
        <v>419</v>
      </c>
      <c r="AP67" s="166">
        <v>0</v>
      </c>
      <c r="AQ67" s="166" t="s">
        <v>182</v>
      </c>
      <c r="AR67" s="166" t="s">
        <v>419</v>
      </c>
      <c r="AS67" s="166">
        <v>0</v>
      </c>
      <c r="AT67" s="166" t="s">
        <v>182</v>
      </c>
      <c r="AU67" s="166" t="s">
        <v>419</v>
      </c>
      <c r="AV67" s="166">
        <v>0</v>
      </c>
      <c r="AW67" s="166" t="s">
        <v>182</v>
      </c>
      <c r="AX67" s="168"/>
      <c r="AY67" s="168"/>
      <c r="AZ67" s="168"/>
      <c r="BA67" s="168"/>
      <c r="BB67" s="168"/>
      <c r="BC67" s="168"/>
      <c r="BD67" s="168"/>
      <c r="BE67" s="168"/>
      <c r="BF67" s="168"/>
    </row>
    <row r="68" spans="1:58" ht="255" x14ac:dyDescent="0.25">
      <c r="A68" s="171" t="s">
        <v>408</v>
      </c>
      <c r="B68" s="157" t="s">
        <v>409</v>
      </c>
      <c r="C68" s="172" t="s">
        <v>827</v>
      </c>
      <c r="D68" s="173" t="s">
        <v>411</v>
      </c>
      <c r="E68" s="174" t="s">
        <v>412</v>
      </c>
      <c r="F68" s="167" t="s">
        <v>413</v>
      </c>
      <c r="G68" s="158" t="s">
        <v>87</v>
      </c>
      <c r="H68" s="158" t="s">
        <v>828</v>
      </c>
      <c r="I68" s="169" t="s">
        <v>829</v>
      </c>
      <c r="J68" s="169" t="s">
        <v>829</v>
      </c>
      <c r="K68" s="169" t="s">
        <v>106</v>
      </c>
      <c r="L68" s="203">
        <v>1.4999999999999999E-2</v>
      </c>
      <c r="M68" s="205" t="s">
        <v>845</v>
      </c>
      <c r="N68" s="169">
        <v>1</v>
      </c>
      <c r="O68" s="202">
        <f>Tabla1[[#This Row],[Avance Acumulado númerico o Porcentaje de la Actividad]]/Tabla1[[#This Row],[Meta 2022
 de la Actividad ó Meta anual]]</f>
        <v>0</v>
      </c>
      <c r="P68" s="203">
        <v>0.14000000000000001</v>
      </c>
      <c r="Q68" s="203" t="e">
        <f>Tabla1[[#This Row],[Peso Porcentual de la Actividad en relación con la Meta ]]/Tabla1[[#This Row],[Avance Porcentual Acumulado (Indicador)]]</f>
        <v>#DIV/0!</v>
      </c>
      <c r="R68" s="169" t="s">
        <v>846</v>
      </c>
      <c r="S68" s="204"/>
      <c r="T68" s="206" t="s">
        <v>847</v>
      </c>
      <c r="U68" s="210" t="s">
        <v>202</v>
      </c>
      <c r="V68" s="168">
        <f>Tabla1[[#This Row],[Avance númerico o porcentual mes enero]]</f>
        <v>0</v>
      </c>
      <c r="W68" s="168" t="s">
        <v>842</v>
      </c>
      <c r="X68" s="168">
        <v>0</v>
      </c>
      <c r="Y68" s="168" t="s">
        <v>182</v>
      </c>
      <c r="Z68" s="208"/>
      <c r="AA68" s="208"/>
      <c r="AB68" s="208"/>
      <c r="AC68" s="166" t="s">
        <v>848</v>
      </c>
      <c r="AD68" s="166">
        <v>0</v>
      </c>
      <c r="AE68" s="166" t="s">
        <v>182</v>
      </c>
      <c r="AF68" s="168" t="s">
        <v>419</v>
      </c>
      <c r="AG68" s="168">
        <v>0</v>
      </c>
      <c r="AH68" s="168" t="s">
        <v>182</v>
      </c>
      <c r="AI68" s="166" t="s">
        <v>419</v>
      </c>
      <c r="AJ68" s="166">
        <v>0</v>
      </c>
      <c r="AK68" s="166" t="s">
        <v>182</v>
      </c>
      <c r="AL68" s="166" t="s">
        <v>849</v>
      </c>
      <c r="AM68" s="166">
        <v>70</v>
      </c>
      <c r="AN68" s="166" t="s">
        <v>850</v>
      </c>
      <c r="AO68" s="166" t="s">
        <v>419</v>
      </c>
      <c r="AP68" s="166">
        <v>0</v>
      </c>
      <c r="AQ68" s="166" t="s">
        <v>182</v>
      </c>
      <c r="AR68" s="166" t="s">
        <v>419</v>
      </c>
      <c r="AS68" s="166">
        <v>0</v>
      </c>
      <c r="AT68" s="166" t="s">
        <v>182</v>
      </c>
      <c r="AU68" s="166" t="s">
        <v>419</v>
      </c>
      <c r="AV68" s="166">
        <v>0</v>
      </c>
      <c r="AW68" s="166" t="s">
        <v>182</v>
      </c>
      <c r="AX68" s="168"/>
      <c r="AY68" s="168"/>
      <c r="AZ68" s="168"/>
      <c r="BA68" s="168"/>
      <c r="BB68" s="168"/>
      <c r="BC68" s="168"/>
      <c r="BD68" s="168"/>
      <c r="BE68" s="168"/>
      <c r="BF68" s="168"/>
    </row>
    <row r="69" spans="1:58" ht="120" x14ac:dyDescent="0.25">
      <c r="A69" s="171" t="s">
        <v>408</v>
      </c>
      <c r="B69" s="157" t="s">
        <v>409</v>
      </c>
      <c r="C69" s="172" t="s">
        <v>827</v>
      </c>
      <c r="D69" s="173" t="s">
        <v>411</v>
      </c>
      <c r="E69" s="174" t="s">
        <v>412</v>
      </c>
      <c r="F69" s="167" t="s">
        <v>413</v>
      </c>
      <c r="G69" s="158" t="s">
        <v>87</v>
      </c>
      <c r="H69" s="158" t="s">
        <v>828</v>
      </c>
      <c r="I69" s="169" t="s">
        <v>829</v>
      </c>
      <c r="J69" s="169" t="s">
        <v>829</v>
      </c>
      <c r="K69" s="169" t="s">
        <v>106</v>
      </c>
      <c r="L69" s="203">
        <v>1.4999999999999999E-2</v>
      </c>
      <c r="M69" s="169" t="s">
        <v>851</v>
      </c>
      <c r="N69" s="169">
        <v>1</v>
      </c>
      <c r="O69" s="202">
        <f>Tabla1[[#This Row],[Avance Acumulado númerico o Porcentaje de la Actividad]]/Tabla1[[#This Row],[Meta 2022
 de la Actividad ó Meta anual]]</f>
        <v>1</v>
      </c>
      <c r="P69" s="203">
        <v>0.14000000000000001</v>
      </c>
      <c r="Q69" s="203">
        <f>Tabla1[[#This Row],[Peso Porcentual de la Actividad en relación con la Meta ]]/Tabla1[[#This Row],[Avance Porcentual Acumulado (Indicador)]]</f>
        <v>0.14000000000000001</v>
      </c>
      <c r="R69" s="169" t="s">
        <v>852</v>
      </c>
      <c r="S69" s="204"/>
      <c r="T69" s="169" t="s">
        <v>196</v>
      </c>
      <c r="U69" s="168" t="s">
        <v>196</v>
      </c>
      <c r="V69" s="168">
        <f>Tabla1[[#This Row],[Avance númerico o porcentual mes enero]]</f>
        <v>1</v>
      </c>
      <c r="W69" s="168" t="s">
        <v>853</v>
      </c>
      <c r="X69" s="168">
        <v>1</v>
      </c>
      <c r="Y69" s="214" t="s">
        <v>854</v>
      </c>
      <c r="Z69" s="166" t="s">
        <v>199</v>
      </c>
      <c r="AA69" s="166">
        <v>0</v>
      </c>
      <c r="AB69" s="166" t="s">
        <v>182</v>
      </c>
      <c r="AC69" s="166" t="s">
        <v>199</v>
      </c>
      <c r="AD69" s="166">
        <v>0</v>
      </c>
      <c r="AE69" s="166" t="s">
        <v>182</v>
      </c>
      <c r="AF69" s="168" t="s">
        <v>199</v>
      </c>
      <c r="AG69" s="168">
        <v>0</v>
      </c>
      <c r="AH69" s="168" t="s">
        <v>182</v>
      </c>
      <c r="AI69" s="166" t="s">
        <v>199</v>
      </c>
      <c r="AJ69" s="166">
        <v>0</v>
      </c>
      <c r="AK69" s="166" t="s">
        <v>182</v>
      </c>
      <c r="AL69" s="166" t="s">
        <v>199</v>
      </c>
      <c r="AM69" s="166">
        <v>0</v>
      </c>
      <c r="AN69" s="166" t="s">
        <v>182</v>
      </c>
      <c r="AO69" s="166" t="s">
        <v>199</v>
      </c>
      <c r="AP69" s="166">
        <v>0</v>
      </c>
      <c r="AQ69" s="166" t="s">
        <v>182</v>
      </c>
      <c r="AR69" s="166" t="s">
        <v>199</v>
      </c>
      <c r="AS69" s="166">
        <v>0</v>
      </c>
      <c r="AT69" s="166" t="s">
        <v>182</v>
      </c>
      <c r="AU69" s="166" t="s">
        <v>199</v>
      </c>
      <c r="AV69" s="166">
        <v>0</v>
      </c>
      <c r="AW69" s="166" t="s">
        <v>182</v>
      </c>
      <c r="AX69" s="168"/>
      <c r="AY69" s="168"/>
      <c r="AZ69" s="168"/>
      <c r="BA69" s="168"/>
      <c r="BB69" s="168"/>
      <c r="BC69" s="168"/>
      <c r="BD69" s="168"/>
      <c r="BE69" s="168"/>
      <c r="BF69" s="168"/>
    </row>
    <row r="70" spans="1:58" ht="120" x14ac:dyDescent="0.25">
      <c r="A70" s="171" t="s">
        <v>408</v>
      </c>
      <c r="B70" s="157" t="s">
        <v>409</v>
      </c>
      <c r="C70" s="172" t="s">
        <v>827</v>
      </c>
      <c r="D70" s="173" t="s">
        <v>411</v>
      </c>
      <c r="E70" s="174" t="s">
        <v>412</v>
      </c>
      <c r="F70" s="167" t="s">
        <v>413</v>
      </c>
      <c r="G70" s="158" t="s">
        <v>87</v>
      </c>
      <c r="H70" s="158" t="s">
        <v>828</v>
      </c>
      <c r="I70" s="169" t="s">
        <v>829</v>
      </c>
      <c r="J70" s="169" t="s">
        <v>829</v>
      </c>
      <c r="K70" s="169" t="s">
        <v>106</v>
      </c>
      <c r="L70" s="203">
        <v>0.02</v>
      </c>
      <c r="M70" s="169" t="s">
        <v>855</v>
      </c>
      <c r="N70" s="202">
        <v>1</v>
      </c>
      <c r="O70" s="202">
        <f>Tabla1[[#This Row],[Avance Acumulado númerico o Porcentaje de la Actividad]]/Tabla1[[#This Row],[Meta 2022
 de la Actividad ó Meta anual]]</f>
        <v>0.28000000000000003</v>
      </c>
      <c r="P70" s="203">
        <v>0.16</v>
      </c>
      <c r="Q70" s="203">
        <f>Tabla1[[#This Row],[Peso Porcentual de la Actividad en relación con la Meta ]]/Tabla1[[#This Row],[Avance Porcentual Acumulado (Indicador)]]</f>
        <v>0.5714285714285714</v>
      </c>
      <c r="R70" s="169" t="s">
        <v>856</v>
      </c>
      <c r="S70" s="204"/>
      <c r="T70" s="169" t="s">
        <v>185</v>
      </c>
      <c r="U70" s="168" t="s">
        <v>202</v>
      </c>
      <c r="V70" s="211">
        <f>Tabla1[[#This Row],[Avance númerico o porcentual mes marzo]]</f>
        <v>0.28000000000000003</v>
      </c>
      <c r="W70" s="168" t="s">
        <v>857</v>
      </c>
      <c r="X70" s="168">
        <v>0</v>
      </c>
      <c r="Y70" s="168" t="s">
        <v>182</v>
      </c>
      <c r="Z70" s="208"/>
      <c r="AA70" s="208"/>
      <c r="AB70" s="208"/>
      <c r="AC70" s="166" t="s">
        <v>858</v>
      </c>
      <c r="AD70" s="177">
        <v>0.28000000000000003</v>
      </c>
      <c r="AE70" s="166" t="s">
        <v>182</v>
      </c>
      <c r="AF70" s="168" t="s">
        <v>419</v>
      </c>
      <c r="AG70" s="211">
        <v>0</v>
      </c>
      <c r="AH70" s="168" t="s">
        <v>182</v>
      </c>
      <c r="AI70" s="166" t="s">
        <v>419</v>
      </c>
      <c r="AJ70" s="177">
        <v>0</v>
      </c>
      <c r="AK70" s="166" t="s">
        <v>182</v>
      </c>
      <c r="AL70" s="166" t="s">
        <v>859</v>
      </c>
      <c r="AM70" s="177">
        <v>0.4</v>
      </c>
      <c r="AN70" s="166" t="s">
        <v>182</v>
      </c>
      <c r="AO70" s="166" t="s">
        <v>419</v>
      </c>
      <c r="AP70" s="177">
        <v>0</v>
      </c>
      <c r="AQ70" s="166" t="s">
        <v>182</v>
      </c>
      <c r="AR70" s="166" t="s">
        <v>419</v>
      </c>
      <c r="AS70" s="177">
        <v>0</v>
      </c>
      <c r="AT70" s="166" t="s">
        <v>182</v>
      </c>
      <c r="AU70" s="166" t="s">
        <v>419</v>
      </c>
      <c r="AV70" s="177">
        <v>0</v>
      </c>
      <c r="AW70" s="166" t="s">
        <v>182</v>
      </c>
      <c r="AX70" s="168"/>
      <c r="AY70" s="168"/>
      <c r="AZ70" s="168"/>
      <c r="BA70" s="168"/>
      <c r="BB70" s="168"/>
      <c r="BC70" s="168"/>
      <c r="BD70" s="168"/>
      <c r="BE70" s="168"/>
      <c r="BF70" s="168"/>
    </row>
    <row r="71" spans="1:58" ht="240" x14ac:dyDescent="0.25">
      <c r="A71" s="171" t="s">
        <v>408</v>
      </c>
      <c r="B71" s="157" t="s">
        <v>409</v>
      </c>
      <c r="C71" s="172" t="s">
        <v>827</v>
      </c>
      <c r="D71" s="173" t="s">
        <v>411</v>
      </c>
      <c r="E71" s="174" t="s">
        <v>412</v>
      </c>
      <c r="F71" s="167" t="s">
        <v>413</v>
      </c>
      <c r="G71" s="158" t="s">
        <v>87</v>
      </c>
      <c r="H71" s="158" t="s">
        <v>828</v>
      </c>
      <c r="I71" s="169" t="s">
        <v>829</v>
      </c>
      <c r="J71" s="169" t="s">
        <v>829</v>
      </c>
      <c r="K71" s="169" t="s">
        <v>106</v>
      </c>
      <c r="L71" s="203">
        <v>0.02</v>
      </c>
      <c r="M71" s="205" t="s">
        <v>860</v>
      </c>
      <c r="N71" s="169">
        <v>1</v>
      </c>
      <c r="O71" s="202">
        <f>Tabla1[[#This Row],[Avance Acumulado númerico o Porcentaje de la Actividad]]/Tabla1[[#This Row],[Meta 2022
 de la Actividad ó Meta anual]]</f>
        <v>0</v>
      </c>
      <c r="P71" s="203">
        <v>0.14000000000000001</v>
      </c>
      <c r="Q71" s="203" t="e">
        <f>Tabla1[[#This Row],[Peso Porcentual de la Actividad en relación con la Meta ]]/Tabla1[[#This Row],[Avance Porcentual Acumulado (Indicador)]]</f>
        <v>#DIV/0!</v>
      </c>
      <c r="R71" s="169" t="s">
        <v>861</v>
      </c>
      <c r="S71" s="204"/>
      <c r="T71" s="206" t="s">
        <v>847</v>
      </c>
      <c r="U71" s="210" t="s">
        <v>202</v>
      </c>
      <c r="V71" s="168">
        <f>Tabla1[[#This Row],[Avance númerico o porcentual mes enero]]</f>
        <v>0</v>
      </c>
      <c r="W71" s="168" t="s">
        <v>842</v>
      </c>
      <c r="X71" s="168">
        <v>0</v>
      </c>
      <c r="Y71" s="168" t="s">
        <v>182</v>
      </c>
      <c r="Z71" s="208"/>
      <c r="AA71" s="208"/>
      <c r="AB71" s="208"/>
      <c r="AC71" s="166" t="s">
        <v>862</v>
      </c>
      <c r="AD71" s="166">
        <v>70</v>
      </c>
      <c r="AE71" s="166" t="s">
        <v>863</v>
      </c>
      <c r="AF71" s="168" t="s">
        <v>419</v>
      </c>
      <c r="AG71" s="168">
        <v>0</v>
      </c>
      <c r="AH71" s="168" t="s">
        <v>182</v>
      </c>
      <c r="AI71" s="166" t="s">
        <v>419</v>
      </c>
      <c r="AJ71" s="166">
        <v>0</v>
      </c>
      <c r="AK71" s="166" t="s">
        <v>182</v>
      </c>
      <c r="AL71" s="166" t="s">
        <v>864</v>
      </c>
      <c r="AM71" s="166">
        <v>70</v>
      </c>
      <c r="AN71" s="166" t="s">
        <v>182</v>
      </c>
      <c r="AO71" s="166" t="s">
        <v>419</v>
      </c>
      <c r="AP71" s="166">
        <v>0</v>
      </c>
      <c r="AQ71" s="166" t="s">
        <v>182</v>
      </c>
      <c r="AR71" s="166" t="s">
        <v>419</v>
      </c>
      <c r="AS71" s="166">
        <v>0</v>
      </c>
      <c r="AT71" s="166" t="s">
        <v>182</v>
      </c>
      <c r="AU71" s="166" t="s">
        <v>419</v>
      </c>
      <c r="AV71" s="166">
        <v>0</v>
      </c>
      <c r="AW71" s="166" t="s">
        <v>182</v>
      </c>
      <c r="AX71" s="168"/>
      <c r="AY71" s="168"/>
      <c r="AZ71" s="168"/>
      <c r="BA71" s="168"/>
      <c r="BB71" s="168"/>
      <c r="BC71" s="168"/>
      <c r="BD71" s="168"/>
      <c r="BE71" s="168"/>
      <c r="BF71" s="168"/>
    </row>
    <row r="72" spans="1:58" ht="120" x14ac:dyDescent="0.25">
      <c r="A72" s="171" t="s">
        <v>408</v>
      </c>
      <c r="B72" s="157" t="s">
        <v>409</v>
      </c>
      <c r="C72" s="172" t="s">
        <v>827</v>
      </c>
      <c r="D72" s="173" t="s">
        <v>411</v>
      </c>
      <c r="E72" s="174" t="s">
        <v>412</v>
      </c>
      <c r="F72" s="167" t="s">
        <v>413</v>
      </c>
      <c r="G72" s="158" t="s">
        <v>87</v>
      </c>
      <c r="H72" s="158" t="s">
        <v>828</v>
      </c>
      <c r="I72" s="169" t="s">
        <v>829</v>
      </c>
      <c r="J72" s="169" t="s">
        <v>829</v>
      </c>
      <c r="K72" s="169" t="s">
        <v>107</v>
      </c>
      <c r="L72" s="203">
        <v>0.02</v>
      </c>
      <c r="M72" s="169" t="s">
        <v>865</v>
      </c>
      <c r="N72" s="169">
        <v>1</v>
      </c>
      <c r="O72" s="202">
        <f>Tabla1[[#This Row],[Avance Acumulado númerico o Porcentaje de la Actividad]]/Tabla1[[#This Row],[Meta 2022
 de la Actividad ó Meta anual]]</f>
        <v>1</v>
      </c>
      <c r="P72" s="203">
        <v>0.15</v>
      </c>
      <c r="Q72" s="203">
        <f>Tabla1[[#This Row],[Peso Porcentual de la Actividad en relación con la Meta ]]/Tabla1[[#This Row],[Avance Porcentual Acumulado (Indicador)]]</f>
        <v>0.15</v>
      </c>
      <c r="R72" s="169" t="s">
        <v>866</v>
      </c>
      <c r="S72" s="204">
        <v>27730307</v>
      </c>
      <c r="T72" s="169" t="s">
        <v>196</v>
      </c>
      <c r="U72" s="168" t="s">
        <v>196</v>
      </c>
      <c r="V72" s="168">
        <f>Tabla1[[#This Row],[Avance númerico o porcentual mes enero]]</f>
        <v>1</v>
      </c>
      <c r="W72" s="168" t="s">
        <v>867</v>
      </c>
      <c r="X72" s="168">
        <v>1</v>
      </c>
      <c r="Y72" s="168" t="s">
        <v>868</v>
      </c>
      <c r="Z72" s="166" t="s">
        <v>199</v>
      </c>
      <c r="AA72" s="166">
        <v>0</v>
      </c>
      <c r="AB72" s="166" t="s">
        <v>182</v>
      </c>
      <c r="AC72" s="166" t="s">
        <v>199</v>
      </c>
      <c r="AD72" s="166">
        <v>0</v>
      </c>
      <c r="AE72" s="166" t="s">
        <v>182</v>
      </c>
      <c r="AF72" s="168" t="s">
        <v>199</v>
      </c>
      <c r="AG72" s="168">
        <v>0</v>
      </c>
      <c r="AH72" s="168" t="s">
        <v>182</v>
      </c>
      <c r="AI72" s="166" t="s">
        <v>199</v>
      </c>
      <c r="AJ72" s="166">
        <v>0</v>
      </c>
      <c r="AK72" s="166" t="s">
        <v>182</v>
      </c>
      <c r="AL72" s="166" t="s">
        <v>199</v>
      </c>
      <c r="AM72" s="166">
        <v>0</v>
      </c>
      <c r="AN72" s="166" t="s">
        <v>182</v>
      </c>
      <c r="AO72" s="166" t="s">
        <v>199</v>
      </c>
      <c r="AP72" s="166">
        <v>0</v>
      </c>
      <c r="AQ72" s="166" t="s">
        <v>182</v>
      </c>
      <c r="AR72" s="166" t="s">
        <v>199</v>
      </c>
      <c r="AS72" s="166">
        <v>0</v>
      </c>
      <c r="AT72" s="166" t="s">
        <v>182</v>
      </c>
      <c r="AU72" s="166" t="s">
        <v>199</v>
      </c>
      <c r="AV72" s="166">
        <v>0</v>
      </c>
      <c r="AW72" s="166" t="s">
        <v>182</v>
      </c>
      <c r="AX72" s="168"/>
      <c r="AY72" s="168"/>
      <c r="AZ72" s="168"/>
      <c r="BA72" s="168"/>
      <c r="BB72" s="168"/>
      <c r="BC72" s="168"/>
      <c r="BD72" s="168"/>
      <c r="BE72" s="168"/>
      <c r="BF72" s="168"/>
    </row>
    <row r="73" spans="1:58" ht="120" x14ac:dyDescent="0.25">
      <c r="A73" s="171" t="s">
        <v>408</v>
      </c>
      <c r="B73" s="157" t="s">
        <v>409</v>
      </c>
      <c r="C73" s="172" t="s">
        <v>827</v>
      </c>
      <c r="D73" s="173" t="s">
        <v>411</v>
      </c>
      <c r="E73" s="174" t="s">
        <v>412</v>
      </c>
      <c r="F73" s="167" t="s">
        <v>413</v>
      </c>
      <c r="G73" s="158" t="s">
        <v>87</v>
      </c>
      <c r="H73" s="158" t="s">
        <v>828</v>
      </c>
      <c r="I73" s="169" t="s">
        <v>829</v>
      </c>
      <c r="J73" s="169" t="s">
        <v>829</v>
      </c>
      <c r="K73" s="169" t="s">
        <v>107</v>
      </c>
      <c r="L73" s="203">
        <v>0.04</v>
      </c>
      <c r="M73" s="169" t="s">
        <v>869</v>
      </c>
      <c r="N73" s="202">
        <v>1</v>
      </c>
      <c r="O73" s="202">
        <f>Tabla1[[#This Row],[Avance Acumulado númerico o Porcentaje de la Actividad]]/Tabla1[[#This Row],[Meta 2022
 de la Actividad ó Meta anual]]</f>
        <v>0.45</v>
      </c>
      <c r="P73" s="203">
        <v>0.35</v>
      </c>
      <c r="Q73" s="203">
        <f>Tabla1[[#This Row],[Peso Porcentual de la Actividad en relación con la Meta ]]/Tabla1[[#This Row],[Avance Porcentual Acumulado (Indicador)]]</f>
        <v>0.77777777777777768</v>
      </c>
      <c r="R73" s="169" t="s">
        <v>870</v>
      </c>
      <c r="S73" s="204"/>
      <c r="T73" s="169" t="s">
        <v>185</v>
      </c>
      <c r="U73" s="168" t="s">
        <v>202</v>
      </c>
      <c r="V73" s="212">
        <f>Tabla1[[#This Row],[Avance númerico o porcentual mes junio]]</f>
        <v>0.45</v>
      </c>
      <c r="W73" s="168" t="s">
        <v>857</v>
      </c>
      <c r="X73" s="168">
        <v>0</v>
      </c>
      <c r="Y73" s="168" t="s">
        <v>182</v>
      </c>
      <c r="Z73" s="208"/>
      <c r="AA73" s="208"/>
      <c r="AB73" s="208"/>
      <c r="AC73" s="166" t="s">
        <v>871</v>
      </c>
      <c r="AD73" s="177">
        <v>0.17</v>
      </c>
      <c r="AE73" s="166" t="s">
        <v>182</v>
      </c>
      <c r="AF73" s="168" t="s">
        <v>419</v>
      </c>
      <c r="AG73" s="211">
        <v>0</v>
      </c>
      <c r="AH73" s="168" t="s">
        <v>182</v>
      </c>
      <c r="AI73" s="166" t="s">
        <v>419</v>
      </c>
      <c r="AJ73" s="177">
        <v>0</v>
      </c>
      <c r="AK73" s="166" t="s">
        <v>182</v>
      </c>
      <c r="AL73" s="166" t="s">
        <v>871</v>
      </c>
      <c r="AM73" s="177">
        <v>0.45</v>
      </c>
      <c r="AN73" s="166" t="s">
        <v>182</v>
      </c>
      <c r="AO73" s="166" t="s">
        <v>419</v>
      </c>
      <c r="AP73" s="177">
        <v>0</v>
      </c>
      <c r="AQ73" s="166" t="s">
        <v>182</v>
      </c>
      <c r="AR73" s="166" t="s">
        <v>419</v>
      </c>
      <c r="AS73" s="177">
        <v>0</v>
      </c>
      <c r="AT73" s="166" t="s">
        <v>182</v>
      </c>
      <c r="AU73" s="166" t="s">
        <v>419</v>
      </c>
      <c r="AV73" s="177">
        <v>0</v>
      </c>
      <c r="AW73" s="166" t="s">
        <v>182</v>
      </c>
      <c r="AX73" s="168"/>
      <c r="AY73" s="168"/>
      <c r="AZ73" s="168"/>
      <c r="BA73" s="168"/>
      <c r="BB73" s="168"/>
      <c r="BC73" s="168"/>
      <c r="BD73" s="168"/>
      <c r="BE73" s="168"/>
      <c r="BF73" s="168"/>
    </row>
    <row r="74" spans="1:58" ht="120" x14ac:dyDescent="0.25">
      <c r="A74" s="171" t="s">
        <v>408</v>
      </c>
      <c r="B74" s="157" t="s">
        <v>409</v>
      </c>
      <c r="C74" s="172" t="s">
        <v>827</v>
      </c>
      <c r="D74" s="173" t="s">
        <v>411</v>
      </c>
      <c r="E74" s="174" t="s">
        <v>412</v>
      </c>
      <c r="F74" s="167" t="s">
        <v>413</v>
      </c>
      <c r="G74" s="158" t="s">
        <v>87</v>
      </c>
      <c r="H74" s="158" t="s">
        <v>828</v>
      </c>
      <c r="I74" s="169" t="s">
        <v>829</v>
      </c>
      <c r="J74" s="169" t="s">
        <v>829</v>
      </c>
      <c r="K74" s="169" t="s">
        <v>107</v>
      </c>
      <c r="L74" s="203">
        <v>2.5000000000000001E-2</v>
      </c>
      <c r="M74" s="169" t="s">
        <v>872</v>
      </c>
      <c r="N74" s="169">
        <v>1</v>
      </c>
      <c r="O74" s="202">
        <f>Tabla1[[#This Row],[Avance Acumulado númerico o Porcentaje de la Actividad]]/Tabla1[[#This Row],[Meta 2022
 de la Actividad ó Meta anual]]</f>
        <v>1</v>
      </c>
      <c r="P74" s="203">
        <v>0.15</v>
      </c>
      <c r="Q74" s="203">
        <f>Tabla1[[#This Row],[Peso Porcentual de la Actividad en relación con la Meta ]]/Tabla1[[#This Row],[Avance Porcentual Acumulado (Indicador)]]</f>
        <v>0.15</v>
      </c>
      <c r="R74" s="169" t="s">
        <v>873</v>
      </c>
      <c r="S74" s="204"/>
      <c r="T74" s="169" t="s">
        <v>196</v>
      </c>
      <c r="U74" s="168" t="s">
        <v>196</v>
      </c>
      <c r="V74" s="168">
        <f>Tabla1[[#This Row],[Avance númerico o porcentual mes enero]]</f>
        <v>1</v>
      </c>
      <c r="W74" s="168" t="s">
        <v>874</v>
      </c>
      <c r="X74" s="168">
        <v>1</v>
      </c>
      <c r="Y74" s="214" t="s">
        <v>854</v>
      </c>
      <c r="Z74" s="166" t="s">
        <v>199</v>
      </c>
      <c r="AA74" s="166">
        <v>0</v>
      </c>
      <c r="AB74" s="166" t="s">
        <v>182</v>
      </c>
      <c r="AC74" s="166" t="s">
        <v>199</v>
      </c>
      <c r="AD74" s="166">
        <v>0</v>
      </c>
      <c r="AE74" s="166" t="s">
        <v>182</v>
      </c>
      <c r="AF74" s="168" t="s">
        <v>199</v>
      </c>
      <c r="AG74" s="168">
        <v>0</v>
      </c>
      <c r="AH74" s="168" t="s">
        <v>182</v>
      </c>
      <c r="AI74" s="166" t="s">
        <v>199</v>
      </c>
      <c r="AJ74" s="166">
        <v>0</v>
      </c>
      <c r="AK74" s="166" t="s">
        <v>182</v>
      </c>
      <c r="AL74" s="166" t="s">
        <v>199</v>
      </c>
      <c r="AM74" s="166">
        <v>0</v>
      </c>
      <c r="AN74" s="166" t="s">
        <v>182</v>
      </c>
      <c r="AO74" s="166" t="s">
        <v>199</v>
      </c>
      <c r="AP74" s="166">
        <v>0</v>
      </c>
      <c r="AQ74" s="166" t="s">
        <v>182</v>
      </c>
      <c r="AR74" s="166" t="s">
        <v>199</v>
      </c>
      <c r="AS74" s="166">
        <v>0</v>
      </c>
      <c r="AT74" s="166" t="s">
        <v>182</v>
      </c>
      <c r="AU74" s="166" t="s">
        <v>199</v>
      </c>
      <c r="AV74" s="166">
        <v>0</v>
      </c>
      <c r="AW74" s="166" t="s">
        <v>182</v>
      </c>
      <c r="AX74" s="168"/>
      <c r="AY74" s="168"/>
      <c r="AZ74" s="168"/>
      <c r="BA74" s="168"/>
      <c r="BB74" s="168"/>
      <c r="BC74" s="168"/>
      <c r="BD74" s="168"/>
      <c r="BE74" s="168"/>
      <c r="BF74" s="168"/>
    </row>
    <row r="75" spans="1:58" ht="120" x14ac:dyDescent="0.25">
      <c r="A75" s="171" t="s">
        <v>408</v>
      </c>
      <c r="B75" s="157" t="s">
        <v>409</v>
      </c>
      <c r="C75" s="172" t="s">
        <v>827</v>
      </c>
      <c r="D75" s="173" t="s">
        <v>411</v>
      </c>
      <c r="E75" s="174" t="s">
        <v>412</v>
      </c>
      <c r="F75" s="167" t="s">
        <v>413</v>
      </c>
      <c r="G75" s="158" t="s">
        <v>87</v>
      </c>
      <c r="H75" s="158" t="s">
        <v>828</v>
      </c>
      <c r="I75" s="169" t="s">
        <v>829</v>
      </c>
      <c r="J75" s="169" t="s">
        <v>829</v>
      </c>
      <c r="K75" s="169" t="s">
        <v>107</v>
      </c>
      <c r="L75" s="203">
        <v>0.04</v>
      </c>
      <c r="M75" s="169" t="s">
        <v>875</v>
      </c>
      <c r="N75" s="175">
        <v>1</v>
      </c>
      <c r="O75" s="202">
        <f>Tabla1[[#This Row],[Avance Acumulado númerico o Porcentaje de la Actividad]]/Tabla1[[#This Row],[Meta 2022
 de la Actividad ó Meta anual]]</f>
        <v>0.54</v>
      </c>
      <c r="P75" s="203">
        <v>0.35</v>
      </c>
      <c r="Q75" s="203">
        <f>Tabla1[[#This Row],[Peso Porcentual de la Actividad en relación con la Meta ]]/Tabla1[[#This Row],[Avance Porcentual Acumulado (Indicador)]]</f>
        <v>0.64814814814814803</v>
      </c>
      <c r="R75" s="169" t="s">
        <v>876</v>
      </c>
      <c r="S75" s="204"/>
      <c r="T75" s="169" t="s">
        <v>185</v>
      </c>
      <c r="U75" s="168" t="s">
        <v>202</v>
      </c>
      <c r="V75" s="211">
        <f>Tabla1[[#This Row],[Avance númerico o porcentual mes junio]]</f>
        <v>0.54</v>
      </c>
      <c r="W75" s="168" t="s">
        <v>857</v>
      </c>
      <c r="X75" s="168">
        <v>0</v>
      </c>
      <c r="Y75" s="168" t="s">
        <v>182</v>
      </c>
      <c r="Z75" s="208"/>
      <c r="AA75" s="208"/>
      <c r="AB75" s="208"/>
      <c r="AC75" s="169" t="s">
        <v>877</v>
      </c>
      <c r="AD75" s="177">
        <v>0.39</v>
      </c>
      <c r="AE75" s="166" t="s">
        <v>182</v>
      </c>
      <c r="AF75" s="169" t="s">
        <v>419</v>
      </c>
      <c r="AG75" s="211">
        <v>0</v>
      </c>
      <c r="AH75" s="168" t="s">
        <v>182</v>
      </c>
      <c r="AI75" s="170" t="s">
        <v>419</v>
      </c>
      <c r="AJ75" s="177">
        <v>0</v>
      </c>
      <c r="AK75" s="166" t="s">
        <v>182</v>
      </c>
      <c r="AL75" s="170" t="s">
        <v>877</v>
      </c>
      <c r="AM75" s="177">
        <v>0.54</v>
      </c>
      <c r="AN75" s="166" t="s">
        <v>182</v>
      </c>
      <c r="AO75" s="170" t="s">
        <v>419</v>
      </c>
      <c r="AP75" s="177">
        <v>0</v>
      </c>
      <c r="AQ75" s="166" t="s">
        <v>182</v>
      </c>
      <c r="AR75" s="170" t="s">
        <v>419</v>
      </c>
      <c r="AS75" s="177">
        <v>0</v>
      </c>
      <c r="AT75" s="166" t="s">
        <v>182</v>
      </c>
      <c r="AU75" s="170" t="s">
        <v>419</v>
      </c>
      <c r="AV75" s="177">
        <v>0</v>
      </c>
      <c r="AW75" s="166" t="s">
        <v>182</v>
      </c>
      <c r="AX75" s="168"/>
      <c r="AY75" s="168"/>
      <c r="AZ75" s="168"/>
      <c r="BA75" s="168"/>
      <c r="BB75" s="168"/>
      <c r="BC75" s="168"/>
      <c r="BD75" s="168"/>
      <c r="BE75" s="168"/>
      <c r="BF75" s="168"/>
    </row>
    <row r="76" spans="1:58" ht="120" x14ac:dyDescent="0.25">
      <c r="A76" s="171" t="s">
        <v>408</v>
      </c>
      <c r="B76" s="157" t="s">
        <v>409</v>
      </c>
      <c r="C76" s="172" t="s">
        <v>410</v>
      </c>
      <c r="D76" s="173" t="s">
        <v>411</v>
      </c>
      <c r="E76" s="174" t="s">
        <v>412</v>
      </c>
      <c r="F76" s="167" t="s">
        <v>413</v>
      </c>
      <c r="G76" s="158" t="s">
        <v>95</v>
      </c>
      <c r="H76" s="158" t="s">
        <v>414</v>
      </c>
      <c r="I76" s="169" t="s">
        <v>829</v>
      </c>
      <c r="J76" s="169" t="s">
        <v>829</v>
      </c>
      <c r="K76" s="169" t="s">
        <v>416</v>
      </c>
      <c r="L76" s="169" t="s">
        <v>182</v>
      </c>
      <c r="M76" s="169" t="s">
        <v>878</v>
      </c>
      <c r="N76" s="202">
        <v>1</v>
      </c>
      <c r="O76" s="202">
        <f>Tabla1[[#This Row],[Avance Acumulado númerico o Porcentaje de la Actividad]]/Tabla1[[#This Row],[Meta 2022
 de la Actividad ó Meta anual]]</f>
        <v>0</v>
      </c>
      <c r="P76" s="209">
        <v>5.0000000000000001E-3</v>
      </c>
      <c r="Q76" s="203" t="e">
        <f>Tabla1[[#This Row],[Peso Porcentual de la Actividad en relación con la Meta ]]/Tabla1[[#This Row],[Avance Porcentual Acumulado (Indicador)]]</f>
        <v>#DIV/0!</v>
      </c>
      <c r="R76" s="169" t="s">
        <v>418</v>
      </c>
      <c r="S76" s="204"/>
      <c r="T76" s="169" t="s">
        <v>185</v>
      </c>
      <c r="U76" s="210" t="s">
        <v>230</v>
      </c>
      <c r="V76" s="168">
        <f>Tabla1[[#This Row],[Avance númerico o porcentual mes enero]]</f>
        <v>0</v>
      </c>
      <c r="W76" s="168" t="s">
        <v>182</v>
      </c>
      <c r="X76" s="168">
        <v>0</v>
      </c>
      <c r="Y76" s="168" t="s">
        <v>182</v>
      </c>
      <c r="Z76" s="208"/>
      <c r="AA76" s="208"/>
      <c r="AB76" s="208"/>
      <c r="AC76" s="166" t="s">
        <v>182</v>
      </c>
      <c r="AD76" s="166">
        <v>0</v>
      </c>
      <c r="AE76" s="166" t="s">
        <v>182</v>
      </c>
      <c r="AF76" s="168" t="s">
        <v>419</v>
      </c>
      <c r="AG76" s="168">
        <v>0</v>
      </c>
      <c r="AH76" s="168" t="s">
        <v>182</v>
      </c>
      <c r="AI76" s="166" t="s">
        <v>419</v>
      </c>
      <c r="AJ76" s="166">
        <v>0</v>
      </c>
      <c r="AK76" s="166" t="s">
        <v>182</v>
      </c>
      <c r="AL76" s="166" t="s">
        <v>879</v>
      </c>
      <c r="AM76" s="166">
        <v>0</v>
      </c>
      <c r="AN76" s="166" t="s">
        <v>182</v>
      </c>
      <c r="AO76" s="166" t="s">
        <v>419</v>
      </c>
      <c r="AP76" s="166">
        <v>0</v>
      </c>
      <c r="AQ76" s="166" t="s">
        <v>182</v>
      </c>
      <c r="AR76" s="166" t="s">
        <v>419</v>
      </c>
      <c r="AS76" s="166">
        <v>0</v>
      </c>
      <c r="AT76" s="166" t="s">
        <v>182</v>
      </c>
      <c r="AU76" s="166" t="s">
        <v>419</v>
      </c>
      <c r="AV76" s="166">
        <v>0</v>
      </c>
      <c r="AW76" s="166" t="s">
        <v>182</v>
      </c>
      <c r="AX76" s="168"/>
      <c r="AY76" s="168"/>
      <c r="AZ76" s="168"/>
      <c r="BA76" s="168"/>
      <c r="BB76" s="168"/>
      <c r="BC76" s="168"/>
      <c r="BD76" s="168"/>
      <c r="BE76" s="168"/>
      <c r="BF76" s="168"/>
    </row>
    <row r="77" spans="1:58" ht="150" x14ac:dyDescent="0.25">
      <c r="A77" s="171" t="s">
        <v>408</v>
      </c>
      <c r="B77" s="157" t="s">
        <v>409</v>
      </c>
      <c r="C77" s="172" t="s">
        <v>880</v>
      </c>
      <c r="D77" s="173" t="s">
        <v>411</v>
      </c>
      <c r="E77" s="159" t="s">
        <v>881</v>
      </c>
      <c r="F77" s="167" t="s">
        <v>413</v>
      </c>
      <c r="G77" s="158" t="s">
        <v>882</v>
      </c>
      <c r="H77" s="158" t="s">
        <v>883</v>
      </c>
      <c r="I77" s="169" t="s">
        <v>884</v>
      </c>
      <c r="J77" s="169" t="s">
        <v>884</v>
      </c>
      <c r="K77" s="169" t="s">
        <v>885</v>
      </c>
      <c r="L77" s="203">
        <v>3.5000000000000003E-2</v>
      </c>
      <c r="M77" s="169" t="s">
        <v>886</v>
      </c>
      <c r="N77" s="169">
        <v>1</v>
      </c>
      <c r="O77" s="202">
        <f>Tabla1[[#This Row],[Avance Acumulado númerico o Porcentaje de la Actividad]]/Tabla1[[#This Row],[Meta 2022
 de la Actividad ó Meta anual]]</f>
        <v>1</v>
      </c>
      <c r="P77" s="203">
        <v>0.14000000000000001</v>
      </c>
      <c r="Q77" s="203">
        <f>Tabla1[[#This Row],[Peso Porcentual de la Actividad en relación con la Meta ]]/Tabla1[[#This Row],[Avance Porcentual Acumulado (Indicador)]]</f>
        <v>0.14000000000000001</v>
      </c>
      <c r="R77" s="169" t="s">
        <v>887</v>
      </c>
      <c r="S77" s="204">
        <v>7500000</v>
      </c>
      <c r="T77" s="169" t="s">
        <v>196</v>
      </c>
      <c r="U77" s="168" t="s">
        <v>196</v>
      </c>
      <c r="V77" s="168">
        <f>Tabla1[[#This Row],[Avance númerico o porcentual mes enero]]</f>
        <v>1</v>
      </c>
      <c r="W77" s="168" t="s">
        <v>888</v>
      </c>
      <c r="X77" s="168">
        <v>1</v>
      </c>
      <c r="Y77" s="168" t="s">
        <v>854</v>
      </c>
      <c r="Z77" s="166" t="s">
        <v>199</v>
      </c>
      <c r="AA77" s="166">
        <v>0</v>
      </c>
      <c r="AB77" s="166" t="s">
        <v>182</v>
      </c>
      <c r="AC77" s="166" t="s">
        <v>199</v>
      </c>
      <c r="AD77" s="166">
        <v>0</v>
      </c>
      <c r="AE77" s="166" t="s">
        <v>182</v>
      </c>
      <c r="AF77" s="166" t="s">
        <v>199</v>
      </c>
      <c r="AG77" s="166">
        <v>0</v>
      </c>
      <c r="AH77" s="166" t="s">
        <v>182</v>
      </c>
      <c r="AI77" s="166" t="s">
        <v>199</v>
      </c>
      <c r="AJ77" s="166">
        <v>0</v>
      </c>
      <c r="AK77" s="166" t="s">
        <v>182</v>
      </c>
      <c r="AL77" s="166" t="s">
        <v>199</v>
      </c>
      <c r="AM77" s="166">
        <v>0</v>
      </c>
      <c r="AN77" s="166" t="s">
        <v>182</v>
      </c>
      <c r="AO77" s="166" t="s">
        <v>199</v>
      </c>
      <c r="AP77" s="166">
        <v>0</v>
      </c>
      <c r="AQ77" s="166" t="s">
        <v>182</v>
      </c>
      <c r="AR77" s="166" t="s">
        <v>199</v>
      </c>
      <c r="AS77" s="166">
        <v>0</v>
      </c>
      <c r="AT77" s="166" t="s">
        <v>182</v>
      </c>
      <c r="AU77" s="166" t="s">
        <v>199</v>
      </c>
      <c r="AV77" s="166">
        <v>0</v>
      </c>
      <c r="AW77" s="166" t="s">
        <v>182</v>
      </c>
      <c r="AX77" s="168"/>
      <c r="AY77" s="168"/>
      <c r="AZ77" s="168"/>
      <c r="BA77" s="168"/>
      <c r="BB77" s="168"/>
      <c r="BC77" s="168"/>
      <c r="BD77" s="168"/>
      <c r="BE77" s="168"/>
      <c r="BF77" s="168"/>
    </row>
    <row r="78" spans="1:58" ht="120" x14ac:dyDescent="0.25">
      <c r="A78" s="171" t="s">
        <v>408</v>
      </c>
      <c r="B78" s="157" t="s">
        <v>409</v>
      </c>
      <c r="C78" s="172" t="s">
        <v>880</v>
      </c>
      <c r="D78" s="173" t="s">
        <v>411</v>
      </c>
      <c r="E78" s="159" t="s">
        <v>881</v>
      </c>
      <c r="F78" s="167" t="s">
        <v>413</v>
      </c>
      <c r="G78" s="158" t="s">
        <v>882</v>
      </c>
      <c r="H78" s="158" t="s">
        <v>883</v>
      </c>
      <c r="I78" s="169" t="s">
        <v>884</v>
      </c>
      <c r="J78" s="169" t="s">
        <v>884</v>
      </c>
      <c r="K78" s="169" t="s">
        <v>885</v>
      </c>
      <c r="L78" s="203">
        <v>3.5000000000000003E-2</v>
      </c>
      <c r="M78" s="169" t="s">
        <v>889</v>
      </c>
      <c r="N78" s="169">
        <v>1</v>
      </c>
      <c r="O78" s="202">
        <f>Tabla1[[#This Row],[Avance Acumulado númerico o Porcentaje de la Actividad]]/Tabla1[[#This Row],[Meta 2022
 de la Actividad ó Meta anual]]</f>
        <v>0</v>
      </c>
      <c r="P78" s="203">
        <v>0.14000000000000001</v>
      </c>
      <c r="Q78" s="203" t="e">
        <f>Tabla1[[#This Row],[Peso Porcentual de la Actividad en relación con la Meta ]]/Tabla1[[#This Row],[Avance Porcentual Acumulado (Indicador)]]</f>
        <v>#DIV/0!</v>
      </c>
      <c r="R78" s="169" t="s">
        <v>890</v>
      </c>
      <c r="S78" s="204"/>
      <c r="T78" s="169" t="s">
        <v>202</v>
      </c>
      <c r="U78" s="168" t="s">
        <v>202</v>
      </c>
      <c r="V78" s="168">
        <f>Tabla1[[#This Row],[Avance númerico o porcentual mes enero]]</f>
        <v>0</v>
      </c>
      <c r="W78" s="168"/>
      <c r="X78" s="168"/>
      <c r="Y78" s="168"/>
      <c r="Z78" s="208"/>
      <c r="AA78" s="208"/>
      <c r="AB78" s="208"/>
      <c r="AC78" s="208"/>
      <c r="AD78" s="208"/>
      <c r="AE78" s="208"/>
      <c r="AF78" s="166"/>
      <c r="AG78" s="166"/>
      <c r="AH78" s="166"/>
      <c r="AI78" s="208"/>
      <c r="AJ78" s="208"/>
      <c r="AK78" s="208"/>
      <c r="AL78" s="166" t="s">
        <v>419</v>
      </c>
      <c r="AM78" s="219"/>
      <c r="AN78" s="219"/>
      <c r="AO78" s="166" t="s">
        <v>891</v>
      </c>
      <c r="AP78" s="166"/>
      <c r="AQ78" s="166"/>
      <c r="AR78" s="166" t="s">
        <v>891</v>
      </c>
      <c r="AS78" s="208"/>
      <c r="AT78" s="208"/>
      <c r="AU78" s="166" t="s">
        <v>891</v>
      </c>
      <c r="AV78" s="208"/>
      <c r="AW78" s="208"/>
      <c r="AX78" s="168"/>
      <c r="AY78" s="168"/>
      <c r="AZ78" s="168"/>
      <c r="BA78" s="168"/>
      <c r="BB78" s="168"/>
      <c r="BC78" s="168"/>
      <c r="BD78" s="168"/>
      <c r="BE78" s="168"/>
      <c r="BF78" s="168"/>
    </row>
    <row r="79" spans="1:58" ht="120" x14ac:dyDescent="0.25">
      <c r="A79" s="171" t="s">
        <v>408</v>
      </c>
      <c r="B79" s="157" t="s">
        <v>409</v>
      </c>
      <c r="C79" s="172" t="s">
        <v>880</v>
      </c>
      <c r="D79" s="173" t="s">
        <v>411</v>
      </c>
      <c r="E79" s="159" t="s">
        <v>881</v>
      </c>
      <c r="F79" s="167" t="s">
        <v>413</v>
      </c>
      <c r="G79" s="158" t="s">
        <v>882</v>
      </c>
      <c r="H79" s="158" t="s">
        <v>883</v>
      </c>
      <c r="I79" s="169" t="s">
        <v>884</v>
      </c>
      <c r="J79" s="169" t="s">
        <v>884</v>
      </c>
      <c r="K79" s="169" t="s">
        <v>885</v>
      </c>
      <c r="L79" s="203">
        <v>3.5000000000000003E-2</v>
      </c>
      <c r="M79" s="169" t="s">
        <v>892</v>
      </c>
      <c r="N79" s="169">
        <v>1</v>
      </c>
      <c r="O79" s="202">
        <f>Tabla1[[#This Row],[Avance Acumulado númerico o Porcentaje de la Actividad]]/Tabla1[[#This Row],[Meta 2022
 de la Actividad ó Meta anual]]</f>
        <v>1</v>
      </c>
      <c r="P79" s="203">
        <v>0.14000000000000001</v>
      </c>
      <c r="Q79" s="203">
        <f>Tabla1[[#This Row],[Peso Porcentual de la Actividad en relación con la Meta ]]/Tabla1[[#This Row],[Avance Porcentual Acumulado (Indicador)]]</f>
        <v>0.14000000000000001</v>
      </c>
      <c r="R79" s="169" t="s">
        <v>893</v>
      </c>
      <c r="S79" s="204"/>
      <c r="T79" s="169" t="s">
        <v>196</v>
      </c>
      <c r="U79" s="168" t="s">
        <v>196</v>
      </c>
      <c r="V79" s="168">
        <f>Tabla1[[#This Row],[Avance númerico o porcentual mes enero]]</f>
        <v>1</v>
      </c>
      <c r="W79" s="168" t="s">
        <v>894</v>
      </c>
      <c r="X79" s="168">
        <v>1</v>
      </c>
      <c r="Y79" s="214" t="s">
        <v>854</v>
      </c>
      <c r="Z79" s="166" t="s">
        <v>199</v>
      </c>
      <c r="AA79" s="166">
        <v>0</v>
      </c>
      <c r="AB79" s="166" t="s">
        <v>182</v>
      </c>
      <c r="AC79" s="166" t="s">
        <v>199</v>
      </c>
      <c r="AD79" s="166">
        <v>0</v>
      </c>
      <c r="AE79" s="166" t="s">
        <v>182</v>
      </c>
      <c r="AF79" s="166" t="s">
        <v>199</v>
      </c>
      <c r="AG79" s="166">
        <v>0</v>
      </c>
      <c r="AH79" s="166" t="s">
        <v>182</v>
      </c>
      <c r="AI79" s="166" t="s">
        <v>199</v>
      </c>
      <c r="AJ79" s="166">
        <v>0</v>
      </c>
      <c r="AK79" s="166" t="s">
        <v>182</v>
      </c>
      <c r="AL79" s="166" t="s">
        <v>199</v>
      </c>
      <c r="AM79" s="166">
        <v>0</v>
      </c>
      <c r="AN79" s="166" t="s">
        <v>182</v>
      </c>
      <c r="AO79" s="166" t="s">
        <v>199</v>
      </c>
      <c r="AP79" s="166">
        <v>0</v>
      </c>
      <c r="AQ79" s="166" t="s">
        <v>182</v>
      </c>
      <c r="AR79" s="166" t="s">
        <v>199</v>
      </c>
      <c r="AS79" s="166">
        <v>0</v>
      </c>
      <c r="AT79" s="166" t="s">
        <v>182</v>
      </c>
      <c r="AU79" s="166" t="s">
        <v>199</v>
      </c>
      <c r="AV79" s="166">
        <v>0</v>
      </c>
      <c r="AW79" s="166" t="s">
        <v>182</v>
      </c>
      <c r="AX79" s="168"/>
      <c r="AY79" s="168"/>
      <c r="AZ79" s="168"/>
      <c r="BA79" s="168"/>
      <c r="BB79" s="168"/>
      <c r="BC79" s="168"/>
      <c r="BD79" s="168"/>
      <c r="BE79" s="168"/>
      <c r="BF79" s="168"/>
    </row>
    <row r="80" spans="1:58" ht="266.25" customHeight="1" x14ac:dyDescent="0.25">
      <c r="A80" s="171" t="s">
        <v>408</v>
      </c>
      <c r="B80" s="157" t="s">
        <v>409</v>
      </c>
      <c r="C80" s="172" t="s">
        <v>880</v>
      </c>
      <c r="D80" s="173" t="s">
        <v>411</v>
      </c>
      <c r="E80" s="159" t="s">
        <v>881</v>
      </c>
      <c r="F80" s="167" t="s">
        <v>413</v>
      </c>
      <c r="G80" s="158" t="s">
        <v>882</v>
      </c>
      <c r="H80" s="158" t="s">
        <v>883</v>
      </c>
      <c r="I80" s="169" t="s">
        <v>884</v>
      </c>
      <c r="J80" s="169" t="s">
        <v>884</v>
      </c>
      <c r="K80" s="169" t="s">
        <v>885</v>
      </c>
      <c r="L80" s="203">
        <v>3.5000000000000003E-2</v>
      </c>
      <c r="M80" s="169" t="s">
        <v>895</v>
      </c>
      <c r="N80" s="175">
        <v>1</v>
      </c>
      <c r="O80" s="202">
        <f>Tabla1[[#This Row],[Avance Acumulado númerico o Porcentaje de la Actividad]]/Tabla1[[#This Row],[Meta 2022
 de la Actividad ó Meta anual]]</f>
        <v>0.41</v>
      </c>
      <c r="P80" s="203">
        <v>0.14000000000000001</v>
      </c>
      <c r="Q80" s="203">
        <f>Tabla1[[#This Row],[Peso Porcentual de la Actividad en relación con la Meta ]]/Tabla1[[#This Row],[Avance Porcentual Acumulado (Indicador)]]</f>
        <v>0.34146341463414637</v>
      </c>
      <c r="R80" s="169" t="s">
        <v>896</v>
      </c>
      <c r="S80" s="204"/>
      <c r="T80" s="169" t="s">
        <v>185</v>
      </c>
      <c r="U80" s="168" t="s">
        <v>202</v>
      </c>
      <c r="V80" s="211">
        <f>Tabla1[[#This Row],[Avance númerico o porcentual mes julio]]</f>
        <v>0.41</v>
      </c>
      <c r="W80" s="168"/>
      <c r="X80" s="168"/>
      <c r="Y80" s="168"/>
      <c r="Z80" s="208"/>
      <c r="AA80" s="208"/>
      <c r="AB80" s="208"/>
      <c r="AC80" s="208"/>
      <c r="AD80" s="208"/>
      <c r="AE80" s="208"/>
      <c r="AF80" s="166" t="s">
        <v>897</v>
      </c>
      <c r="AG80" s="176">
        <v>0.2</v>
      </c>
      <c r="AH80" s="166" t="s">
        <v>898</v>
      </c>
      <c r="AI80" s="208"/>
      <c r="AJ80" s="220"/>
      <c r="AK80" s="208"/>
      <c r="AL80" s="166" t="s">
        <v>419</v>
      </c>
      <c r="AM80" s="221"/>
      <c r="AN80" s="219"/>
      <c r="AO80" s="166" t="s">
        <v>899</v>
      </c>
      <c r="AP80" s="176">
        <v>0.41</v>
      </c>
      <c r="AQ80" s="214" t="s">
        <v>900</v>
      </c>
      <c r="AR80" s="166" t="s">
        <v>901</v>
      </c>
      <c r="AS80" s="176">
        <v>0.41</v>
      </c>
      <c r="AT80" s="222" t="s">
        <v>900</v>
      </c>
      <c r="AU80" s="166" t="s">
        <v>419</v>
      </c>
      <c r="AV80" s="176">
        <v>0</v>
      </c>
      <c r="AW80" s="178" t="s">
        <v>900</v>
      </c>
      <c r="AX80" s="168"/>
      <c r="AY80" s="168"/>
      <c r="AZ80" s="168"/>
      <c r="BA80" s="168"/>
      <c r="BB80" s="168"/>
      <c r="BC80" s="168"/>
      <c r="BD80" s="168"/>
      <c r="BE80" s="168"/>
      <c r="BF80" s="168"/>
    </row>
    <row r="81" spans="1:58" ht="120" x14ac:dyDescent="0.25">
      <c r="A81" s="171" t="s">
        <v>408</v>
      </c>
      <c r="B81" s="157" t="s">
        <v>409</v>
      </c>
      <c r="C81" s="172" t="s">
        <v>880</v>
      </c>
      <c r="D81" s="173" t="s">
        <v>411</v>
      </c>
      <c r="E81" s="159" t="s">
        <v>881</v>
      </c>
      <c r="F81" s="167" t="s">
        <v>413</v>
      </c>
      <c r="G81" s="158" t="s">
        <v>882</v>
      </c>
      <c r="H81" s="158" t="s">
        <v>883</v>
      </c>
      <c r="I81" s="169" t="s">
        <v>884</v>
      </c>
      <c r="J81" s="169" t="s">
        <v>884</v>
      </c>
      <c r="K81" s="169" t="s">
        <v>885</v>
      </c>
      <c r="L81" s="203">
        <v>3.5000000000000003E-2</v>
      </c>
      <c r="M81" s="169" t="s">
        <v>902</v>
      </c>
      <c r="N81" s="169">
        <v>1</v>
      </c>
      <c r="O81" s="202">
        <f>Tabla1[[#This Row],[Avance Acumulado númerico o Porcentaje de la Actividad]]/Tabla1[[#This Row],[Meta 2022
 de la Actividad ó Meta anual]]</f>
        <v>1</v>
      </c>
      <c r="P81" s="203">
        <v>0.14000000000000001</v>
      </c>
      <c r="Q81" s="203">
        <f>Tabla1[[#This Row],[Peso Porcentual de la Actividad en relación con la Meta ]]/Tabla1[[#This Row],[Avance Porcentual Acumulado (Indicador)]]</f>
        <v>0.14000000000000001</v>
      </c>
      <c r="R81" s="169" t="s">
        <v>903</v>
      </c>
      <c r="S81" s="204"/>
      <c r="T81" s="169" t="s">
        <v>196</v>
      </c>
      <c r="U81" s="168" t="s">
        <v>196</v>
      </c>
      <c r="V81" s="168">
        <f>Tabla1[[#This Row],[Avance númerico o porcentual mes enero]]</f>
        <v>1</v>
      </c>
      <c r="W81" s="168" t="s">
        <v>904</v>
      </c>
      <c r="X81" s="168">
        <v>1</v>
      </c>
      <c r="Y81" s="214" t="s">
        <v>854</v>
      </c>
      <c r="Z81" s="166" t="s">
        <v>199</v>
      </c>
      <c r="AA81" s="166">
        <v>0</v>
      </c>
      <c r="AB81" s="166" t="s">
        <v>182</v>
      </c>
      <c r="AC81" s="166" t="s">
        <v>199</v>
      </c>
      <c r="AD81" s="166">
        <v>0</v>
      </c>
      <c r="AE81" s="166" t="s">
        <v>182</v>
      </c>
      <c r="AF81" s="166" t="s">
        <v>199</v>
      </c>
      <c r="AG81" s="166">
        <v>0</v>
      </c>
      <c r="AH81" s="166" t="s">
        <v>182</v>
      </c>
      <c r="AI81" s="166" t="s">
        <v>199</v>
      </c>
      <c r="AJ81" s="166">
        <v>0</v>
      </c>
      <c r="AK81" s="166" t="s">
        <v>182</v>
      </c>
      <c r="AL81" s="166" t="s">
        <v>199</v>
      </c>
      <c r="AM81" s="166">
        <v>0</v>
      </c>
      <c r="AN81" s="166" t="s">
        <v>182</v>
      </c>
      <c r="AO81" s="166" t="s">
        <v>199</v>
      </c>
      <c r="AP81" s="166">
        <v>0</v>
      </c>
      <c r="AQ81" s="166" t="s">
        <v>182</v>
      </c>
      <c r="AR81" s="166" t="s">
        <v>199</v>
      </c>
      <c r="AS81" s="166">
        <v>0</v>
      </c>
      <c r="AT81" s="166" t="s">
        <v>182</v>
      </c>
      <c r="AU81" s="166" t="s">
        <v>199</v>
      </c>
      <c r="AV81" s="166">
        <v>0</v>
      </c>
      <c r="AW81" s="166" t="s">
        <v>182</v>
      </c>
      <c r="AX81" s="168"/>
      <c r="AY81" s="168"/>
      <c r="AZ81" s="168"/>
      <c r="BA81" s="168"/>
      <c r="BB81" s="168"/>
      <c r="BC81" s="168"/>
      <c r="BD81" s="168"/>
      <c r="BE81" s="168"/>
      <c r="BF81" s="168"/>
    </row>
    <row r="82" spans="1:58" ht="120" x14ac:dyDescent="0.25">
      <c r="A82" s="171" t="s">
        <v>408</v>
      </c>
      <c r="B82" s="157" t="s">
        <v>409</v>
      </c>
      <c r="C82" s="172" t="s">
        <v>880</v>
      </c>
      <c r="D82" s="173" t="s">
        <v>411</v>
      </c>
      <c r="E82" s="159" t="s">
        <v>881</v>
      </c>
      <c r="F82" s="167" t="s">
        <v>413</v>
      </c>
      <c r="G82" s="158" t="s">
        <v>882</v>
      </c>
      <c r="H82" s="158" t="s">
        <v>883</v>
      </c>
      <c r="I82" s="169" t="s">
        <v>884</v>
      </c>
      <c r="J82" s="169" t="s">
        <v>884</v>
      </c>
      <c r="K82" s="169" t="s">
        <v>885</v>
      </c>
      <c r="L82" s="203">
        <v>3.5000000000000003E-2</v>
      </c>
      <c r="M82" s="169" t="s">
        <v>905</v>
      </c>
      <c r="N82" s="169">
        <v>1</v>
      </c>
      <c r="O82" s="202">
        <f>Tabla1[[#This Row],[Avance Acumulado númerico o Porcentaje de la Actividad]]/Tabla1[[#This Row],[Meta 2022
 de la Actividad ó Meta anual]]</f>
        <v>1</v>
      </c>
      <c r="P82" s="203">
        <v>0.14000000000000001</v>
      </c>
      <c r="Q82" s="203">
        <f>Tabla1[[#This Row],[Peso Porcentual de la Actividad en relación con la Meta ]]/Tabla1[[#This Row],[Avance Porcentual Acumulado (Indicador)]]</f>
        <v>0.14000000000000001</v>
      </c>
      <c r="R82" s="169" t="s">
        <v>906</v>
      </c>
      <c r="S82" s="204"/>
      <c r="T82" s="169" t="s">
        <v>196</v>
      </c>
      <c r="U82" s="168" t="s">
        <v>196</v>
      </c>
      <c r="V82" s="168">
        <f>Tabla1[[#This Row],[Avance númerico o porcentual mes enero]]</f>
        <v>1</v>
      </c>
      <c r="W82" s="168" t="s">
        <v>904</v>
      </c>
      <c r="X82" s="168">
        <v>1</v>
      </c>
      <c r="Y82" s="214" t="s">
        <v>854</v>
      </c>
      <c r="Z82" s="166" t="s">
        <v>199</v>
      </c>
      <c r="AA82" s="166">
        <v>0</v>
      </c>
      <c r="AB82" s="166" t="s">
        <v>182</v>
      </c>
      <c r="AC82" s="166" t="s">
        <v>199</v>
      </c>
      <c r="AD82" s="166">
        <v>0</v>
      </c>
      <c r="AE82" s="166" t="s">
        <v>182</v>
      </c>
      <c r="AF82" s="166" t="s">
        <v>199</v>
      </c>
      <c r="AG82" s="166">
        <v>0</v>
      </c>
      <c r="AH82" s="166" t="s">
        <v>182</v>
      </c>
      <c r="AI82" s="166" t="s">
        <v>199</v>
      </c>
      <c r="AJ82" s="166">
        <v>0</v>
      </c>
      <c r="AK82" s="166" t="s">
        <v>182</v>
      </c>
      <c r="AL82" s="166" t="s">
        <v>199</v>
      </c>
      <c r="AM82" s="166">
        <v>0</v>
      </c>
      <c r="AN82" s="166" t="s">
        <v>182</v>
      </c>
      <c r="AO82" s="166" t="s">
        <v>199</v>
      </c>
      <c r="AP82" s="166">
        <v>0</v>
      </c>
      <c r="AQ82" s="166" t="s">
        <v>182</v>
      </c>
      <c r="AR82" s="166" t="s">
        <v>199</v>
      </c>
      <c r="AS82" s="166">
        <v>0</v>
      </c>
      <c r="AT82" s="166" t="s">
        <v>182</v>
      </c>
      <c r="AU82" s="166" t="s">
        <v>199</v>
      </c>
      <c r="AV82" s="166">
        <v>0</v>
      </c>
      <c r="AW82" s="166" t="s">
        <v>182</v>
      </c>
      <c r="AX82" s="168"/>
      <c r="AY82" s="168"/>
      <c r="AZ82" s="168"/>
      <c r="BA82" s="168"/>
      <c r="BB82" s="168"/>
      <c r="BC82" s="168"/>
      <c r="BD82" s="168"/>
      <c r="BE82" s="168"/>
      <c r="BF82" s="168"/>
    </row>
    <row r="83" spans="1:58" ht="150" x14ac:dyDescent="0.25">
      <c r="A83" s="171" t="s">
        <v>408</v>
      </c>
      <c r="B83" s="157" t="s">
        <v>409</v>
      </c>
      <c r="C83" s="172" t="s">
        <v>880</v>
      </c>
      <c r="D83" s="173" t="s">
        <v>411</v>
      </c>
      <c r="E83" s="159" t="s">
        <v>881</v>
      </c>
      <c r="F83" s="167" t="s">
        <v>413</v>
      </c>
      <c r="G83" s="158" t="s">
        <v>882</v>
      </c>
      <c r="H83" s="158" t="s">
        <v>883</v>
      </c>
      <c r="I83" s="169" t="s">
        <v>884</v>
      </c>
      <c r="J83" s="169" t="s">
        <v>884</v>
      </c>
      <c r="K83" s="169" t="s">
        <v>885</v>
      </c>
      <c r="L83" s="203">
        <v>0.04</v>
      </c>
      <c r="M83" s="169" t="s">
        <v>907</v>
      </c>
      <c r="N83" s="169">
        <v>2</v>
      </c>
      <c r="O83" s="202">
        <f>Tabla1[[#This Row],[Avance Acumulado númerico o Porcentaje de la Actividad]]/Tabla1[[#This Row],[Meta 2022
 de la Actividad ó Meta anual]]</f>
        <v>0.5</v>
      </c>
      <c r="P83" s="203">
        <v>0.16</v>
      </c>
      <c r="Q83" s="203">
        <f>Tabla1[[#This Row],[Peso Porcentual de la Actividad en relación con la Meta ]]/Tabla1[[#This Row],[Avance Porcentual Acumulado (Indicador)]]</f>
        <v>0.32</v>
      </c>
      <c r="R83" s="169" t="s">
        <v>908</v>
      </c>
      <c r="S83" s="204"/>
      <c r="T83" s="169" t="s">
        <v>218</v>
      </c>
      <c r="U83" s="168" t="s">
        <v>202</v>
      </c>
      <c r="V83" s="168">
        <f>Tabla1[[#This Row],[Avance númerico o porcentual mes enero]]+Tabla1[[#This Row],[Avance númerico o porcentual mes julio]]</f>
        <v>1</v>
      </c>
      <c r="W83" s="168"/>
      <c r="X83" s="168"/>
      <c r="Y83" s="168"/>
      <c r="Z83" s="208"/>
      <c r="AA83" s="208"/>
      <c r="AB83" s="208"/>
      <c r="AC83" s="208"/>
      <c r="AD83" s="208"/>
      <c r="AE83" s="208"/>
      <c r="AF83" s="166"/>
      <c r="AG83" s="166"/>
      <c r="AH83" s="166"/>
      <c r="AI83" s="208"/>
      <c r="AJ83" s="208"/>
      <c r="AK83" s="208"/>
      <c r="AL83" s="166" t="s">
        <v>419</v>
      </c>
      <c r="AM83" s="166">
        <v>0</v>
      </c>
      <c r="AN83" s="166"/>
      <c r="AO83" s="166" t="s">
        <v>909</v>
      </c>
      <c r="AP83" s="166">
        <v>1</v>
      </c>
      <c r="AQ83" s="178" t="s">
        <v>910</v>
      </c>
      <c r="AR83" s="166" t="s">
        <v>911</v>
      </c>
      <c r="AS83" s="166">
        <v>0</v>
      </c>
      <c r="AT83" s="222" t="s">
        <v>910</v>
      </c>
      <c r="AU83" s="166" t="s">
        <v>419</v>
      </c>
      <c r="AV83" s="166">
        <v>0</v>
      </c>
      <c r="AW83" s="178" t="s">
        <v>910</v>
      </c>
      <c r="AX83" s="168"/>
      <c r="AY83" s="168"/>
      <c r="AZ83" s="168"/>
      <c r="BA83" s="168"/>
      <c r="BB83" s="168"/>
      <c r="BC83" s="168"/>
      <c r="BD83" s="168"/>
      <c r="BE83" s="168"/>
      <c r="BF83" s="168"/>
    </row>
    <row r="84" spans="1:58" ht="120" x14ac:dyDescent="0.25">
      <c r="A84" s="171" t="s">
        <v>408</v>
      </c>
      <c r="B84" s="157" t="s">
        <v>409</v>
      </c>
      <c r="C84" s="172" t="s">
        <v>880</v>
      </c>
      <c r="D84" s="173" t="s">
        <v>411</v>
      </c>
      <c r="E84" s="159" t="s">
        <v>881</v>
      </c>
      <c r="F84" s="167" t="s">
        <v>413</v>
      </c>
      <c r="G84" s="158" t="s">
        <v>882</v>
      </c>
      <c r="H84" s="158" t="s">
        <v>883</v>
      </c>
      <c r="I84" s="169" t="s">
        <v>884</v>
      </c>
      <c r="J84" s="169" t="s">
        <v>884</v>
      </c>
      <c r="K84" s="169" t="s">
        <v>109</v>
      </c>
      <c r="L84" s="202" t="s">
        <v>182</v>
      </c>
      <c r="M84" s="169" t="s">
        <v>912</v>
      </c>
      <c r="N84" s="169">
        <v>1</v>
      </c>
      <c r="O84" s="202">
        <f>Tabla1[[#This Row],[Avance Acumulado númerico o Porcentaje de la Actividad]]/Tabla1[[#This Row],[Meta 2022
 de la Actividad ó Meta anual]]</f>
        <v>1</v>
      </c>
      <c r="P84" s="202">
        <v>0.2</v>
      </c>
      <c r="Q84" s="203">
        <f>Tabla1[[#This Row],[Peso Porcentual de la Actividad en relación con la Meta ]]/Tabla1[[#This Row],[Avance Porcentual Acumulado (Indicador)]]</f>
        <v>0.2</v>
      </c>
      <c r="R84" s="169" t="s">
        <v>913</v>
      </c>
      <c r="S84" s="204">
        <v>5000000</v>
      </c>
      <c r="T84" s="169" t="s">
        <v>196</v>
      </c>
      <c r="U84" s="168" t="s">
        <v>196</v>
      </c>
      <c r="V84" s="168">
        <f>Tabla1[[#This Row],[Avance númerico o porcentual mes enero]]</f>
        <v>1</v>
      </c>
      <c r="W84" s="168" t="s">
        <v>914</v>
      </c>
      <c r="X84" s="168">
        <v>1</v>
      </c>
      <c r="Y84" s="214" t="s">
        <v>854</v>
      </c>
      <c r="Z84" s="166" t="s">
        <v>199</v>
      </c>
      <c r="AA84" s="166">
        <v>0</v>
      </c>
      <c r="AB84" s="166" t="s">
        <v>182</v>
      </c>
      <c r="AC84" s="166" t="s">
        <v>199</v>
      </c>
      <c r="AD84" s="166">
        <v>0</v>
      </c>
      <c r="AE84" s="166" t="s">
        <v>182</v>
      </c>
      <c r="AF84" s="166" t="s">
        <v>199</v>
      </c>
      <c r="AG84" s="166">
        <v>0</v>
      </c>
      <c r="AH84" s="166" t="s">
        <v>182</v>
      </c>
      <c r="AI84" s="166" t="s">
        <v>199</v>
      </c>
      <c r="AJ84" s="166">
        <v>0</v>
      </c>
      <c r="AK84" s="166" t="s">
        <v>182</v>
      </c>
      <c r="AL84" s="166" t="s">
        <v>199</v>
      </c>
      <c r="AM84" s="166">
        <v>0</v>
      </c>
      <c r="AN84" s="166" t="s">
        <v>182</v>
      </c>
      <c r="AO84" s="166" t="s">
        <v>199</v>
      </c>
      <c r="AP84" s="166">
        <v>0</v>
      </c>
      <c r="AQ84" s="166" t="s">
        <v>182</v>
      </c>
      <c r="AR84" s="166" t="s">
        <v>199</v>
      </c>
      <c r="AS84" s="166">
        <v>0</v>
      </c>
      <c r="AT84" s="166" t="s">
        <v>182</v>
      </c>
      <c r="AU84" s="166" t="s">
        <v>199</v>
      </c>
      <c r="AV84" s="166">
        <v>0</v>
      </c>
      <c r="AW84" s="166" t="s">
        <v>182</v>
      </c>
      <c r="AX84" s="168"/>
      <c r="AY84" s="168"/>
      <c r="AZ84" s="168"/>
      <c r="BA84" s="168"/>
      <c r="BB84" s="168"/>
      <c r="BC84" s="168"/>
      <c r="BD84" s="168"/>
      <c r="BE84" s="168"/>
      <c r="BF84" s="168"/>
    </row>
    <row r="85" spans="1:58" ht="360" x14ac:dyDescent="0.25">
      <c r="A85" s="171" t="s">
        <v>408</v>
      </c>
      <c r="B85" s="157" t="s">
        <v>409</v>
      </c>
      <c r="C85" s="172" t="s">
        <v>880</v>
      </c>
      <c r="D85" s="173" t="s">
        <v>411</v>
      </c>
      <c r="E85" s="159" t="s">
        <v>881</v>
      </c>
      <c r="F85" s="167" t="s">
        <v>413</v>
      </c>
      <c r="G85" s="158" t="s">
        <v>882</v>
      </c>
      <c r="H85" s="158" t="s">
        <v>883</v>
      </c>
      <c r="I85" s="169" t="s">
        <v>884</v>
      </c>
      <c r="J85" s="169" t="s">
        <v>884</v>
      </c>
      <c r="K85" s="169" t="s">
        <v>109</v>
      </c>
      <c r="L85" s="218" t="s">
        <v>182</v>
      </c>
      <c r="M85" s="169" t="s">
        <v>915</v>
      </c>
      <c r="N85" s="202">
        <v>1</v>
      </c>
      <c r="O85" s="202">
        <f>Tabla1[[#This Row],[Avance Acumulado númerico o Porcentaje de la Actividad]]/Tabla1[[#This Row],[Meta 2022
 de la Actividad ó Meta anual]]</f>
        <v>0.35</v>
      </c>
      <c r="P85" s="203">
        <v>0.4</v>
      </c>
      <c r="Q85" s="203">
        <f>Tabla1[[#This Row],[Peso Porcentual de la Actividad en relación con la Meta ]]/Tabla1[[#This Row],[Avance Porcentual Acumulado (Indicador)]]</f>
        <v>1.142857142857143</v>
      </c>
      <c r="R85" s="169" t="s">
        <v>916</v>
      </c>
      <c r="S85" s="204"/>
      <c r="T85" s="169" t="s">
        <v>185</v>
      </c>
      <c r="U85" s="168" t="s">
        <v>202</v>
      </c>
      <c r="V85" s="211">
        <f>Tabla1[[#This Row],[Avance númerico o porcentual mes julio]]</f>
        <v>0.35</v>
      </c>
      <c r="W85" s="168"/>
      <c r="X85" s="168"/>
      <c r="Y85" s="168"/>
      <c r="Z85" s="208"/>
      <c r="AA85" s="208"/>
      <c r="AB85" s="208"/>
      <c r="AC85" s="208"/>
      <c r="AD85" s="208"/>
      <c r="AE85" s="208"/>
      <c r="AF85" s="166" t="s">
        <v>917</v>
      </c>
      <c r="AG85" s="176">
        <v>0.17</v>
      </c>
      <c r="AH85" s="166" t="s">
        <v>918</v>
      </c>
      <c r="AI85" s="208"/>
      <c r="AJ85" s="220"/>
      <c r="AK85" s="208"/>
      <c r="AL85" s="166" t="s">
        <v>419</v>
      </c>
      <c r="AM85" s="176">
        <v>0</v>
      </c>
      <c r="AN85" s="166"/>
      <c r="AO85" s="166" t="s">
        <v>919</v>
      </c>
      <c r="AP85" s="176">
        <v>0.35</v>
      </c>
      <c r="AQ85" s="178" t="s">
        <v>910</v>
      </c>
      <c r="AR85" s="166" t="s">
        <v>920</v>
      </c>
      <c r="AS85" s="176">
        <v>0.35</v>
      </c>
      <c r="AT85" s="222" t="s">
        <v>910</v>
      </c>
      <c r="AU85" s="166" t="s">
        <v>419</v>
      </c>
      <c r="AV85" s="176">
        <v>0</v>
      </c>
      <c r="AW85" s="178" t="s">
        <v>910</v>
      </c>
      <c r="AX85" s="168"/>
      <c r="AY85" s="168"/>
      <c r="AZ85" s="168"/>
      <c r="BA85" s="168"/>
      <c r="BB85" s="168"/>
      <c r="BC85" s="168"/>
      <c r="BD85" s="168"/>
      <c r="BE85" s="168"/>
      <c r="BF85" s="168"/>
    </row>
    <row r="86" spans="1:58" ht="409.5" x14ac:dyDescent="0.25">
      <c r="A86" s="171" t="s">
        <v>408</v>
      </c>
      <c r="B86" s="157" t="s">
        <v>409</v>
      </c>
      <c r="C86" s="172" t="s">
        <v>880</v>
      </c>
      <c r="D86" s="173" t="s">
        <v>411</v>
      </c>
      <c r="E86" s="159" t="s">
        <v>881</v>
      </c>
      <c r="F86" s="167" t="s">
        <v>413</v>
      </c>
      <c r="G86" s="158" t="s">
        <v>882</v>
      </c>
      <c r="H86" s="158" t="s">
        <v>883</v>
      </c>
      <c r="I86" s="169" t="s">
        <v>884</v>
      </c>
      <c r="J86" s="169" t="s">
        <v>884</v>
      </c>
      <c r="K86" s="169" t="s">
        <v>109</v>
      </c>
      <c r="L86" s="218">
        <v>400</v>
      </c>
      <c r="M86" s="169" t="s">
        <v>915</v>
      </c>
      <c r="N86" s="169">
        <v>100</v>
      </c>
      <c r="O86" s="202">
        <f>Tabla1[[#This Row],[Avance Acumulado númerico o Porcentaje de la Actividad]]/Tabla1[[#This Row],[Meta 2022
 de la Actividad ó Meta anual]]</f>
        <v>0.96</v>
      </c>
      <c r="P86" s="203">
        <v>0.4</v>
      </c>
      <c r="Q86" s="203">
        <f>Tabla1[[#This Row],[Peso Porcentual de la Actividad en relación con la Meta ]]/Tabla1[[#This Row],[Avance Porcentual Acumulado (Indicador)]]</f>
        <v>0.41666666666666669</v>
      </c>
      <c r="R86" s="169" t="s">
        <v>921</v>
      </c>
      <c r="S86" s="204"/>
      <c r="T86" s="169" t="s">
        <v>185</v>
      </c>
      <c r="U86" s="168" t="s">
        <v>202</v>
      </c>
      <c r="V86" s="168">
        <f>Tabla1[[#This Row],[Avance númerico o porcentual mes julio]]</f>
        <v>96</v>
      </c>
      <c r="W86" s="168"/>
      <c r="X86" s="168"/>
      <c r="Y86" s="168"/>
      <c r="Z86" s="208"/>
      <c r="AA86" s="208"/>
      <c r="AB86" s="208"/>
      <c r="AC86" s="208"/>
      <c r="AD86" s="208"/>
      <c r="AE86" s="208"/>
      <c r="AF86" s="166" t="s">
        <v>922</v>
      </c>
      <c r="AG86" s="166">
        <v>45</v>
      </c>
      <c r="AH86" s="166" t="s">
        <v>918</v>
      </c>
      <c r="AI86" s="208"/>
      <c r="AJ86" s="208"/>
      <c r="AK86" s="208"/>
      <c r="AL86" s="166" t="s">
        <v>419</v>
      </c>
      <c r="AM86" s="166">
        <v>0</v>
      </c>
      <c r="AN86" s="166"/>
      <c r="AO86" s="166" t="s">
        <v>923</v>
      </c>
      <c r="AP86" s="166">
        <v>96</v>
      </c>
      <c r="AQ86" s="166"/>
      <c r="AR86" s="166" t="s">
        <v>923</v>
      </c>
      <c r="AS86" s="166">
        <v>96</v>
      </c>
      <c r="AT86" s="166" t="s">
        <v>924</v>
      </c>
      <c r="AU86" s="166" t="s">
        <v>419</v>
      </c>
      <c r="AV86" s="166"/>
      <c r="AW86" s="166" t="s">
        <v>924</v>
      </c>
      <c r="AX86" s="168"/>
      <c r="AY86" s="168"/>
      <c r="AZ86" s="168"/>
      <c r="BA86" s="168"/>
      <c r="BB86" s="168"/>
      <c r="BC86" s="168"/>
      <c r="BD86" s="168"/>
      <c r="BE86" s="168"/>
      <c r="BF86" s="168"/>
    </row>
    <row r="87" spans="1:58" ht="120" x14ac:dyDescent="0.25">
      <c r="A87" s="171" t="s">
        <v>408</v>
      </c>
      <c r="B87" s="157" t="s">
        <v>409</v>
      </c>
      <c r="C87" s="172" t="s">
        <v>880</v>
      </c>
      <c r="D87" s="173" t="s">
        <v>411</v>
      </c>
      <c r="E87" s="174" t="s">
        <v>412</v>
      </c>
      <c r="F87" s="167" t="s">
        <v>413</v>
      </c>
      <c r="G87" s="158" t="s">
        <v>95</v>
      </c>
      <c r="H87" s="158" t="s">
        <v>414</v>
      </c>
      <c r="I87" s="169" t="s">
        <v>884</v>
      </c>
      <c r="J87" s="169" t="s">
        <v>884</v>
      </c>
      <c r="K87" s="169" t="s">
        <v>111</v>
      </c>
      <c r="L87" s="202">
        <v>0.1</v>
      </c>
      <c r="M87" s="169" t="s">
        <v>925</v>
      </c>
      <c r="N87" s="169">
        <v>1</v>
      </c>
      <c r="O87" s="202">
        <f>Tabla1[[#This Row],[Avance Acumulado númerico o Porcentaje de la Actividad]]/Tabla1[[#This Row],[Meta 2022
 de la Actividad ó Meta anual]]</f>
        <v>1</v>
      </c>
      <c r="P87" s="203">
        <v>0.3</v>
      </c>
      <c r="Q87" s="203">
        <f>Tabla1[[#This Row],[Peso Porcentual de la Actividad en relación con la Meta ]]/Tabla1[[#This Row],[Avance Porcentual Acumulado (Indicador)]]</f>
        <v>0.3</v>
      </c>
      <c r="R87" s="169" t="s">
        <v>926</v>
      </c>
      <c r="S87" s="204">
        <v>0</v>
      </c>
      <c r="T87" s="169" t="s">
        <v>196</v>
      </c>
      <c r="U87" s="168" t="s">
        <v>196</v>
      </c>
      <c r="V87" s="168">
        <f>Tabla1[[#This Row],[Avance númerico o porcentual mes enero]]</f>
        <v>1</v>
      </c>
      <c r="W87" s="168" t="s">
        <v>904</v>
      </c>
      <c r="X87" s="168">
        <v>1</v>
      </c>
      <c r="Y87" s="214" t="s">
        <v>854</v>
      </c>
      <c r="Z87" s="166" t="s">
        <v>199</v>
      </c>
      <c r="AA87" s="166">
        <v>0</v>
      </c>
      <c r="AB87" s="166" t="s">
        <v>182</v>
      </c>
      <c r="AC87" s="166" t="s">
        <v>199</v>
      </c>
      <c r="AD87" s="166">
        <v>0</v>
      </c>
      <c r="AE87" s="166" t="s">
        <v>182</v>
      </c>
      <c r="AF87" s="166" t="s">
        <v>199</v>
      </c>
      <c r="AG87" s="166">
        <v>0</v>
      </c>
      <c r="AH87" s="166" t="s">
        <v>182</v>
      </c>
      <c r="AI87" s="166" t="s">
        <v>199</v>
      </c>
      <c r="AJ87" s="166">
        <v>0</v>
      </c>
      <c r="AK87" s="166" t="s">
        <v>182</v>
      </c>
      <c r="AL87" s="166" t="s">
        <v>199</v>
      </c>
      <c r="AM87" s="166">
        <v>0</v>
      </c>
      <c r="AN87" s="166" t="s">
        <v>182</v>
      </c>
      <c r="AO87" s="166" t="s">
        <v>199</v>
      </c>
      <c r="AP87" s="166">
        <v>0</v>
      </c>
      <c r="AQ87" s="166" t="s">
        <v>182</v>
      </c>
      <c r="AR87" s="166" t="s">
        <v>199</v>
      </c>
      <c r="AS87" s="166">
        <v>0</v>
      </c>
      <c r="AT87" s="166" t="s">
        <v>182</v>
      </c>
      <c r="AU87" s="166" t="s">
        <v>199</v>
      </c>
      <c r="AV87" s="166">
        <v>0</v>
      </c>
      <c r="AW87" s="166" t="s">
        <v>182</v>
      </c>
      <c r="AX87" s="168"/>
      <c r="AY87" s="168"/>
      <c r="AZ87" s="168"/>
      <c r="BA87" s="168"/>
      <c r="BB87" s="168"/>
      <c r="BC87" s="168"/>
      <c r="BD87" s="168"/>
      <c r="BE87" s="168"/>
      <c r="BF87" s="168"/>
    </row>
    <row r="88" spans="1:58" ht="290.25" customHeight="1" x14ac:dyDescent="0.25">
      <c r="A88" s="171" t="s">
        <v>408</v>
      </c>
      <c r="B88" s="157" t="s">
        <v>409</v>
      </c>
      <c r="C88" s="172" t="s">
        <v>880</v>
      </c>
      <c r="D88" s="173" t="s">
        <v>411</v>
      </c>
      <c r="E88" s="174" t="s">
        <v>412</v>
      </c>
      <c r="F88" s="167" t="s">
        <v>413</v>
      </c>
      <c r="G88" s="158" t="s">
        <v>95</v>
      </c>
      <c r="H88" s="158" t="s">
        <v>414</v>
      </c>
      <c r="I88" s="169" t="s">
        <v>884</v>
      </c>
      <c r="J88" s="169" t="s">
        <v>884</v>
      </c>
      <c r="K88" s="169" t="s">
        <v>111</v>
      </c>
      <c r="L88" s="202">
        <v>0.15</v>
      </c>
      <c r="M88" s="169" t="s">
        <v>927</v>
      </c>
      <c r="N88" s="202">
        <v>1</v>
      </c>
      <c r="O88" s="202">
        <f>Tabla1[[#This Row],[Avance Acumulado númerico o Porcentaje de la Actividad]]/Tabla1[[#This Row],[Meta 2022
 de la Actividad ó Meta anual]]</f>
        <v>0.45</v>
      </c>
      <c r="P88" s="203">
        <v>0.7</v>
      </c>
      <c r="Q88" s="203">
        <f>Tabla1[[#This Row],[Peso Porcentual de la Actividad en relación con la Meta ]]/Tabla1[[#This Row],[Avance Porcentual Acumulado (Indicador)]]</f>
        <v>1.5555555555555554</v>
      </c>
      <c r="R88" s="169" t="s">
        <v>928</v>
      </c>
      <c r="S88" s="204"/>
      <c r="T88" s="169" t="s">
        <v>185</v>
      </c>
      <c r="U88" s="168" t="s">
        <v>202</v>
      </c>
      <c r="V88" s="211">
        <f>Tabla1[[#This Row],[Avance númerico o porcentual mes julio]]</f>
        <v>0.45</v>
      </c>
      <c r="W88" s="168"/>
      <c r="X88" s="168"/>
      <c r="Y88" s="168"/>
      <c r="Z88" s="208"/>
      <c r="AA88" s="208"/>
      <c r="AB88" s="208"/>
      <c r="AC88" s="208"/>
      <c r="AD88" s="208"/>
      <c r="AE88" s="208"/>
      <c r="AF88" s="166" t="s">
        <v>929</v>
      </c>
      <c r="AG88" s="177">
        <v>0.28000000000000003</v>
      </c>
      <c r="AH88" s="166" t="s">
        <v>930</v>
      </c>
      <c r="AI88" s="208"/>
      <c r="AJ88" s="223"/>
      <c r="AK88" s="208"/>
      <c r="AL88" s="166" t="s">
        <v>419</v>
      </c>
      <c r="AM88" s="177">
        <v>0</v>
      </c>
      <c r="AN88" s="166"/>
      <c r="AO88" s="166" t="s">
        <v>1352</v>
      </c>
      <c r="AP88" s="177">
        <v>0.45</v>
      </c>
      <c r="AQ88" s="178" t="s">
        <v>910</v>
      </c>
      <c r="AR88" s="166" t="s">
        <v>931</v>
      </c>
      <c r="AS88" s="177">
        <v>0.45</v>
      </c>
      <c r="AT88" s="178" t="s">
        <v>910</v>
      </c>
      <c r="AU88" s="166" t="s">
        <v>419</v>
      </c>
      <c r="AV88" s="177">
        <v>0</v>
      </c>
      <c r="AW88" s="178" t="s">
        <v>910</v>
      </c>
      <c r="AX88" s="168"/>
      <c r="AY88" s="168"/>
      <c r="AZ88" s="168"/>
      <c r="BA88" s="168"/>
      <c r="BB88" s="168"/>
      <c r="BC88" s="168"/>
      <c r="BD88" s="168"/>
      <c r="BE88" s="168"/>
      <c r="BF88" s="168"/>
    </row>
    <row r="89" spans="1:58" ht="120" x14ac:dyDescent="0.25">
      <c r="A89" s="171" t="s">
        <v>408</v>
      </c>
      <c r="B89" s="157" t="s">
        <v>409</v>
      </c>
      <c r="C89" s="172" t="s">
        <v>410</v>
      </c>
      <c r="D89" s="173" t="s">
        <v>411</v>
      </c>
      <c r="E89" s="174" t="s">
        <v>412</v>
      </c>
      <c r="F89" s="167" t="s">
        <v>413</v>
      </c>
      <c r="G89" s="158" t="s">
        <v>95</v>
      </c>
      <c r="H89" s="158" t="s">
        <v>414</v>
      </c>
      <c r="I89" s="169" t="s">
        <v>884</v>
      </c>
      <c r="J89" s="169" t="s">
        <v>884</v>
      </c>
      <c r="K89" s="169" t="s">
        <v>416</v>
      </c>
      <c r="L89" s="169" t="s">
        <v>182</v>
      </c>
      <c r="M89" s="169" t="s">
        <v>932</v>
      </c>
      <c r="N89" s="169">
        <v>1</v>
      </c>
      <c r="O89" s="202">
        <f>Tabla1[[#This Row],[Avance Acumulado númerico o Porcentaje de la Actividad]]/Tabla1[[#This Row],[Meta 2022
 de la Actividad ó Meta anual]]</f>
        <v>1</v>
      </c>
      <c r="P89" s="209">
        <v>5.0000000000000001E-3</v>
      </c>
      <c r="Q89" s="203">
        <f>Tabla1[[#This Row],[Peso Porcentual de la Actividad en relación con la Meta ]]/Tabla1[[#This Row],[Avance Porcentual Acumulado (Indicador)]]</f>
        <v>5.0000000000000001E-3</v>
      </c>
      <c r="R89" s="169" t="s">
        <v>933</v>
      </c>
      <c r="S89" s="204">
        <v>25105147</v>
      </c>
      <c r="T89" s="169" t="s">
        <v>218</v>
      </c>
      <c r="U89" s="168" t="s">
        <v>202</v>
      </c>
      <c r="V89" s="168">
        <f>Tabla1[[#This Row],[Avance númerico o porcentual mes julio]]</f>
        <v>1</v>
      </c>
      <c r="W89" s="168"/>
      <c r="X89" s="168"/>
      <c r="Y89" s="168"/>
      <c r="Z89" s="208"/>
      <c r="AA89" s="208"/>
      <c r="AB89" s="208"/>
      <c r="AC89" s="208"/>
      <c r="AD89" s="208"/>
      <c r="AE89" s="208"/>
      <c r="AF89" s="166"/>
      <c r="AG89" s="166"/>
      <c r="AH89" s="166"/>
      <c r="AI89" s="208"/>
      <c r="AJ89" s="208"/>
      <c r="AK89" s="208"/>
      <c r="AL89" s="166" t="s">
        <v>419</v>
      </c>
      <c r="AM89" s="166"/>
      <c r="AN89" s="166"/>
      <c r="AO89" s="166" t="s">
        <v>934</v>
      </c>
      <c r="AP89" s="166">
        <v>1</v>
      </c>
      <c r="AQ89" s="166" t="s">
        <v>935</v>
      </c>
      <c r="AR89" s="166" t="s">
        <v>199</v>
      </c>
      <c r="AS89" s="166">
        <v>0</v>
      </c>
      <c r="AT89" s="208"/>
      <c r="AU89" s="166" t="s">
        <v>199</v>
      </c>
      <c r="AV89" s="166">
        <v>0</v>
      </c>
      <c r="AW89" s="166"/>
      <c r="AX89" s="168"/>
      <c r="AY89" s="168"/>
      <c r="AZ89" s="168"/>
      <c r="BA89" s="168"/>
      <c r="BB89" s="168"/>
      <c r="BC89" s="168"/>
      <c r="BD89" s="168"/>
      <c r="BE89" s="168"/>
      <c r="BF89" s="168"/>
    </row>
    <row r="90" spans="1:58" ht="120" x14ac:dyDescent="0.25">
      <c r="A90" s="171" t="s">
        <v>408</v>
      </c>
      <c r="B90" s="157" t="s">
        <v>409</v>
      </c>
      <c r="C90" s="172" t="s">
        <v>410</v>
      </c>
      <c r="D90" s="173" t="s">
        <v>411</v>
      </c>
      <c r="E90" s="174" t="s">
        <v>412</v>
      </c>
      <c r="F90" s="167" t="s">
        <v>413</v>
      </c>
      <c r="G90" s="158" t="s">
        <v>95</v>
      </c>
      <c r="H90" s="158" t="s">
        <v>414</v>
      </c>
      <c r="I90" s="169" t="s">
        <v>884</v>
      </c>
      <c r="J90" s="169" t="s">
        <v>884</v>
      </c>
      <c r="K90" s="169" t="s">
        <v>416</v>
      </c>
      <c r="L90" s="169" t="s">
        <v>182</v>
      </c>
      <c r="M90" s="169" t="s">
        <v>936</v>
      </c>
      <c r="N90" s="169">
        <v>1</v>
      </c>
      <c r="O90" s="202">
        <f>Tabla1[[#This Row],[Avance Acumulado númerico o Porcentaje de la Actividad]]/Tabla1[[#This Row],[Meta 2022
 de la Actividad ó Meta anual]]</f>
        <v>1</v>
      </c>
      <c r="P90" s="209">
        <v>5.0000000000000001E-3</v>
      </c>
      <c r="Q90" s="203">
        <f>Tabla1[[#This Row],[Peso Porcentual de la Actividad en relación con la Meta ]]/Tabla1[[#This Row],[Avance Porcentual Acumulado (Indicador)]]</f>
        <v>5.0000000000000001E-3</v>
      </c>
      <c r="R90" s="169" t="s">
        <v>933</v>
      </c>
      <c r="S90" s="204"/>
      <c r="T90" s="169" t="s">
        <v>218</v>
      </c>
      <c r="U90" s="168" t="s">
        <v>202</v>
      </c>
      <c r="V90" s="168">
        <f>Tabla1[[#This Row],[Avance númerico o porcentual mes julio]]</f>
        <v>1</v>
      </c>
      <c r="W90" s="168"/>
      <c r="X90" s="168"/>
      <c r="Y90" s="168"/>
      <c r="Z90" s="208"/>
      <c r="AA90" s="208"/>
      <c r="AB90" s="208"/>
      <c r="AC90" s="208"/>
      <c r="AD90" s="208"/>
      <c r="AE90" s="208"/>
      <c r="AF90" s="166"/>
      <c r="AG90" s="166"/>
      <c r="AH90" s="166"/>
      <c r="AI90" s="208"/>
      <c r="AJ90" s="208"/>
      <c r="AK90" s="208"/>
      <c r="AL90" s="166" t="s">
        <v>419</v>
      </c>
      <c r="AM90" s="166"/>
      <c r="AN90" s="166"/>
      <c r="AO90" s="166" t="s">
        <v>937</v>
      </c>
      <c r="AP90" s="166">
        <v>1</v>
      </c>
      <c r="AQ90" s="166" t="s">
        <v>938</v>
      </c>
      <c r="AR90" s="166" t="s">
        <v>199</v>
      </c>
      <c r="AS90" s="166">
        <v>0</v>
      </c>
      <c r="AT90" s="208"/>
      <c r="AU90" s="166" t="s">
        <v>199</v>
      </c>
      <c r="AV90" s="166">
        <v>0</v>
      </c>
      <c r="AW90" s="166"/>
      <c r="AX90" s="168"/>
      <c r="AY90" s="168"/>
      <c r="AZ90" s="168"/>
      <c r="BA90" s="168"/>
      <c r="BB90" s="168"/>
      <c r="BC90" s="168"/>
      <c r="BD90" s="168"/>
      <c r="BE90" s="168"/>
      <c r="BF90" s="168"/>
    </row>
    <row r="91" spans="1:58" ht="120" x14ac:dyDescent="0.25">
      <c r="A91" s="171" t="s">
        <v>408</v>
      </c>
      <c r="B91" s="157" t="s">
        <v>409</v>
      </c>
      <c r="C91" s="172" t="s">
        <v>410</v>
      </c>
      <c r="D91" s="173" t="s">
        <v>411</v>
      </c>
      <c r="E91" s="174" t="s">
        <v>412</v>
      </c>
      <c r="F91" s="167" t="s">
        <v>413</v>
      </c>
      <c r="G91" s="158" t="s">
        <v>95</v>
      </c>
      <c r="H91" s="158" t="s">
        <v>414</v>
      </c>
      <c r="I91" s="169" t="s">
        <v>884</v>
      </c>
      <c r="J91" s="169" t="s">
        <v>884</v>
      </c>
      <c r="K91" s="169" t="s">
        <v>416</v>
      </c>
      <c r="L91" s="169" t="s">
        <v>182</v>
      </c>
      <c r="M91" s="169" t="s">
        <v>939</v>
      </c>
      <c r="N91" s="169">
        <v>1</v>
      </c>
      <c r="O91" s="202">
        <f>Tabla1[[#This Row],[Avance Acumulado númerico o Porcentaje de la Actividad]]/Tabla1[[#This Row],[Meta 2022
 de la Actividad ó Meta anual]]</f>
        <v>1</v>
      </c>
      <c r="P91" s="209">
        <v>5.0000000000000001E-3</v>
      </c>
      <c r="Q91" s="203">
        <f>Tabla1[[#This Row],[Peso Porcentual de la Actividad en relación con la Meta ]]/Tabla1[[#This Row],[Avance Porcentual Acumulado (Indicador)]]</f>
        <v>5.0000000000000001E-3</v>
      </c>
      <c r="R91" s="169" t="s">
        <v>933</v>
      </c>
      <c r="S91" s="204"/>
      <c r="T91" s="169" t="s">
        <v>218</v>
      </c>
      <c r="U91" s="168" t="s">
        <v>202</v>
      </c>
      <c r="V91" s="168">
        <f>Tabla1[[#This Row],[Avance númerico o porcentual mes julio]]</f>
        <v>1</v>
      </c>
      <c r="W91" s="168"/>
      <c r="X91" s="168"/>
      <c r="Y91" s="168"/>
      <c r="Z91" s="208"/>
      <c r="AA91" s="208"/>
      <c r="AB91" s="208"/>
      <c r="AC91" s="208"/>
      <c r="AD91" s="208"/>
      <c r="AE91" s="208"/>
      <c r="AF91" s="166"/>
      <c r="AG91" s="166"/>
      <c r="AH91" s="166"/>
      <c r="AI91" s="208"/>
      <c r="AJ91" s="208"/>
      <c r="AK91" s="208"/>
      <c r="AL91" s="166" t="s">
        <v>419</v>
      </c>
      <c r="AM91" s="166"/>
      <c r="AN91" s="166"/>
      <c r="AO91" s="166" t="s">
        <v>940</v>
      </c>
      <c r="AP91" s="166">
        <v>1</v>
      </c>
      <c r="AQ91" s="166" t="s">
        <v>941</v>
      </c>
      <c r="AR91" s="166" t="s">
        <v>199</v>
      </c>
      <c r="AS91" s="166">
        <v>0</v>
      </c>
      <c r="AT91" s="208"/>
      <c r="AU91" s="166" t="s">
        <v>199</v>
      </c>
      <c r="AV91" s="166">
        <v>0</v>
      </c>
      <c r="AW91" s="166"/>
      <c r="AX91" s="168"/>
      <c r="AY91" s="168"/>
      <c r="AZ91" s="168"/>
      <c r="BA91" s="168"/>
      <c r="BB91" s="168"/>
      <c r="BC91" s="168"/>
      <c r="BD91" s="168"/>
      <c r="BE91" s="168"/>
      <c r="BF91" s="168"/>
    </row>
    <row r="92" spans="1:58" ht="409.5" x14ac:dyDescent="0.25">
      <c r="A92" s="171" t="s">
        <v>408</v>
      </c>
      <c r="B92" s="157" t="s">
        <v>409</v>
      </c>
      <c r="C92" s="172" t="s">
        <v>410</v>
      </c>
      <c r="D92" s="173" t="s">
        <v>411</v>
      </c>
      <c r="E92" s="174" t="s">
        <v>412</v>
      </c>
      <c r="F92" s="167" t="s">
        <v>413</v>
      </c>
      <c r="G92" s="158" t="s">
        <v>95</v>
      </c>
      <c r="H92" s="158" t="s">
        <v>414</v>
      </c>
      <c r="I92" s="169" t="s">
        <v>884</v>
      </c>
      <c r="J92" s="169" t="s">
        <v>884</v>
      </c>
      <c r="K92" s="169" t="s">
        <v>416</v>
      </c>
      <c r="L92" s="169" t="s">
        <v>182</v>
      </c>
      <c r="M92" s="169" t="s">
        <v>942</v>
      </c>
      <c r="N92" s="202">
        <v>1</v>
      </c>
      <c r="O92" s="202">
        <f>Tabla1[[#This Row],[Avance Acumulado númerico o Porcentaje de la Actividad]]/Tabla1[[#This Row],[Meta 2022
 de la Actividad ó Meta anual]]</f>
        <v>0.43</v>
      </c>
      <c r="P92" s="209">
        <v>5.0000000000000001E-3</v>
      </c>
      <c r="Q92" s="203">
        <f>Tabla1[[#This Row],[Peso Porcentual de la Actividad en relación con la Meta ]]/Tabla1[[#This Row],[Avance Porcentual Acumulado (Indicador)]]</f>
        <v>1.1627906976744186E-2</v>
      </c>
      <c r="R92" s="169" t="s">
        <v>418</v>
      </c>
      <c r="S92" s="204"/>
      <c r="T92" s="169" t="s">
        <v>185</v>
      </c>
      <c r="U92" s="210" t="s">
        <v>230</v>
      </c>
      <c r="V92" s="211">
        <f>Tabla1[[#This Row],[Avance númerico o porcentual mes julio]]</f>
        <v>0.43</v>
      </c>
      <c r="W92" s="168"/>
      <c r="X92" s="168"/>
      <c r="Y92" s="168"/>
      <c r="Z92" s="208"/>
      <c r="AA92" s="208"/>
      <c r="AB92" s="208"/>
      <c r="AC92" s="208"/>
      <c r="AD92" s="208"/>
      <c r="AE92" s="208"/>
      <c r="AF92" s="166" t="s">
        <v>943</v>
      </c>
      <c r="AG92" s="176">
        <v>0.33</v>
      </c>
      <c r="AH92" s="166" t="s">
        <v>944</v>
      </c>
      <c r="AI92" s="208"/>
      <c r="AJ92" s="220"/>
      <c r="AK92" s="208"/>
      <c r="AL92" s="166" t="s">
        <v>421</v>
      </c>
      <c r="AM92" s="176">
        <v>0</v>
      </c>
      <c r="AN92" s="166"/>
      <c r="AO92" s="166" t="s">
        <v>421</v>
      </c>
      <c r="AP92" s="176">
        <v>0.43</v>
      </c>
      <c r="AQ92" s="166" t="s">
        <v>421</v>
      </c>
      <c r="AR92" s="166" t="s">
        <v>421</v>
      </c>
      <c r="AS92" s="176">
        <v>0.43</v>
      </c>
      <c r="AT92" s="166" t="s">
        <v>421</v>
      </c>
      <c r="AU92" s="166" t="s">
        <v>421</v>
      </c>
      <c r="AV92" s="176">
        <v>0.43</v>
      </c>
      <c r="AW92" s="166" t="s">
        <v>421</v>
      </c>
      <c r="AX92" s="168"/>
      <c r="AY92" s="168"/>
      <c r="AZ92" s="168"/>
      <c r="BA92" s="168"/>
      <c r="BB92" s="168"/>
      <c r="BC92" s="168"/>
      <c r="BD92" s="168"/>
      <c r="BE92" s="168"/>
      <c r="BF92" s="168"/>
    </row>
    <row r="93" spans="1:58" ht="120" x14ac:dyDescent="0.25">
      <c r="A93" s="171" t="s">
        <v>408</v>
      </c>
      <c r="B93" s="157" t="s">
        <v>409</v>
      </c>
      <c r="C93" s="172" t="s">
        <v>410</v>
      </c>
      <c r="D93" s="173" t="s">
        <v>411</v>
      </c>
      <c r="E93" s="174" t="s">
        <v>412</v>
      </c>
      <c r="F93" s="167" t="s">
        <v>413</v>
      </c>
      <c r="G93" s="158" t="s">
        <v>95</v>
      </c>
      <c r="H93" s="158" t="s">
        <v>414</v>
      </c>
      <c r="I93" s="169" t="s">
        <v>945</v>
      </c>
      <c r="J93" s="169" t="s">
        <v>945</v>
      </c>
      <c r="K93" s="169" t="s">
        <v>416</v>
      </c>
      <c r="L93" s="169" t="s">
        <v>182</v>
      </c>
      <c r="M93" s="169" t="s">
        <v>946</v>
      </c>
      <c r="N93" s="169">
        <v>1</v>
      </c>
      <c r="O93" s="202">
        <f>Tabla1[[#This Row],[Avance Acumulado númerico o Porcentaje de la Actividad]]/Tabla1[[#This Row],[Meta 2022
 de la Actividad ó Meta anual]]</f>
        <v>1</v>
      </c>
      <c r="P93" s="209">
        <v>5.0000000000000001E-3</v>
      </c>
      <c r="Q93" s="203">
        <f>Tabla1[[#This Row],[Peso Porcentual de la Actividad en relación con la Meta ]]/Tabla1[[#This Row],[Avance Porcentual Acumulado (Indicador)]]</f>
        <v>5.0000000000000001E-3</v>
      </c>
      <c r="R93" s="169" t="s">
        <v>947</v>
      </c>
      <c r="S93" s="204"/>
      <c r="T93" s="169" t="s">
        <v>185</v>
      </c>
      <c r="U93" s="210" t="s">
        <v>326</v>
      </c>
      <c r="V93" s="168">
        <f>Tabla1[[#This Row],[Avance númerico o porcentual mes enero]]+Tabla1[[#This Row],[Avance númerico o porcentual mes julio]]</f>
        <v>1</v>
      </c>
      <c r="W93" s="168" t="s">
        <v>948</v>
      </c>
      <c r="X93" s="168">
        <v>0</v>
      </c>
      <c r="Y93" s="168"/>
      <c r="Z93" s="208"/>
      <c r="AA93" s="208"/>
      <c r="AB93" s="208"/>
      <c r="AC93" s="208"/>
      <c r="AD93" s="208"/>
      <c r="AE93" s="208"/>
      <c r="AF93" s="166" t="s">
        <v>949</v>
      </c>
      <c r="AG93" s="166">
        <v>0</v>
      </c>
      <c r="AH93" s="166"/>
      <c r="AI93" s="208"/>
      <c r="AJ93" s="208"/>
      <c r="AK93" s="208"/>
      <c r="AL93" s="166" t="s">
        <v>950</v>
      </c>
      <c r="AM93" s="166"/>
      <c r="AN93" s="166"/>
      <c r="AO93" s="166" t="s">
        <v>951</v>
      </c>
      <c r="AP93" s="166">
        <v>1</v>
      </c>
      <c r="AQ93" s="178" t="s">
        <v>952</v>
      </c>
      <c r="AR93" s="166" t="s">
        <v>199</v>
      </c>
      <c r="AS93" s="166">
        <v>0</v>
      </c>
      <c r="AT93" s="178" t="s">
        <v>952</v>
      </c>
      <c r="AU93" s="166" t="s">
        <v>199</v>
      </c>
      <c r="AV93" s="166">
        <v>0</v>
      </c>
      <c r="AW93" s="178" t="s">
        <v>952</v>
      </c>
      <c r="AX93" s="168"/>
      <c r="AY93" s="168"/>
      <c r="AZ93" s="168"/>
      <c r="BA93" s="168"/>
      <c r="BB93" s="168"/>
      <c r="BC93" s="168"/>
      <c r="BD93" s="168"/>
      <c r="BE93" s="168"/>
      <c r="BF93" s="168"/>
    </row>
    <row r="94" spans="1:58" ht="120" x14ac:dyDescent="0.25">
      <c r="A94" s="171" t="s">
        <v>408</v>
      </c>
      <c r="B94" s="157" t="s">
        <v>409</v>
      </c>
      <c r="C94" s="172" t="s">
        <v>410</v>
      </c>
      <c r="D94" s="173" t="s">
        <v>411</v>
      </c>
      <c r="E94" s="174" t="s">
        <v>412</v>
      </c>
      <c r="F94" s="167" t="s">
        <v>413</v>
      </c>
      <c r="G94" s="158" t="s">
        <v>95</v>
      </c>
      <c r="H94" s="158" t="s">
        <v>414</v>
      </c>
      <c r="I94" s="169" t="s">
        <v>945</v>
      </c>
      <c r="J94" s="169" t="s">
        <v>945</v>
      </c>
      <c r="K94" s="169" t="s">
        <v>416</v>
      </c>
      <c r="L94" s="169" t="s">
        <v>182</v>
      </c>
      <c r="M94" s="169" t="s">
        <v>953</v>
      </c>
      <c r="N94" s="169">
        <v>3</v>
      </c>
      <c r="O94" s="202">
        <f>Tabla1[[#This Row],[Avance Acumulado númerico o Porcentaje de la Actividad]]/Tabla1[[#This Row],[Meta 2022
 de la Actividad ó Meta anual]]</f>
        <v>1</v>
      </c>
      <c r="P94" s="209">
        <v>2.5000000000000001E-3</v>
      </c>
      <c r="Q94" s="203">
        <f>Tabla1[[#This Row],[Peso Porcentual de la Actividad en relación con la Meta ]]/Tabla1[[#This Row],[Avance Porcentual Acumulado (Indicador)]]</f>
        <v>2.5000000000000001E-3</v>
      </c>
      <c r="R94" s="169" t="s">
        <v>954</v>
      </c>
      <c r="S94" s="204"/>
      <c r="T94" s="169" t="s">
        <v>229</v>
      </c>
      <c r="U94" s="168" t="s">
        <v>326</v>
      </c>
      <c r="V94" s="168">
        <f>Tabla1[[#This Row],[Avance númerico o porcentual mes enero]]+Tabla1[[#This Row],[Avance númerico o porcentual mes junio]]</f>
        <v>3</v>
      </c>
      <c r="W94" s="168" t="s">
        <v>955</v>
      </c>
      <c r="X94" s="168">
        <v>0</v>
      </c>
      <c r="Y94" s="168"/>
      <c r="Z94" s="208"/>
      <c r="AA94" s="208"/>
      <c r="AB94" s="208"/>
      <c r="AC94" s="208"/>
      <c r="AD94" s="208"/>
      <c r="AE94" s="208"/>
      <c r="AF94" s="166" t="s">
        <v>956</v>
      </c>
      <c r="AG94" s="166"/>
      <c r="AH94" s="166"/>
      <c r="AI94" s="208"/>
      <c r="AJ94" s="208"/>
      <c r="AK94" s="208"/>
      <c r="AL94" s="166" t="s">
        <v>957</v>
      </c>
      <c r="AM94" s="166">
        <v>3</v>
      </c>
      <c r="AN94" s="166" t="s">
        <v>958</v>
      </c>
      <c r="AO94" s="166" t="s">
        <v>199</v>
      </c>
      <c r="AP94" s="166">
        <v>0</v>
      </c>
      <c r="AQ94" s="166" t="s">
        <v>182</v>
      </c>
      <c r="AR94" s="166" t="s">
        <v>199</v>
      </c>
      <c r="AS94" s="166">
        <v>0</v>
      </c>
      <c r="AT94" s="166" t="s">
        <v>182</v>
      </c>
      <c r="AU94" s="166" t="s">
        <v>199</v>
      </c>
      <c r="AV94" s="166">
        <v>0</v>
      </c>
      <c r="AW94" s="166" t="s">
        <v>182</v>
      </c>
      <c r="AX94" s="168"/>
      <c r="AY94" s="168"/>
      <c r="AZ94" s="168"/>
      <c r="BA94" s="168"/>
      <c r="BB94" s="168"/>
      <c r="BC94" s="168"/>
      <c r="BD94" s="168"/>
      <c r="BE94" s="168"/>
      <c r="BF94" s="168"/>
    </row>
    <row r="95" spans="1:58" ht="120" x14ac:dyDescent="0.25">
      <c r="A95" s="171" t="s">
        <v>408</v>
      </c>
      <c r="B95" s="157" t="s">
        <v>409</v>
      </c>
      <c r="C95" s="172" t="s">
        <v>410</v>
      </c>
      <c r="D95" s="173" t="s">
        <v>411</v>
      </c>
      <c r="E95" s="174" t="s">
        <v>412</v>
      </c>
      <c r="F95" s="167" t="s">
        <v>413</v>
      </c>
      <c r="G95" s="158" t="s">
        <v>95</v>
      </c>
      <c r="H95" s="158" t="s">
        <v>414</v>
      </c>
      <c r="I95" s="169" t="s">
        <v>945</v>
      </c>
      <c r="J95" s="169" t="s">
        <v>945</v>
      </c>
      <c r="K95" s="169" t="s">
        <v>416</v>
      </c>
      <c r="L95" s="169" t="s">
        <v>182</v>
      </c>
      <c r="M95" s="169" t="s">
        <v>959</v>
      </c>
      <c r="N95" s="169">
        <v>4</v>
      </c>
      <c r="O95" s="202">
        <f>Tabla1[[#This Row],[Avance Acumulado númerico o Porcentaje de la Actividad]]/Tabla1[[#This Row],[Meta 2022
 de la Actividad ó Meta anual]]</f>
        <v>0.25</v>
      </c>
      <c r="P95" s="209">
        <v>2.5000000000000001E-3</v>
      </c>
      <c r="Q95" s="203">
        <f>Tabla1[[#This Row],[Peso Porcentual de la Actividad en relación con la Meta ]]/Tabla1[[#This Row],[Avance Porcentual Acumulado (Indicador)]]</f>
        <v>0.01</v>
      </c>
      <c r="R95" s="169" t="s">
        <v>960</v>
      </c>
      <c r="S95" s="204"/>
      <c r="T95" s="169" t="s">
        <v>229</v>
      </c>
      <c r="U95" s="168" t="s">
        <v>202</v>
      </c>
      <c r="V95" s="168">
        <f>Tabla1[[#This Row],[Avance númerico o porcentual mes enero]]+Tabla1[[#This Row],[Avance númerico o porcentual mes abril]]</f>
        <v>1</v>
      </c>
      <c r="W95" s="168" t="s">
        <v>961</v>
      </c>
      <c r="X95" s="168">
        <v>0</v>
      </c>
      <c r="Y95" s="168"/>
      <c r="Z95" s="208"/>
      <c r="AA95" s="208"/>
      <c r="AB95" s="208"/>
      <c r="AC95" s="208"/>
      <c r="AD95" s="208"/>
      <c r="AE95" s="208"/>
      <c r="AF95" s="166" t="s">
        <v>962</v>
      </c>
      <c r="AG95" s="166">
        <v>1</v>
      </c>
      <c r="AH95" s="166"/>
      <c r="AI95" s="208"/>
      <c r="AJ95" s="208"/>
      <c r="AK95" s="208"/>
      <c r="AL95" s="166" t="s">
        <v>963</v>
      </c>
      <c r="AM95" s="166"/>
      <c r="AN95" s="166" t="s">
        <v>964</v>
      </c>
      <c r="AO95" s="166" t="s">
        <v>419</v>
      </c>
      <c r="AP95" s="166">
        <v>0</v>
      </c>
      <c r="AQ95" s="166" t="s">
        <v>182</v>
      </c>
      <c r="AR95" s="166" t="s">
        <v>419</v>
      </c>
      <c r="AS95" s="166">
        <v>0</v>
      </c>
      <c r="AT95" s="166" t="s">
        <v>182</v>
      </c>
      <c r="AU95" s="166" t="s">
        <v>419</v>
      </c>
      <c r="AV95" s="166">
        <v>0</v>
      </c>
      <c r="AW95" s="166" t="s">
        <v>182</v>
      </c>
      <c r="AX95" s="168"/>
      <c r="AY95" s="168"/>
      <c r="AZ95" s="168"/>
      <c r="BA95" s="168"/>
      <c r="BB95" s="168"/>
      <c r="BC95" s="168"/>
      <c r="BD95" s="168"/>
      <c r="BE95" s="168"/>
      <c r="BF95" s="168"/>
    </row>
    <row r="96" spans="1:58" ht="120" x14ac:dyDescent="0.25">
      <c r="A96" s="171" t="s">
        <v>408</v>
      </c>
      <c r="B96" s="157" t="s">
        <v>409</v>
      </c>
      <c r="C96" s="172" t="s">
        <v>410</v>
      </c>
      <c r="D96" s="173" t="s">
        <v>411</v>
      </c>
      <c r="E96" s="174" t="s">
        <v>412</v>
      </c>
      <c r="F96" s="167" t="s">
        <v>413</v>
      </c>
      <c r="G96" s="158" t="s">
        <v>95</v>
      </c>
      <c r="H96" s="158" t="s">
        <v>414</v>
      </c>
      <c r="I96" s="169" t="s">
        <v>945</v>
      </c>
      <c r="J96" s="169" t="s">
        <v>945</v>
      </c>
      <c r="K96" s="169" t="s">
        <v>416</v>
      </c>
      <c r="L96" s="169" t="s">
        <v>182</v>
      </c>
      <c r="M96" s="169" t="s">
        <v>965</v>
      </c>
      <c r="N96" s="169">
        <v>1</v>
      </c>
      <c r="O96" s="202">
        <f>Tabla1[[#This Row],[Avance Acumulado númerico o Porcentaje de la Actividad]]/Tabla1[[#This Row],[Meta 2022
 de la Actividad ó Meta anual]]</f>
        <v>0</v>
      </c>
      <c r="P96" s="209">
        <v>5.0000000000000001E-3</v>
      </c>
      <c r="Q96" s="203" t="e">
        <f>Tabla1[[#This Row],[Peso Porcentual de la Actividad en relación con la Meta ]]/Tabla1[[#This Row],[Avance Porcentual Acumulado (Indicador)]]</f>
        <v>#DIV/0!</v>
      </c>
      <c r="R96" s="169" t="s">
        <v>933</v>
      </c>
      <c r="S96" s="204"/>
      <c r="T96" s="169" t="s">
        <v>218</v>
      </c>
      <c r="U96" s="168" t="s">
        <v>202</v>
      </c>
      <c r="V96" s="168">
        <f>Tabla1[[#This Row],[Avance númerico o porcentual mes enero]]</f>
        <v>0</v>
      </c>
      <c r="W96" s="168" t="s">
        <v>182</v>
      </c>
      <c r="X96" s="168">
        <v>0</v>
      </c>
      <c r="Y96" s="168"/>
      <c r="Z96" s="208"/>
      <c r="AA96" s="208"/>
      <c r="AB96" s="208"/>
      <c r="AC96" s="208"/>
      <c r="AD96" s="208"/>
      <c r="AE96" s="208"/>
      <c r="AF96" s="166" t="s">
        <v>254</v>
      </c>
      <c r="AG96" s="166"/>
      <c r="AH96" s="166"/>
      <c r="AI96" s="208"/>
      <c r="AJ96" s="208"/>
      <c r="AK96" s="208"/>
      <c r="AL96" s="219"/>
      <c r="AM96" s="219"/>
      <c r="AN96" s="219"/>
      <c r="AO96" s="166" t="s">
        <v>419</v>
      </c>
      <c r="AP96" s="166">
        <v>0</v>
      </c>
      <c r="AQ96" s="166" t="s">
        <v>182</v>
      </c>
      <c r="AR96" s="166" t="s">
        <v>419</v>
      </c>
      <c r="AS96" s="166">
        <v>0</v>
      </c>
      <c r="AT96" s="166" t="s">
        <v>182</v>
      </c>
      <c r="AU96" s="166" t="s">
        <v>419</v>
      </c>
      <c r="AV96" s="166">
        <v>0</v>
      </c>
      <c r="AW96" s="166" t="s">
        <v>182</v>
      </c>
      <c r="AX96" s="168"/>
      <c r="AY96" s="168"/>
      <c r="AZ96" s="168"/>
      <c r="BA96" s="168"/>
      <c r="BB96" s="168"/>
      <c r="BC96" s="168"/>
      <c r="BD96" s="168"/>
      <c r="BE96" s="168"/>
      <c r="BF96" s="168"/>
    </row>
    <row r="97" spans="1:58" ht="120" x14ac:dyDescent="0.25">
      <c r="A97" s="171" t="s">
        <v>408</v>
      </c>
      <c r="B97" s="157" t="s">
        <v>409</v>
      </c>
      <c r="C97" s="172" t="s">
        <v>410</v>
      </c>
      <c r="D97" s="173" t="s">
        <v>411</v>
      </c>
      <c r="E97" s="174" t="s">
        <v>412</v>
      </c>
      <c r="F97" s="167" t="s">
        <v>413</v>
      </c>
      <c r="G97" s="158" t="s">
        <v>95</v>
      </c>
      <c r="H97" s="158" t="s">
        <v>414</v>
      </c>
      <c r="I97" s="169" t="s">
        <v>945</v>
      </c>
      <c r="J97" s="169" t="s">
        <v>945</v>
      </c>
      <c r="K97" s="169" t="s">
        <v>416</v>
      </c>
      <c r="L97" s="169" t="s">
        <v>182</v>
      </c>
      <c r="M97" s="169" t="s">
        <v>966</v>
      </c>
      <c r="N97" s="169">
        <v>1</v>
      </c>
      <c r="O97" s="202">
        <f>Tabla1[[#This Row],[Avance Acumulado númerico o Porcentaje de la Actividad]]/Tabla1[[#This Row],[Meta 2022
 de la Actividad ó Meta anual]]</f>
        <v>0.5</v>
      </c>
      <c r="P97" s="209">
        <v>5.0000000000000001E-3</v>
      </c>
      <c r="Q97" s="203">
        <f>Tabla1[[#This Row],[Peso Porcentual de la Actividad en relación con la Meta ]]/Tabla1[[#This Row],[Avance Porcentual Acumulado (Indicador)]]</f>
        <v>0.01</v>
      </c>
      <c r="R97" s="169" t="s">
        <v>418</v>
      </c>
      <c r="S97" s="204"/>
      <c r="T97" s="169" t="s">
        <v>185</v>
      </c>
      <c r="U97" s="210" t="s">
        <v>230</v>
      </c>
      <c r="V97" s="211">
        <f>Tabla1[[#This Row],[Avance númerico o porcentual mes junio]]</f>
        <v>0.5</v>
      </c>
      <c r="W97" s="168" t="s">
        <v>182</v>
      </c>
      <c r="X97" s="168">
        <v>0</v>
      </c>
      <c r="Y97" s="168"/>
      <c r="Z97" s="208"/>
      <c r="AA97" s="208"/>
      <c r="AB97" s="208"/>
      <c r="AC97" s="208"/>
      <c r="AD97" s="208"/>
      <c r="AE97" s="208"/>
      <c r="AF97" s="166" t="s">
        <v>254</v>
      </c>
      <c r="AG97" s="166"/>
      <c r="AH97" s="166"/>
      <c r="AI97" s="208"/>
      <c r="AJ97" s="208"/>
      <c r="AK97" s="208"/>
      <c r="AL97" s="166" t="s">
        <v>421</v>
      </c>
      <c r="AM97" s="176">
        <v>0.5</v>
      </c>
      <c r="AN97" s="166" t="s">
        <v>421</v>
      </c>
      <c r="AO97" s="166" t="s">
        <v>421</v>
      </c>
      <c r="AP97" s="176">
        <v>0.5</v>
      </c>
      <c r="AQ97" s="166" t="s">
        <v>421</v>
      </c>
      <c r="AR97" s="166" t="s">
        <v>421</v>
      </c>
      <c r="AS97" s="176">
        <v>0.5</v>
      </c>
      <c r="AT97" s="166" t="s">
        <v>421</v>
      </c>
      <c r="AU97" s="166" t="s">
        <v>421</v>
      </c>
      <c r="AV97" s="176">
        <v>0.5</v>
      </c>
      <c r="AW97" s="166" t="s">
        <v>421</v>
      </c>
      <c r="AX97" s="168"/>
      <c r="AY97" s="168"/>
      <c r="AZ97" s="168"/>
      <c r="BA97" s="168"/>
      <c r="BB97" s="168"/>
      <c r="BC97" s="168"/>
      <c r="BD97" s="168"/>
      <c r="BE97" s="168"/>
      <c r="BF97" s="168"/>
    </row>
    <row r="98" spans="1:58" ht="120" x14ac:dyDescent="0.25">
      <c r="A98" s="171" t="s">
        <v>408</v>
      </c>
      <c r="B98" s="157" t="s">
        <v>409</v>
      </c>
      <c r="C98" s="172" t="s">
        <v>410</v>
      </c>
      <c r="D98" s="173" t="s">
        <v>411</v>
      </c>
      <c r="E98" s="174" t="s">
        <v>412</v>
      </c>
      <c r="F98" s="167" t="s">
        <v>413</v>
      </c>
      <c r="G98" s="158" t="s">
        <v>95</v>
      </c>
      <c r="H98" s="158" t="s">
        <v>414</v>
      </c>
      <c r="I98" s="169" t="s">
        <v>967</v>
      </c>
      <c r="J98" s="169" t="s">
        <v>967</v>
      </c>
      <c r="K98" s="169" t="s">
        <v>416</v>
      </c>
      <c r="L98" s="169" t="s">
        <v>182</v>
      </c>
      <c r="M98" s="169" t="s">
        <v>968</v>
      </c>
      <c r="N98" s="169">
        <v>1</v>
      </c>
      <c r="O98" s="202">
        <f>Tabla1[[#This Row],[Avance Acumulado númerico o Porcentaje de la Actividad]]/Tabla1[[#This Row],[Meta 2022
 de la Actividad ó Meta anual]]</f>
        <v>1</v>
      </c>
      <c r="P98" s="209">
        <v>5.0000000000000001E-3</v>
      </c>
      <c r="Q98" s="203">
        <f>Tabla1[[#This Row],[Peso Porcentual de la Actividad en relación con la Meta ]]/Tabla1[[#This Row],[Avance Porcentual Acumulado (Indicador)]]</f>
        <v>5.0000000000000001E-3</v>
      </c>
      <c r="R98" s="169" t="s">
        <v>969</v>
      </c>
      <c r="S98" s="204"/>
      <c r="T98" s="169" t="s">
        <v>970</v>
      </c>
      <c r="U98" s="168" t="s">
        <v>971</v>
      </c>
      <c r="V98" s="168">
        <f>Tabla1[[#This Row],[Avance númerico o porcentual mes enero]]</f>
        <v>1</v>
      </c>
      <c r="W98" s="168" t="s">
        <v>972</v>
      </c>
      <c r="X98" s="166">
        <v>1</v>
      </c>
      <c r="Y98" s="178" t="s">
        <v>910</v>
      </c>
      <c r="Z98" s="166" t="s">
        <v>199</v>
      </c>
      <c r="AA98" s="166">
        <v>0</v>
      </c>
      <c r="AB98" s="166" t="s">
        <v>182</v>
      </c>
      <c r="AC98" s="166" t="s">
        <v>199</v>
      </c>
      <c r="AD98" s="166">
        <v>0</v>
      </c>
      <c r="AE98" s="166" t="s">
        <v>182</v>
      </c>
      <c r="AF98" s="168" t="s">
        <v>199</v>
      </c>
      <c r="AG98" s="168">
        <v>0</v>
      </c>
      <c r="AH98" s="168" t="s">
        <v>182</v>
      </c>
      <c r="AI98" s="166" t="s">
        <v>199</v>
      </c>
      <c r="AJ98" s="166">
        <v>0</v>
      </c>
      <c r="AK98" s="166" t="s">
        <v>182</v>
      </c>
      <c r="AL98" s="166" t="s">
        <v>199</v>
      </c>
      <c r="AM98" s="166">
        <v>0</v>
      </c>
      <c r="AN98" s="166" t="s">
        <v>182</v>
      </c>
      <c r="AO98" s="166" t="s">
        <v>199</v>
      </c>
      <c r="AP98" s="166">
        <v>0</v>
      </c>
      <c r="AQ98" s="166" t="s">
        <v>182</v>
      </c>
      <c r="AR98" s="166" t="s">
        <v>199</v>
      </c>
      <c r="AS98" s="166">
        <v>0</v>
      </c>
      <c r="AT98" s="166" t="s">
        <v>182</v>
      </c>
      <c r="AU98" s="166" t="s">
        <v>199</v>
      </c>
      <c r="AV98" s="166">
        <v>0</v>
      </c>
      <c r="AW98" s="166" t="s">
        <v>182</v>
      </c>
      <c r="AX98" s="168"/>
      <c r="AY98" s="168"/>
      <c r="AZ98" s="168"/>
      <c r="BA98" s="168"/>
      <c r="BB98" s="168"/>
      <c r="BC98" s="168"/>
      <c r="BD98" s="168"/>
      <c r="BE98" s="168"/>
      <c r="BF98" s="168"/>
    </row>
    <row r="99" spans="1:58" ht="120" x14ac:dyDescent="0.25">
      <c r="A99" s="171" t="s">
        <v>408</v>
      </c>
      <c r="B99" s="157" t="s">
        <v>409</v>
      </c>
      <c r="C99" s="172" t="s">
        <v>410</v>
      </c>
      <c r="D99" s="173" t="s">
        <v>411</v>
      </c>
      <c r="E99" s="174" t="s">
        <v>412</v>
      </c>
      <c r="F99" s="167" t="s">
        <v>413</v>
      </c>
      <c r="G99" s="158" t="s">
        <v>95</v>
      </c>
      <c r="H99" s="158" t="s">
        <v>414</v>
      </c>
      <c r="I99" s="169" t="s">
        <v>967</v>
      </c>
      <c r="J99" s="169" t="s">
        <v>967</v>
      </c>
      <c r="K99" s="169" t="s">
        <v>416</v>
      </c>
      <c r="L99" s="169" t="s">
        <v>182</v>
      </c>
      <c r="M99" s="169" t="s">
        <v>973</v>
      </c>
      <c r="N99" s="169">
        <v>3</v>
      </c>
      <c r="O99" s="202">
        <f>Tabla1[[#This Row],[Avance Acumulado númerico o Porcentaje de la Actividad]]/Tabla1[[#This Row],[Meta 2022
 de la Actividad ó Meta anual]]</f>
        <v>0.66666666666666663</v>
      </c>
      <c r="P99" s="209">
        <v>5.0000000000000001E-3</v>
      </c>
      <c r="Q99" s="203">
        <f>Tabla1[[#This Row],[Peso Porcentual de la Actividad en relación con la Meta ]]/Tabla1[[#This Row],[Avance Porcentual Acumulado (Indicador)]]</f>
        <v>7.5000000000000006E-3</v>
      </c>
      <c r="R99" s="169" t="s">
        <v>268</v>
      </c>
      <c r="S99" s="204"/>
      <c r="T99" s="169" t="s">
        <v>974</v>
      </c>
      <c r="U99" s="168" t="s">
        <v>202</v>
      </c>
      <c r="V99" s="168">
        <f>Tabla1[[#This Row],[Avance númerico o porcentual mes enero]]+Tabla1[[#This Row],[Avance númerico o porcentual mes mayo]]+Tabla1[[#This Row],[Avance númerico o porcentual mes agosto]]</f>
        <v>2</v>
      </c>
      <c r="W99" s="168" t="s">
        <v>975</v>
      </c>
      <c r="X99" s="168">
        <v>0</v>
      </c>
      <c r="Y99" s="168"/>
      <c r="Z99" s="168" t="s">
        <v>975</v>
      </c>
      <c r="AA99" s="166">
        <v>0</v>
      </c>
      <c r="AB99" s="166"/>
      <c r="AC99" s="166" t="s">
        <v>975</v>
      </c>
      <c r="AD99" s="166">
        <v>0</v>
      </c>
      <c r="AE99" s="166"/>
      <c r="AF99" s="168" t="s">
        <v>976</v>
      </c>
      <c r="AG99" s="168">
        <v>0</v>
      </c>
      <c r="AH99" s="168"/>
      <c r="AI99" s="166" t="s">
        <v>977</v>
      </c>
      <c r="AJ99" s="166">
        <v>1</v>
      </c>
      <c r="AK99" s="178" t="s">
        <v>910</v>
      </c>
      <c r="AL99" s="166" t="s">
        <v>978</v>
      </c>
      <c r="AM99" s="166">
        <v>0</v>
      </c>
      <c r="AN99" s="178" t="s">
        <v>910</v>
      </c>
      <c r="AO99" s="166" t="s">
        <v>978</v>
      </c>
      <c r="AP99" s="166">
        <v>0</v>
      </c>
      <c r="AQ99" s="178" t="s">
        <v>910</v>
      </c>
      <c r="AR99" s="166" t="s">
        <v>979</v>
      </c>
      <c r="AS99" s="166">
        <v>1</v>
      </c>
      <c r="AT99" s="178" t="s">
        <v>910</v>
      </c>
      <c r="AU99" s="166" t="s">
        <v>980</v>
      </c>
      <c r="AV99" s="166">
        <v>0</v>
      </c>
      <c r="AW99" s="178" t="s">
        <v>910</v>
      </c>
      <c r="AX99" s="168"/>
      <c r="AY99" s="168"/>
      <c r="AZ99" s="168"/>
      <c r="BA99" s="168"/>
      <c r="BB99" s="168"/>
      <c r="BC99" s="168"/>
      <c r="BD99" s="168"/>
      <c r="BE99" s="168"/>
      <c r="BF99" s="168"/>
    </row>
    <row r="100" spans="1:58" ht="120" x14ac:dyDescent="0.25">
      <c r="A100" s="171" t="s">
        <v>408</v>
      </c>
      <c r="B100" s="157" t="s">
        <v>409</v>
      </c>
      <c r="C100" s="172" t="s">
        <v>410</v>
      </c>
      <c r="D100" s="173" t="s">
        <v>411</v>
      </c>
      <c r="E100" s="174" t="s">
        <v>412</v>
      </c>
      <c r="F100" s="167" t="s">
        <v>413</v>
      </c>
      <c r="G100" s="158" t="s">
        <v>95</v>
      </c>
      <c r="H100" s="158" t="s">
        <v>414</v>
      </c>
      <c r="I100" s="169" t="s">
        <v>967</v>
      </c>
      <c r="J100" s="169" t="s">
        <v>967</v>
      </c>
      <c r="K100" s="169" t="s">
        <v>416</v>
      </c>
      <c r="L100" s="169" t="s">
        <v>182</v>
      </c>
      <c r="M100" s="169" t="s">
        <v>981</v>
      </c>
      <c r="N100" s="169">
        <v>1</v>
      </c>
      <c r="O100" s="202">
        <f>Tabla1[[#This Row],[Avance Acumulado númerico o Porcentaje de la Actividad]]/Tabla1[[#This Row],[Meta 2022
 de la Actividad ó Meta anual]]</f>
        <v>1</v>
      </c>
      <c r="P100" s="209">
        <v>5.0000000000000001E-3</v>
      </c>
      <c r="Q100" s="203">
        <f>Tabla1[[#This Row],[Peso Porcentual de la Actividad en relación con la Meta ]]/Tabla1[[#This Row],[Avance Porcentual Acumulado (Indicador)]]</f>
        <v>5.0000000000000001E-3</v>
      </c>
      <c r="R100" s="169" t="s">
        <v>982</v>
      </c>
      <c r="S100" s="204"/>
      <c r="T100" s="169" t="s">
        <v>970</v>
      </c>
      <c r="U100" s="168" t="s">
        <v>971</v>
      </c>
      <c r="V100" s="168">
        <f>Tabla1[[#This Row],[Avance númerico o porcentual mes enero]]</f>
        <v>1</v>
      </c>
      <c r="W100" s="168" t="s">
        <v>983</v>
      </c>
      <c r="X100" s="168">
        <v>1</v>
      </c>
      <c r="Y100" s="178" t="s">
        <v>910</v>
      </c>
      <c r="Z100" s="166" t="s">
        <v>199</v>
      </c>
      <c r="AA100" s="166">
        <v>0</v>
      </c>
      <c r="AB100" s="166" t="s">
        <v>182</v>
      </c>
      <c r="AC100" s="166" t="s">
        <v>199</v>
      </c>
      <c r="AD100" s="166">
        <v>0</v>
      </c>
      <c r="AE100" s="166" t="s">
        <v>182</v>
      </c>
      <c r="AF100" s="168" t="s">
        <v>199</v>
      </c>
      <c r="AG100" s="168">
        <v>0</v>
      </c>
      <c r="AH100" s="168" t="s">
        <v>182</v>
      </c>
      <c r="AI100" s="166" t="s">
        <v>199</v>
      </c>
      <c r="AJ100" s="166">
        <v>0</v>
      </c>
      <c r="AK100" s="166" t="s">
        <v>182</v>
      </c>
      <c r="AL100" s="166" t="s">
        <v>199</v>
      </c>
      <c r="AM100" s="166">
        <v>0</v>
      </c>
      <c r="AN100" s="166" t="s">
        <v>182</v>
      </c>
      <c r="AO100" s="166" t="s">
        <v>199</v>
      </c>
      <c r="AP100" s="166">
        <v>0</v>
      </c>
      <c r="AQ100" s="166" t="s">
        <v>182</v>
      </c>
      <c r="AR100" s="166" t="s">
        <v>199</v>
      </c>
      <c r="AS100" s="166">
        <v>0</v>
      </c>
      <c r="AT100" s="166" t="s">
        <v>182</v>
      </c>
      <c r="AU100" s="166" t="s">
        <v>199</v>
      </c>
      <c r="AV100" s="166">
        <v>0</v>
      </c>
      <c r="AW100" s="166" t="s">
        <v>182</v>
      </c>
      <c r="AX100" s="168"/>
      <c r="AY100" s="168"/>
      <c r="AZ100" s="168"/>
      <c r="BA100" s="168"/>
      <c r="BB100" s="168"/>
      <c r="BC100" s="168"/>
      <c r="BD100" s="168"/>
      <c r="BE100" s="168"/>
      <c r="BF100" s="168"/>
    </row>
    <row r="101" spans="1:58" ht="135" x14ac:dyDescent="0.25">
      <c r="A101" s="171" t="s">
        <v>408</v>
      </c>
      <c r="B101" s="157" t="s">
        <v>409</v>
      </c>
      <c r="C101" s="172" t="s">
        <v>410</v>
      </c>
      <c r="D101" s="173" t="s">
        <v>411</v>
      </c>
      <c r="E101" s="174" t="s">
        <v>412</v>
      </c>
      <c r="F101" s="167" t="s">
        <v>413</v>
      </c>
      <c r="G101" s="158" t="s">
        <v>95</v>
      </c>
      <c r="H101" s="158" t="s">
        <v>414</v>
      </c>
      <c r="I101" s="169" t="s">
        <v>967</v>
      </c>
      <c r="J101" s="169" t="s">
        <v>967</v>
      </c>
      <c r="K101" s="169" t="s">
        <v>416</v>
      </c>
      <c r="L101" s="169" t="s">
        <v>182</v>
      </c>
      <c r="M101" s="169" t="s">
        <v>984</v>
      </c>
      <c r="N101" s="169">
        <v>3</v>
      </c>
      <c r="O101" s="202">
        <f>Tabla1[[#This Row],[Avance Acumulado númerico o Porcentaje de la Actividad]]/Tabla1[[#This Row],[Meta 2022
 de la Actividad ó Meta anual]]</f>
        <v>0.66666666666666663</v>
      </c>
      <c r="P101" s="209">
        <v>5.0000000000000001E-3</v>
      </c>
      <c r="Q101" s="203">
        <f>Tabla1[[#This Row],[Peso Porcentual de la Actividad en relación con la Meta ]]/Tabla1[[#This Row],[Avance Porcentual Acumulado (Indicador)]]</f>
        <v>7.5000000000000006E-3</v>
      </c>
      <c r="R101" s="169" t="s">
        <v>985</v>
      </c>
      <c r="S101" s="204"/>
      <c r="T101" s="169" t="s">
        <v>229</v>
      </c>
      <c r="U101" s="168" t="s">
        <v>202</v>
      </c>
      <c r="V101" s="168">
        <f>Tabla1[[#This Row],[Avance númerico o porcentual mes marzo]]+Tabla1[[#This Row],[Avance númerico o porcentual mes septiembre]]</f>
        <v>2</v>
      </c>
      <c r="W101" s="168" t="s">
        <v>986</v>
      </c>
      <c r="X101" s="168">
        <v>0</v>
      </c>
      <c r="Y101" s="168" t="s">
        <v>182</v>
      </c>
      <c r="Z101" s="168" t="s">
        <v>986</v>
      </c>
      <c r="AA101" s="166">
        <v>0</v>
      </c>
      <c r="AB101" s="166" t="s">
        <v>182</v>
      </c>
      <c r="AC101" s="166" t="s">
        <v>987</v>
      </c>
      <c r="AD101" s="166">
        <v>1</v>
      </c>
      <c r="AE101" s="178" t="s">
        <v>988</v>
      </c>
      <c r="AF101" s="168" t="s">
        <v>182</v>
      </c>
      <c r="AG101" s="208"/>
      <c r="AH101" s="222"/>
      <c r="AI101" s="166" t="s">
        <v>989</v>
      </c>
      <c r="AJ101" s="166">
        <v>0</v>
      </c>
      <c r="AK101" s="222"/>
      <c r="AL101" s="166" t="s">
        <v>990</v>
      </c>
      <c r="AM101" s="166">
        <v>0</v>
      </c>
      <c r="AN101" s="224"/>
      <c r="AO101" s="166" t="s">
        <v>990</v>
      </c>
      <c r="AP101" s="166">
        <v>0</v>
      </c>
      <c r="AQ101" s="178"/>
      <c r="AR101" s="168" t="s">
        <v>986</v>
      </c>
      <c r="AS101" s="166">
        <v>0</v>
      </c>
      <c r="AT101" s="222"/>
      <c r="AU101" s="166" t="s">
        <v>991</v>
      </c>
      <c r="AV101" s="166">
        <v>1</v>
      </c>
      <c r="AW101" s="178" t="s">
        <v>992</v>
      </c>
      <c r="AX101" s="168"/>
      <c r="AY101" s="168"/>
      <c r="AZ101" s="168"/>
      <c r="BA101" s="168"/>
      <c r="BB101" s="168"/>
      <c r="BC101" s="168"/>
      <c r="BD101" s="168"/>
      <c r="BE101" s="168"/>
      <c r="BF101" s="168"/>
    </row>
    <row r="102" spans="1:58" ht="120" x14ac:dyDescent="0.25">
      <c r="A102" s="171" t="s">
        <v>408</v>
      </c>
      <c r="B102" s="157" t="s">
        <v>409</v>
      </c>
      <c r="C102" s="172" t="s">
        <v>410</v>
      </c>
      <c r="D102" s="173" t="s">
        <v>411</v>
      </c>
      <c r="E102" s="174" t="s">
        <v>412</v>
      </c>
      <c r="F102" s="167" t="s">
        <v>413</v>
      </c>
      <c r="G102" s="158" t="s">
        <v>95</v>
      </c>
      <c r="H102" s="158" t="s">
        <v>414</v>
      </c>
      <c r="I102" s="169" t="s">
        <v>967</v>
      </c>
      <c r="J102" s="169" t="s">
        <v>967</v>
      </c>
      <c r="K102" s="169" t="s">
        <v>416</v>
      </c>
      <c r="L102" s="169" t="s">
        <v>182</v>
      </c>
      <c r="M102" s="169" t="s">
        <v>993</v>
      </c>
      <c r="N102" s="169">
        <v>1</v>
      </c>
      <c r="O102" s="202">
        <f>Tabla1[[#This Row],[Avance Acumulado númerico o Porcentaje de la Actividad]]/Tabla1[[#This Row],[Meta 2022
 de la Actividad ó Meta anual]]</f>
        <v>1</v>
      </c>
      <c r="P102" s="209">
        <v>5.0000000000000001E-3</v>
      </c>
      <c r="Q102" s="203">
        <f>Tabla1[[#This Row],[Peso Porcentual de la Actividad en relación con la Meta ]]/Tabla1[[#This Row],[Avance Porcentual Acumulado (Indicador)]]</f>
        <v>5.0000000000000001E-3</v>
      </c>
      <c r="R102" s="169" t="s">
        <v>994</v>
      </c>
      <c r="S102" s="204"/>
      <c r="T102" s="169" t="s">
        <v>970</v>
      </c>
      <c r="U102" s="168" t="s">
        <v>971</v>
      </c>
      <c r="V102" s="168">
        <f>Tabla1[[#This Row],[Avance númerico o porcentual mes enero]]</f>
        <v>1</v>
      </c>
      <c r="W102" s="168" t="s">
        <v>995</v>
      </c>
      <c r="X102" s="168">
        <v>1</v>
      </c>
      <c r="Y102" s="178" t="s">
        <v>910</v>
      </c>
      <c r="Z102" s="166" t="s">
        <v>199</v>
      </c>
      <c r="AA102" s="166">
        <v>0</v>
      </c>
      <c r="AB102" s="166" t="s">
        <v>182</v>
      </c>
      <c r="AC102" s="166" t="s">
        <v>199</v>
      </c>
      <c r="AD102" s="166">
        <v>0</v>
      </c>
      <c r="AE102" s="166" t="s">
        <v>182</v>
      </c>
      <c r="AF102" s="168" t="s">
        <v>199</v>
      </c>
      <c r="AG102" s="168">
        <v>0</v>
      </c>
      <c r="AH102" s="168" t="s">
        <v>182</v>
      </c>
      <c r="AI102" s="166" t="s">
        <v>199</v>
      </c>
      <c r="AJ102" s="166">
        <v>0</v>
      </c>
      <c r="AK102" s="166" t="s">
        <v>182</v>
      </c>
      <c r="AL102" s="166" t="s">
        <v>199</v>
      </c>
      <c r="AM102" s="166">
        <v>0</v>
      </c>
      <c r="AN102" s="166" t="s">
        <v>182</v>
      </c>
      <c r="AO102" s="166" t="s">
        <v>199</v>
      </c>
      <c r="AP102" s="166">
        <v>0</v>
      </c>
      <c r="AQ102" s="166" t="s">
        <v>182</v>
      </c>
      <c r="AR102" s="166" t="s">
        <v>199</v>
      </c>
      <c r="AS102" s="166">
        <v>0</v>
      </c>
      <c r="AT102" s="166" t="s">
        <v>182</v>
      </c>
      <c r="AU102" s="166" t="s">
        <v>199</v>
      </c>
      <c r="AV102" s="166">
        <v>0</v>
      </c>
      <c r="AW102" s="166" t="s">
        <v>182</v>
      </c>
      <c r="AX102" s="168"/>
      <c r="AY102" s="168"/>
      <c r="AZ102" s="168"/>
      <c r="BA102" s="168"/>
      <c r="BB102" s="168"/>
      <c r="BC102" s="168"/>
      <c r="BD102" s="168"/>
      <c r="BE102" s="168"/>
      <c r="BF102" s="168"/>
    </row>
    <row r="103" spans="1:58" ht="120" x14ac:dyDescent="0.25">
      <c r="A103" s="171" t="s">
        <v>408</v>
      </c>
      <c r="B103" s="157" t="s">
        <v>409</v>
      </c>
      <c r="C103" s="172" t="s">
        <v>410</v>
      </c>
      <c r="D103" s="173" t="s">
        <v>411</v>
      </c>
      <c r="E103" s="174" t="s">
        <v>412</v>
      </c>
      <c r="F103" s="167" t="s">
        <v>413</v>
      </c>
      <c r="G103" s="158" t="s">
        <v>95</v>
      </c>
      <c r="H103" s="158" t="s">
        <v>414</v>
      </c>
      <c r="I103" s="169" t="s">
        <v>967</v>
      </c>
      <c r="J103" s="169" t="s">
        <v>967</v>
      </c>
      <c r="K103" s="169" t="s">
        <v>416</v>
      </c>
      <c r="L103" s="169" t="s">
        <v>182</v>
      </c>
      <c r="M103" s="169" t="s">
        <v>996</v>
      </c>
      <c r="N103" s="169">
        <v>4</v>
      </c>
      <c r="O103" s="202">
        <f>Tabla1[[#This Row],[Avance Acumulado númerico o Porcentaje de la Actividad]]/Tabla1[[#This Row],[Meta 2022
 de la Actividad ó Meta anual]]</f>
        <v>0.75</v>
      </c>
      <c r="P103" s="209">
        <v>5.0000000000000001E-3</v>
      </c>
      <c r="Q103" s="203">
        <f>Tabla1[[#This Row],[Peso Porcentual de la Actividad en relación con la Meta ]]/Tabla1[[#This Row],[Avance Porcentual Acumulado (Indicador)]]</f>
        <v>6.6666666666666671E-3</v>
      </c>
      <c r="R103" s="169" t="s">
        <v>997</v>
      </c>
      <c r="S103" s="204"/>
      <c r="T103" s="169" t="s">
        <v>998</v>
      </c>
      <c r="U103" s="168" t="s">
        <v>202</v>
      </c>
      <c r="V103" s="168">
        <f>Tabla1[[#This Row],[Avance númerico o porcentual mes enero]]+Tabla1[[#This Row],[Avance númerico o porcentual mes marzo]]+Tabla1[[#This Row],[Avance númerico o porcentual mes junio]]+Tabla1[[#This Row],[Avance númerico o porcentual mes septiembre]]</f>
        <v>3</v>
      </c>
      <c r="W103" s="168" t="s">
        <v>999</v>
      </c>
      <c r="X103" s="168">
        <v>0</v>
      </c>
      <c r="Y103" s="168"/>
      <c r="Z103" s="166" t="s">
        <v>999</v>
      </c>
      <c r="AA103" s="166">
        <v>0</v>
      </c>
      <c r="AB103" s="166"/>
      <c r="AC103" s="166" t="s">
        <v>1000</v>
      </c>
      <c r="AD103" s="166">
        <v>1</v>
      </c>
      <c r="AE103" s="178" t="s">
        <v>910</v>
      </c>
      <c r="AF103" s="168" t="s">
        <v>1001</v>
      </c>
      <c r="AG103" s="168">
        <v>0</v>
      </c>
      <c r="AH103" s="213" t="s">
        <v>910</v>
      </c>
      <c r="AI103" s="166" t="s">
        <v>1001</v>
      </c>
      <c r="AJ103" s="166">
        <v>0</v>
      </c>
      <c r="AK103" s="178" t="s">
        <v>910</v>
      </c>
      <c r="AL103" s="166" t="s">
        <v>1002</v>
      </c>
      <c r="AM103" s="166">
        <v>1</v>
      </c>
      <c r="AN103" s="178" t="s">
        <v>910</v>
      </c>
      <c r="AO103" s="166" t="s">
        <v>1002</v>
      </c>
      <c r="AP103" s="166">
        <v>1</v>
      </c>
      <c r="AQ103" s="178" t="s">
        <v>910</v>
      </c>
      <c r="AR103" s="166" t="s">
        <v>1003</v>
      </c>
      <c r="AS103" s="166">
        <v>0</v>
      </c>
      <c r="AT103" s="178" t="s">
        <v>910</v>
      </c>
      <c r="AU103" s="166" t="s">
        <v>1004</v>
      </c>
      <c r="AV103" s="166">
        <v>1</v>
      </c>
      <c r="AW103" s="178" t="s">
        <v>910</v>
      </c>
      <c r="AX103" s="168"/>
      <c r="AY103" s="168"/>
      <c r="AZ103" s="168"/>
      <c r="BA103" s="168"/>
      <c r="BB103" s="168"/>
      <c r="BC103" s="168"/>
      <c r="BD103" s="168"/>
      <c r="BE103" s="168"/>
      <c r="BF103" s="168"/>
    </row>
    <row r="104" spans="1:58" ht="120" x14ac:dyDescent="0.25">
      <c r="A104" s="171" t="s">
        <v>408</v>
      </c>
      <c r="B104" s="157" t="s">
        <v>409</v>
      </c>
      <c r="C104" s="172" t="s">
        <v>410</v>
      </c>
      <c r="D104" s="173" t="s">
        <v>411</v>
      </c>
      <c r="E104" s="174" t="s">
        <v>412</v>
      </c>
      <c r="F104" s="167" t="s">
        <v>413</v>
      </c>
      <c r="G104" s="158" t="s">
        <v>95</v>
      </c>
      <c r="H104" s="158" t="s">
        <v>414</v>
      </c>
      <c r="I104" s="169" t="s">
        <v>967</v>
      </c>
      <c r="J104" s="169" t="s">
        <v>967</v>
      </c>
      <c r="K104" s="169" t="s">
        <v>416</v>
      </c>
      <c r="L104" s="169" t="s">
        <v>182</v>
      </c>
      <c r="M104" s="169" t="s">
        <v>1005</v>
      </c>
      <c r="N104" s="169">
        <v>6</v>
      </c>
      <c r="O104" s="202">
        <f>Tabla1[[#This Row],[Avance Acumulado númerico o Porcentaje de la Actividad]]/Tabla1[[#This Row],[Meta 2022
 de la Actividad ó Meta anual]]</f>
        <v>0.33333333333333331</v>
      </c>
      <c r="P104" s="209">
        <v>5.0000000000000001E-3</v>
      </c>
      <c r="Q104" s="203">
        <f>Tabla1[[#This Row],[Peso Porcentual de la Actividad en relación con la Meta ]]/Tabla1[[#This Row],[Avance Porcentual Acumulado (Indicador)]]</f>
        <v>1.5000000000000001E-2</v>
      </c>
      <c r="R104" s="169" t="s">
        <v>1006</v>
      </c>
      <c r="S104" s="204"/>
      <c r="T104" s="169" t="s">
        <v>1007</v>
      </c>
      <c r="U104" s="168" t="s">
        <v>202</v>
      </c>
      <c r="V104"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2</v>
      </c>
      <c r="W104" s="168" t="s">
        <v>1008</v>
      </c>
      <c r="X104" s="168">
        <v>0</v>
      </c>
      <c r="Y104" s="168"/>
      <c r="Z104" s="166" t="s">
        <v>1009</v>
      </c>
      <c r="AA104" s="166">
        <v>0</v>
      </c>
      <c r="AB104" s="166"/>
      <c r="AC104" s="166" t="s">
        <v>1010</v>
      </c>
      <c r="AD104" s="166">
        <v>2</v>
      </c>
      <c r="AE104" s="178" t="s">
        <v>1011</v>
      </c>
      <c r="AF104" s="168" t="s">
        <v>182</v>
      </c>
      <c r="AG104" s="168">
        <v>0</v>
      </c>
      <c r="AH104" s="222"/>
      <c r="AI104" s="166" t="s">
        <v>1012</v>
      </c>
      <c r="AJ104" s="166">
        <v>0</v>
      </c>
      <c r="AK104" s="222"/>
      <c r="AL104" s="166" t="s">
        <v>1012</v>
      </c>
      <c r="AM104" s="166">
        <v>0</v>
      </c>
      <c r="AN104" s="178"/>
      <c r="AO104" s="166" t="s">
        <v>1013</v>
      </c>
      <c r="AP104" s="166">
        <v>0</v>
      </c>
      <c r="AQ104" s="178"/>
      <c r="AR104" s="166" t="s">
        <v>1014</v>
      </c>
      <c r="AS104" s="166">
        <v>0</v>
      </c>
      <c r="AT104" s="178"/>
      <c r="AU104" s="166" t="s">
        <v>1015</v>
      </c>
      <c r="AV104" s="166">
        <v>0</v>
      </c>
      <c r="AW104" s="222"/>
      <c r="AX104" s="168"/>
      <c r="AY104" s="168"/>
      <c r="AZ104" s="168"/>
      <c r="BA104" s="168"/>
      <c r="BB104" s="168"/>
      <c r="BC104" s="168"/>
      <c r="BD104" s="168"/>
      <c r="BE104" s="168"/>
      <c r="BF104" s="168"/>
    </row>
    <row r="105" spans="1:58" ht="120" x14ac:dyDescent="0.25">
      <c r="A105" s="171" t="s">
        <v>408</v>
      </c>
      <c r="B105" s="157" t="s">
        <v>409</v>
      </c>
      <c r="C105" s="172" t="s">
        <v>410</v>
      </c>
      <c r="D105" s="173" t="s">
        <v>411</v>
      </c>
      <c r="E105" s="174" t="s">
        <v>412</v>
      </c>
      <c r="F105" s="167" t="s">
        <v>413</v>
      </c>
      <c r="G105" s="158" t="s">
        <v>95</v>
      </c>
      <c r="H105" s="158" t="s">
        <v>414</v>
      </c>
      <c r="I105" s="169" t="s">
        <v>967</v>
      </c>
      <c r="J105" s="169" t="s">
        <v>967</v>
      </c>
      <c r="K105" s="169" t="s">
        <v>416</v>
      </c>
      <c r="L105" s="169" t="s">
        <v>182</v>
      </c>
      <c r="M105" s="169" t="s">
        <v>1016</v>
      </c>
      <c r="N105" s="169">
        <v>6</v>
      </c>
      <c r="O105" s="202">
        <f>Tabla1[[#This Row],[Avance Acumulado númerico o Porcentaje de la Actividad]]/Tabla1[[#This Row],[Meta 2022
 de la Actividad ó Meta anual]]</f>
        <v>0</v>
      </c>
      <c r="P105" s="209">
        <v>5.0000000000000001E-3</v>
      </c>
      <c r="Q105" s="203" t="e">
        <f>Tabla1[[#This Row],[Peso Porcentual de la Actividad en relación con la Meta ]]/Tabla1[[#This Row],[Avance Porcentual Acumulado (Indicador)]]</f>
        <v>#DIV/0!</v>
      </c>
      <c r="R105" s="169" t="s">
        <v>1017</v>
      </c>
      <c r="S105" s="204"/>
      <c r="T105" s="169" t="s">
        <v>970</v>
      </c>
      <c r="U105" s="210" t="s">
        <v>230</v>
      </c>
      <c r="V105" s="168">
        <f>Tabla1[[#This Row],[Avance númerico o porcentual mes enero]]</f>
        <v>0</v>
      </c>
      <c r="W105" s="168"/>
      <c r="X105" s="168"/>
      <c r="Y105" s="168"/>
      <c r="Z105" s="166" t="s">
        <v>1018</v>
      </c>
      <c r="AA105" s="166">
        <v>0</v>
      </c>
      <c r="AB105" s="166"/>
      <c r="AC105" s="166" t="s">
        <v>1019</v>
      </c>
      <c r="AD105" s="166">
        <v>0</v>
      </c>
      <c r="AE105" s="166"/>
      <c r="AF105" s="168" t="s">
        <v>1019</v>
      </c>
      <c r="AG105" s="168">
        <v>0</v>
      </c>
      <c r="AH105" s="208"/>
      <c r="AI105" s="166" t="s">
        <v>1020</v>
      </c>
      <c r="AJ105" s="166">
        <v>0</v>
      </c>
      <c r="AK105" s="166"/>
      <c r="AL105" s="166" t="s">
        <v>1020</v>
      </c>
      <c r="AM105" s="166">
        <v>0</v>
      </c>
      <c r="AN105" s="166"/>
      <c r="AO105" s="166" t="s">
        <v>1020</v>
      </c>
      <c r="AP105" s="166">
        <v>0</v>
      </c>
      <c r="AQ105" s="166"/>
      <c r="AR105" s="166" t="s">
        <v>1020</v>
      </c>
      <c r="AS105" s="166">
        <v>0</v>
      </c>
      <c r="AT105" s="208"/>
      <c r="AU105" s="166" t="s">
        <v>1021</v>
      </c>
      <c r="AV105" s="166">
        <v>0</v>
      </c>
      <c r="AW105" s="208"/>
      <c r="AX105" s="168"/>
      <c r="AY105" s="168"/>
      <c r="AZ105" s="168"/>
      <c r="BA105" s="168"/>
      <c r="BB105" s="168"/>
      <c r="BC105" s="168"/>
      <c r="BD105" s="168"/>
      <c r="BE105" s="168"/>
      <c r="BF105" s="168"/>
    </row>
    <row r="106" spans="1:58" ht="120" x14ac:dyDescent="0.25">
      <c r="A106" s="171" t="s">
        <v>408</v>
      </c>
      <c r="B106" s="157" t="s">
        <v>409</v>
      </c>
      <c r="C106" s="172" t="s">
        <v>410</v>
      </c>
      <c r="D106" s="173" t="s">
        <v>411</v>
      </c>
      <c r="E106" s="174" t="s">
        <v>412</v>
      </c>
      <c r="F106" s="167" t="s">
        <v>413</v>
      </c>
      <c r="G106" s="158" t="s">
        <v>95</v>
      </c>
      <c r="H106" s="158" t="s">
        <v>414</v>
      </c>
      <c r="I106" s="169" t="s">
        <v>967</v>
      </c>
      <c r="J106" s="169" t="s">
        <v>967</v>
      </c>
      <c r="K106" s="169" t="s">
        <v>416</v>
      </c>
      <c r="L106" s="169" t="s">
        <v>182</v>
      </c>
      <c r="M106" s="169" t="s">
        <v>1022</v>
      </c>
      <c r="N106" s="169">
        <v>2</v>
      </c>
      <c r="O106" s="202">
        <f>Tabla1[[#This Row],[Avance Acumulado númerico o Porcentaje de la Actividad]]/Tabla1[[#This Row],[Meta 2022
 de la Actividad ó Meta anual]]</f>
        <v>1</v>
      </c>
      <c r="P106" s="209">
        <v>2.5000000000000001E-3</v>
      </c>
      <c r="Q106" s="203">
        <f>Tabla1[[#This Row],[Peso Porcentual de la Actividad en relación con la Meta ]]/Tabla1[[#This Row],[Avance Porcentual Acumulado (Indicador)]]</f>
        <v>2.5000000000000001E-3</v>
      </c>
      <c r="R106" s="169" t="s">
        <v>1023</v>
      </c>
      <c r="S106" s="204"/>
      <c r="T106" s="169" t="s">
        <v>185</v>
      </c>
      <c r="U106" s="168" t="s">
        <v>1024</v>
      </c>
      <c r="V106" s="168">
        <f>Tabla1[[#This Row],[Avance númerico o porcentual mes enero]]+Tabla1[[#This Row],[Avance númerico o porcentual mes mayo]]</f>
        <v>2</v>
      </c>
      <c r="W106" s="168"/>
      <c r="X106" s="168"/>
      <c r="Y106" s="168"/>
      <c r="Z106" s="208"/>
      <c r="AA106" s="208"/>
      <c r="AB106" s="208"/>
      <c r="AC106" s="166" t="s">
        <v>1025</v>
      </c>
      <c r="AD106" s="166">
        <v>0</v>
      </c>
      <c r="AE106" s="166"/>
      <c r="AF106" s="168" t="s">
        <v>1025</v>
      </c>
      <c r="AG106" s="168">
        <v>0</v>
      </c>
      <c r="AH106" s="208"/>
      <c r="AI106" s="166" t="s">
        <v>1026</v>
      </c>
      <c r="AJ106" s="166">
        <v>2</v>
      </c>
      <c r="AK106" s="178" t="s">
        <v>1027</v>
      </c>
      <c r="AL106" s="166" t="s">
        <v>199</v>
      </c>
      <c r="AM106" s="166">
        <v>0</v>
      </c>
      <c r="AN106" s="178" t="s">
        <v>1027</v>
      </c>
      <c r="AO106" s="166" t="s">
        <v>199</v>
      </c>
      <c r="AP106" s="166">
        <v>0</v>
      </c>
      <c r="AQ106" s="178"/>
      <c r="AR106" s="166" t="s">
        <v>199</v>
      </c>
      <c r="AS106" s="166">
        <v>0</v>
      </c>
      <c r="AT106" s="166" t="s">
        <v>182</v>
      </c>
      <c r="AU106" s="166" t="s">
        <v>199</v>
      </c>
      <c r="AV106" s="166">
        <v>0</v>
      </c>
      <c r="AW106" s="166" t="s">
        <v>182</v>
      </c>
      <c r="AX106" s="168"/>
      <c r="AY106" s="168"/>
      <c r="AZ106" s="168"/>
      <c r="BA106" s="168"/>
      <c r="BB106" s="168"/>
      <c r="BC106" s="168"/>
      <c r="BD106" s="168"/>
      <c r="BE106" s="168"/>
      <c r="BF106" s="168"/>
    </row>
    <row r="107" spans="1:58" ht="150" x14ac:dyDescent="0.25">
      <c r="A107" s="171" t="s">
        <v>408</v>
      </c>
      <c r="B107" s="157" t="s">
        <v>409</v>
      </c>
      <c r="C107" s="172" t="s">
        <v>410</v>
      </c>
      <c r="D107" s="173" t="s">
        <v>411</v>
      </c>
      <c r="E107" s="174" t="s">
        <v>412</v>
      </c>
      <c r="F107" s="167" t="s">
        <v>413</v>
      </c>
      <c r="G107" s="158" t="s">
        <v>95</v>
      </c>
      <c r="H107" s="158" t="s">
        <v>414</v>
      </c>
      <c r="I107" s="169" t="s">
        <v>967</v>
      </c>
      <c r="J107" s="169" t="s">
        <v>967</v>
      </c>
      <c r="K107" s="169" t="s">
        <v>416</v>
      </c>
      <c r="L107" s="169" t="s">
        <v>182</v>
      </c>
      <c r="M107" s="169" t="s">
        <v>1028</v>
      </c>
      <c r="N107" s="169">
        <v>2</v>
      </c>
      <c r="O107" s="202">
        <f>Tabla1[[#This Row],[Avance Acumulado númerico o Porcentaje de la Actividad]]/Tabla1[[#This Row],[Meta 2022
 de la Actividad ó Meta anual]]</f>
        <v>0.5</v>
      </c>
      <c r="P107" s="209">
        <v>2.5000000000000001E-3</v>
      </c>
      <c r="Q107" s="203">
        <f>Tabla1[[#This Row],[Peso Porcentual de la Actividad en relación con la Meta ]]/Tabla1[[#This Row],[Avance Porcentual Acumulado (Indicador)]]</f>
        <v>5.0000000000000001E-3</v>
      </c>
      <c r="R107" s="169" t="s">
        <v>1029</v>
      </c>
      <c r="S107" s="204"/>
      <c r="T107" s="169" t="s">
        <v>185</v>
      </c>
      <c r="U107" s="210" t="s">
        <v>230</v>
      </c>
      <c r="V107" s="168">
        <f>Tabla1[[#This Row],[Avance númerico o porcentual mes enero]]+Tabla1[[#This Row],[Avance númerico o porcentual mes junio]]</f>
        <v>1</v>
      </c>
      <c r="W107" s="168"/>
      <c r="X107" s="168"/>
      <c r="Y107" s="168"/>
      <c r="Z107" s="208"/>
      <c r="AA107" s="208"/>
      <c r="AB107" s="208"/>
      <c r="AC107" s="166" t="s">
        <v>1030</v>
      </c>
      <c r="AD107" s="166">
        <v>0</v>
      </c>
      <c r="AE107" s="166"/>
      <c r="AF107" s="168" t="s">
        <v>1030</v>
      </c>
      <c r="AG107" s="168">
        <v>0</v>
      </c>
      <c r="AH107" s="208"/>
      <c r="AI107" s="166" t="s">
        <v>1031</v>
      </c>
      <c r="AJ107" s="166">
        <v>0</v>
      </c>
      <c r="AK107" s="166"/>
      <c r="AL107" s="166" t="s">
        <v>1032</v>
      </c>
      <c r="AM107" s="166">
        <v>1</v>
      </c>
      <c r="AN107" s="178" t="s">
        <v>1033</v>
      </c>
      <c r="AO107" s="166" t="s">
        <v>182</v>
      </c>
      <c r="AP107" s="166">
        <v>0</v>
      </c>
      <c r="AQ107" s="178" t="s">
        <v>1033</v>
      </c>
      <c r="AR107" s="166" t="s">
        <v>182</v>
      </c>
      <c r="AS107" s="166">
        <v>0</v>
      </c>
      <c r="AT107" s="178"/>
      <c r="AU107" s="166" t="s">
        <v>1034</v>
      </c>
      <c r="AV107" s="166">
        <v>0</v>
      </c>
      <c r="AW107" s="222"/>
      <c r="AX107" s="168"/>
      <c r="AY107" s="168"/>
      <c r="AZ107" s="168"/>
      <c r="BA107" s="168"/>
      <c r="BB107" s="168"/>
      <c r="BC107" s="168"/>
      <c r="BD107" s="168"/>
      <c r="BE107" s="168"/>
      <c r="BF107" s="168"/>
    </row>
    <row r="108" spans="1:58" ht="120" x14ac:dyDescent="0.25">
      <c r="A108" s="171" t="s">
        <v>408</v>
      </c>
      <c r="B108" s="157" t="s">
        <v>409</v>
      </c>
      <c r="C108" s="172" t="s">
        <v>410</v>
      </c>
      <c r="D108" s="173" t="s">
        <v>411</v>
      </c>
      <c r="E108" s="174" t="s">
        <v>412</v>
      </c>
      <c r="F108" s="167" t="s">
        <v>413</v>
      </c>
      <c r="G108" s="158" t="s">
        <v>95</v>
      </c>
      <c r="H108" s="158" t="s">
        <v>414</v>
      </c>
      <c r="I108" s="169" t="s">
        <v>967</v>
      </c>
      <c r="J108" s="169" t="s">
        <v>967</v>
      </c>
      <c r="K108" s="169" t="s">
        <v>416</v>
      </c>
      <c r="L108" s="169" t="s">
        <v>182</v>
      </c>
      <c r="M108" s="169" t="s">
        <v>1035</v>
      </c>
      <c r="N108" s="169">
        <v>1</v>
      </c>
      <c r="O108" s="202">
        <f>Tabla1[[#This Row],[Avance Acumulado númerico o Porcentaje de la Actividad]]/Tabla1[[#This Row],[Meta 2022
 de la Actividad ó Meta anual]]</f>
        <v>0</v>
      </c>
      <c r="P108" s="209">
        <v>5.0000000000000001E-3</v>
      </c>
      <c r="Q108" s="203" t="e">
        <f>Tabla1[[#This Row],[Peso Porcentual de la Actividad en relación con la Meta ]]/Tabla1[[#This Row],[Avance Porcentual Acumulado (Indicador)]]</f>
        <v>#DIV/0!</v>
      </c>
      <c r="R108" s="169" t="s">
        <v>1036</v>
      </c>
      <c r="S108" s="204"/>
      <c r="T108" s="169" t="s">
        <v>1007</v>
      </c>
      <c r="U108" s="168" t="s">
        <v>230</v>
      </c>
      <c r="V108" s="168">
        <f>Tabla1[[#This Row],[Avance númerico o porcentual mes enero]]</f>
        <v>0</v>
      </c>
      <c r="W108" s="168"/>
      <c r="X108" s="168"/>
      <c r="Y108" s="168"/>
      <c r="Z108" s="208"/>
      <c r="AA108" s="208"/>
      <c r="AB108" s="208"/>
      <c r="AC108" s="166" t="s">
        <v>1037</v>
      </c>
      <c r="AD108" s="166">
        <v>0</v>
      </c>
      <c r="AE108" s="208"/>
      <c r="AF108" s="168" t="s">
        <v>1038</v>
      </c>
      <c r="AG108" s="168">
        <v>0</v>
      </c>
      <c r="AH108" s="208"/>
      <c r="AI108" s="166" t="s">
        <v>1039</v>
      </c>
      <c r="AJ108" s="166">
        <v>0</v>
      </c>
      <c r="AK108" s="208"/>
      <c r="AL108" s="166" t="s">
        <v>1039</v>
      </c>
      <c r="AM108" s="166">
        <v>0</v>
      </c>
      <c r="AN108" s="166"/>
      <c r="AO108" s="166" t="s">
        <v>1040</v>
      </c>
      <c r="AP108" s="166">
        <v>0</v>
      </c>
      <c r="AQ108" s="166"/>
      <c r="AR108" s="166" t="s">
        <v>1041</v>
      </c>
      <c r="AS108" s="166">
        <v>0</v>
      </c>
      <c r="AT108" s="166"/>
      <c r="AU108" s="166" t="s">
        <v>1042</v>
      </c>
      <c r="AV108" s="166">
        <v>0</v>
      </c>
      <c r="AW108" s="208"/>
      <c r="AX108" s="168"/>
      <c r="AY108" s="168"/>
      <c r="AZ108" s="168"/>
      <c r="BA108" s="168"/>
      <c r="BB108" s="168"/>
      <c r="BC108" s="168"/>
      <c r="BD108" s="168"/>
      <c r="BE108" s="168"/>
      <c r="BF108" s="168"/>
    </row>
    <row r="109" spans="1:58" ht="135" x14ac:dyDescent="0.25">
      <c r="A109" s="171" t="s">
        <v>408</v>
      </c>
      <c r="B109" s="157" t="s">
        <v>409</v>
      </c>
      <c r="C109" s="172" t="s">
        <v>410</v>
      </c>
      <c r="D109" s="173" t="s">
        <v>411</v>
      </c>
      <c r="E109" s="174" t="s">
        <v>412</v>
      </c>
      <c r="F109" s="167" t="s">
        <v>413</v>
      </c>
      <c r="G109" s="158" t="s">
        <v>95</v>
      </c>
      <c r="H109" s="158" t="s">
        <v>414</v>
      </c>
      <c r="I109" s="169" t="s">
        <v>967</v>
      </c>
      <c r="J109" s="169" t="s">
        <v>967</v>
      </c>
      <c r="K109" s="169" t="s">
        <v>416</v>
      </c>
      <c r="L109" s="169" t="s">
        <v>182</v>
      </c>
      <c r="M109" s="169" t="s">
        <v>1043</v>
      </c>
      <c r="N109" s="169">
        <v>6</v>
      </c>
      <c r="O109" s="202">
        <f>Tabla1[[#This Row],[Avance Acumulado númerico o Porcentaje de la Actividad]]/Tabla1[[#This Row],[Meta 2022
 de la Actividad ó Meta anual]]</f>
        <v>0.66666666666666663</v>
      </c>
      <c r="P109" s="209">
        <v>2.5000000000000001E-3</v>
      </c>
      <c r="Q109" s="203">
        <f>Tabla1[[#This Row],[Peso Porcentual de la Actividad en relación con la Meta ]]/Tabla1[[#This Row],[Avance Porcentual Acumulado (Indicador)]]</f>
        <v>3.7500000000000003E-3</v>
      </c>
      <c r="R109" s="169" t="s">
        <v>1044</v>
      </c>
      <c r="S109" s="204"/>
      <c r="T109" s="206" t="s">
        <v>1045</v>
      </c>
      <c r="U109" s="168" t="s">
        <v>202</v>
      </c>
      <c r="V109" s="168">
        <f>Tabla1[[#This Row],[Avance númerico o porcentual mes enero]]+Tabla1[[#This Row],[Avance númerico o porcentual mes septiembre]]</f>
        <v>4</v>
      </c>
      <c r="W109" s="168"/>
      <c r="X109" s="168"/>
      <c r="Y109" s="168"/>
      <c r="Z109" s="208"/>
      <c r="AA109" s="208"/>
      <c r="AB109" s="208"/>
      <c r="AC109" s="166" t="s">
        <v>1046</v>
      </c>
      <c r="AD109" s="166">
        <v>0</v>
      </c>
      <c r="AE109" s="208"/>
      <c r="AF109" s="168" t="s">
        <v>1046</v>
      </c>
      <c r="AG109" s="168">
        <v>0</v>
      </c>
      <c r="AH109" s="208"/>
      <c r="AI109" s="166" t="s">
        <v>1047</v>
      </c>
      <c r="AJ109" s="166">
        <v>0</v>
      </c>
      <c r="AK109" s="208"/>
      <c r="AL109" s="166" t="s">
        <v>1047</v>
      </c>
      <c r="AM109" s="166">
        <v>0</v>
      </c>
      <c r="AN109" s="166"/>
      <c r="AO109" s="166" t="s">
        <v>1047</v>
      </c>
      <c r="AP109" s="166">
        <v>0</v>
      </c>
      <c r="AQ109" s="166"/>
      <c r="AR109" s="166" t="s">
        <v>1047</v>
      </c>
      <c r="AS109" s="166">
        <v>0</v>
      </c>
      <c r="AT109" s="208"/>
      <c r="AU109" s="166" t="s">
        <v>1048</v>
      </c>
      <c r="AV109" s="166">
        <v>4</v>
      </c>
      <c r="AW109" s="178" t="s">
        <v>1049</v>
      </c>
      <c r="AX109" s="168"/>
      <c r="AY109" s="168"/>
      <c r="AZ109" s="168"/>
      <c r="BA109" s="168"/>
      <c r="BB109" s="168"/>
      <c r="BC109" s="168"/>
      <c r="BD109" s="168"/>
      <c r="BE109" s="168"/>
      <c r="BF109" s="168"/>
    </row>
    <row r="110" spans="1:58" ht="210" x14ac:dyDescent="0.25">
      <c r="A110" s="171" t="s">
        <v>408</v>
      </c>
      <c r="B110" s="157" t="s">
        <v>409</v>
      </c>
      <c r="C110" s="172" t="s">
        <v>410</v>
      </c>
      <c r="D110" s="173" t="s">
        <v>411</v>
      </c>
      <c r="E110" s="174" t="s">
        <v>412</v>
      </c>
      <c r="F110" s="167" t="s">
        <v>413</v>
      </c>
      <c r="G110" s="158" t="s">
        <v>95</v>
      </c>
      <c r="H110" s="158" t="s">
        <v>414</v>
      </c>
      <c r="I110" s="169" t="s">
        <v>967</v>
      </c>
      <c r="J110" s="169" t="s">
        <v>967</v>
      </c>
      <c r="K110" s="169" t="s">
        <v>416</v>
      </c>
      <c r="L110" s="169" t="s">
        <v>182</v>
      </c>
      <c r="M110" s="169" t="s">
        <v>1050</v>
      </c>
      <c r="N110" s="169">
        <v>8</v>
      </c>
      <c r="O110" s="202">
        <f>Tabla1[[#This Row],[Avance Acumulado númerico o Porcentaje de la Actividad]]/Tabla1[[#This Row],[Meta 2022
 de la Actividad ó Meta anual]]</f>
        <v>0.875</v>
      </c>
      <c r="P110" s="209">
        <v>2.5000000000000001E-3</v>
      </c>
      <c r="Q110" s="203">
        <f>Tabla1[[#This Row],[Peso Porcentual de la Actividad en relación con la Meta ]]/Tabla1[[#This Row],[Avance Porcentual Acumulado (Indicador)]]</f>
        <v>2.8571428571428571E-3</v>
      </c>
      <c r="R110" s="169" t="s">
        <v>1051</v>
      </c>
      <c r="S110" s="204"/>
      <c r="T110" s="169" t="s">
        <v>218</v>
      </c>
      <c r="U110" s="168" t="s">
        <v>202</v>
      </c>
      <c r="V110" s="168">
        <f>Tabla1[[#This Row],[Avance númerico o porcentual mes enero]]+Tabla1[[#This Row],[Avance númerico o porcentual mes septiembre]]</f>
        <v>7</v>
      </c>
      <c r="W110" s="168"/>
      <c r="X110" s="168"/>
      <c r="Y110" s="168"/>
      <c r="Z110" s="208"/>
      <c r="AA110" s="208"/>
      <c r="AB110" s="208"/>
      <c r="AC110" s="166" t="s">
        <v>1046</v>
      </c>
      <c r="AD110" s="166">
        <v>0</v>
      </c>
      <c r="AE110" s="208"/>
      <c r="AF110" s="168" t="s">
        <v>1046</v>
      </c>
      <c r="AG110" s="168">
        <v>0</v>
      </c>
      <c r="AH110" s="208"/>
      <c r="AI110" s="166" t="s">
        <v>1047</v>
      </c>
      <c r="AJ110" s="166">
        <v>0</v>
      </c>
      <c r="AK110" s="208"/>
      <c r="AL110" s="166" t="s">
        <v>1047</v>
      </c>
      <c r="AM110" s="166">
        <v>0</v>
      </c>
      <c r="AN110" s="166"/>
      <c r="AO110" s="166" t="s">
        <v>1047</v>
      </c>
      <c r="AP110" s="166">
        <v>0</v>
      </c>
      <c r="AQ110" s="166"/>
      <c r="AR110" s="166" t="s">
        <v>1047</v>
      </c>
      <c r="AS110" s="166">
        <v>0</v>
      </c>
      <c r="AT110" s="208"/>
      <c r="AU110" s="166" t="s">
        <v>1052</v>
      </c>
      <c r="AV110" s="166">
        <v>7</v>
      </c>
      <c r="AW110" s="178" t="s">
        <v>1053</v>
      </c>
      <c r="AX110" s="168"/>
      <c r="AY110" s="168"/>
      <c r="AZ110" s="168"/>
      <c r="BA110" s="168"/>
      <c r="BB110" s="168"/>
      <c r="BC110" s="168"/>
      <c r="BD110" s="168"/>
      <c r="BE110" s="168"/>
      <c r="BF110" s="168"/>
    </row>
    <row r="111" spans="1:58" ht="120" x14ac:dyDescent="0.25">
      <c r="A111" s="171" t="s">
        <v>408</v>
      </c>
      <c r="B111" s="157" t="s">
        <v>409</v>
      </c>
      <c r="C111" s="172" t="s">
        <v>410</v>
      </c>
      <c r="D111" s="173" t="s">
        <v>411</v>
      </c>
      <c r="E111" s="174" t="s">
        <v>412</v>
      </c>
      <c r="F111" s="167" t="s">
        <v>413</v>
      </c>
      <c r="G111" s="158" t="s">
        <v>95</v>
      </c>
      <c r="H111" s="158" t="s">
        <v>414</v>
      </c>
      <c r="I111" s="169" t="s">
        <v>967</v>
      </c>
      <c r="J111" s="169" t="s">
        <v>967</v>
      </c>
      <c r="K111" s="169" t="s">
        <v>416</v>
      </c>
      <c r="L111" s="169" t="s">
        <v>182</v>
      </c>
      <c r="M111" s="169" t="s">
        <v>1054</v>
      </c>
      <c r="N111" s="169">
        <v>4</v>
      </c>
      <c r="O111" s="202">
        <f>Tabla1[[#This Row],[Avance Acumulado númerico o Porcentaje de la Actividad]]/Tabla1[[#This Row],[Meta 2022
 de la Actividad ó Meta anual]]</f>
        <v>0.75</v>
      </c>
      <c r="P111" s="209">
        <v>5.0000000000000001E-3</v>
      </c>
      <c r="Q111" s="203">
        <f>Tabla1[[#This Row],[Peso Porcentual de la Actividad en relación con la Meta ]]/Tabla1[[#This Row],[Avance Porcentual Acumulado (Indicador)]]</f>
        <v>6.6666666666666671E-3</v>
      </c>
      <c r="R111" s="169" t="s">
        <v>1055</v>
      </c>
      <c r="S111" s="204"/>
      <c r="T111" s="169" t="s">
        <v>229</v>
      </c>
      <c r="U111" s="168" t="s">
        <v>202</v>
      </c>
      <c r="V111" s="168">
        <f>Tabla1[[#This Row],[Avance númerico o porcentual mes enero]]+Tabla1[[#This Row],[Avance númerico o porcentual mes marzo]]+Tabla1[[#This Row],[Avance númerico o porcentual mes julio]]+Tabla1[[#This Row],[Avance númerico o porcentual mes septiembre]]</f>
        <v>3</v>
      </c>
      <c r="W111" s="168"/>
      <c r="X111" s="168"/>
      <c r="Y111" s="168"/>
      <c r="Z111" s="208"/>
      <c r="AA111" s="208"/>
      <c r="AB111" s="208"/>
      <c r="AC111" s="166" t="s">
        <v>1056</v>
      </c>
      <c r="AD111" s="166">
        <v>1</v>
      </c>
      <c r="AE111" s="178" t="s">
        <v>910</v>
      </c>
      <c r="AF111" s="168" t="s">
        <v>1057</v>
      </c>
      <c r="AG111" s="168">
        <v>0</v>
      </c>
      <c r="AH111" s="213" t="s">
        <v>910</v>
      </c>
      <c r="AI111" s="166" t="s">
        <v>1057</v>
      </c>
      <c r="AJ111" s="166">
        <v>0</v>
      </c>
      <c r="AK111" s="178" t="s">
        <v>910</v>
      </c>
      <c r="AL111" s="166" t="s">
        <v>1057</v>
      </c>
      <c r="AM111" s="166">
        <v>0</v>
      </c>
      <c r="AN111" s="178" t="s">
        <v>910</v>
      </c>
      <c r="AO111" s="166" t="s">
        <v>1058</v>
      </c>
      <c r="AP111" s="166">
        <v>1</v>
      </c>
      <c r="AQ111" s="178" t="s">
        <v>910</v>
      </c>
      <c r="AR111" s="166" t="s">
        <v>1059</v>
      </c>
      <c r="AS111" s="166">
        <v>0</v>
      </c>
      <c r="AT111" s="178" t="s">
        <v>910</v>
      </c>
      <c r="AU111" s="166" t="s">
        <v>1060</v>
      </c>
      <c r="AV111" s="166">
        <v>1</v>
      </c>
      <c r="AW111" s="178" t="s">
        <v>910</v>
      </c>
      <c r="AX111" s="168"/>
      <c r="AY111" s="168"/>
      <c r="AZ111" s="168"/>
      <c r="BA111" s="168"/>
      <c r="BB111" s="168"/>
      <c r="BC111" s="168"/>
      <c r="BD111" s="168"/>
      <c r="BE111" s="168"/>
      <c r="BF111" s="168"/>
    </row>
    <row r="112" spans="1:58" ht="189" x14ac:dyDescent="0.25">
      <c r="A112" s="171" t="s">
        <v>408</v>
      </c>
      <c r="B112" s="157" t="s">
        <v>409</v>
      </c>
      <c r="C112" s="172" t="s">
        <v>410</v>
      </c>
      <c r="D112" s="173" t="s">
        <v>411</v>
      </c>
      <c r="E112" s="174" t="s">
        <v>412</v>
      </c>
      <c r="F112" s="167" t="s">
        <v>413</v>
      </c>
      <c r="G112" s="158" t="s">
        <v>95</v>
      </c>
      <c r="H112" s="158" t="s">
        <v>414</v>
      </c>
      <c r="I112" s="169" t="s">
        <v>967</v>
      </c>
      <c r="J112" s="169" t="s">
        <v>967</v>
      </c>
      <c r="K112" s="169" t="s">
        <v>416</v>
      </c>
      <c r="L112" s="169" t="s">
        <v>182</v>
      </c>
      <c r="M112" s="169" t="s">
        <v>1061</v>
      </c>
      <c r="N112" s="169">
        <v>12</v>
      </c>
      <c r="O112" s="202">
        <f>Tabla1[[#This Row],[Avance Acumulado númerico o Porcentaje de la Actividad]]/Tabla1[[#This Row],[Meta 2022
 de la Actividad ó Meta anual]]</f>
        <v>0.66666666666666663</v>
      </c>
      <c r="P112" s="209">
        <v>5.0000000000000001E-3</v>
      </c>
      <c r="Q112" s="203">
        <f>Tabla1[[#This Row],[Peso Porcentual de la Actividad en relación con la Meta ]]/Tabla1[[#This Row],[Avance Porcentual Acumulado (Indicador)]]</f>
        <v>7.5000000000000006E-3</v>
      </c>
      <c r="R112" s="225" t="s">
        <v>1062</v>
      </c>
      <c r="S112" s="204"/>
      <c r="T112" s="169" t="s">
        <v>609</v>
      </c>
      <c r="U112" s="210" t="s">
        <v>230</v>
      </c>
      <c r="V112" s="168">
        <f>Tabla1[[#This Row],[Avance númerico o porcentual mes enero]]+Tabla1[[#This Row],[Avance númerico o porcentual mes marzo]]</f>
        <v>8</v>
      </c>
      <c r="W112" s="168"/>
      <c r="X112" s="168"/>
      <c r="Y112" s="168"/>
      <c r="Z112" s="208"/>
      <c r="AA112" s="208"/>
      <c r="AB112" s="208"/>
      <c r="AC112" s="166" t="s">
        <v>1063</v>
      </c>
      <c r="AD112" s="166">
        <v>8</v>
      </c>
      <c r="AE112" s="178" t="s">
        <v>1064</v>
      </c>
      <c r="AF112" s="168" t="s">
        <v>1065</v>
      </c>
      <c r="AG112" s="168">
        <v>0</v>
      </c>
      <c r="AH112" s="213" t="s">
        <v>1064</v>
      </c>
      <c r="AI112" s="166" t="s">
        <v>1065</v>
      </c>
      <c r="AJ112" s="166">
        <v>0</v>
      </c>
      <c r="AK112" s="178" t="s">
        <v>1064</v>
      </c>
      <c r="AL112" s="166" t="s">
        <v>1065</v>
      </c>
      <c r="AM112" s="166">
        <v>0</v>
      </c>
      <c r="AN112" s="178" t="s">
        <v>1064</v>
      </c>
      <c r="AO112" s="166" t="s">
        <v>1066</v>
      </c>
      <c r="AP112" s="166">
        <v>0</v>
      </c>
      <c r="AQ112" s="178" t="s">
        <v>1064</v>
      </c>
      <c r="AR112" s="166" t="s">
        <v>1066</v>
      </c>
      <c r="AS112" s="166">
        <v>0</v>
      </c>
      <c r="AT112" s="178" t="s">
        <v>1064</v>
      </c>
      <c r="AU112" s="166" t="s">
        <v>1066</v>
      </c>
      <c r="AV112" s="166">
        <v>0</v>
      </c>
      <c r="AW112" s="222" t="s">
        <v>1064</v>
      </c>
      <c r="AX112" s="168"/>
      <c r="AY112" s="168"/>
      <c r="AZ112" s="168"/>
      <c r="BA112" s="168"/>
      <c r="BB112" s="168"/>
      <c r="BC112" s="168"/>
      <c r="BD112" s="168"/>
      <c r="BE112" s="168"/>
      <c r="BF112" s="168"/>
    </row>
    <row r="113" spans="1:58" ht="150" x14ac:dyDescent="0.25">
      <c r="A113" s="171" t="s">
        <v>408</v>
      </c>
      <c r="B113" s="157" t="s">
        <v>409</v>
      </c>
      <c r="C113" s="172" t="s">
        <v>410</v>
      </c>
      <c r="D113" s="173" t="s">
        <v>411</v>
      </c>
      <c r="E113" s="174" t="s">
        <v>412</v>
      </c>
      <c r="F113" s="167" t="s">
        <v>413</v>
      </c>
      <c r="G113" s="158" t="s">
        <v>95</v>
      </c>
      <c r="H113" s="158" t="s">
        <v>414</v>
      </c>
      <c r="I113" s="169" t="s">
        <v>1067</v>
      </c>
      <c r="J113" s="169" t="s">
        <v>1067</v>
      </c>
      <c r="K113" s="169" t="s">
        <v>416</v>
      </c>
      <c r="L113" s="169" t="s">
        <v>182</v>
      </c>
      <c r="M113" s="169" t="s">
        <v>1068</v>
      </c>
      <c r="N113" s="169">
        <v>1</v>
      </c>
      <c r="O113" s="202">
        <f>Tabla1[[#This Row],[Avance Acumulado númerico o Porcentaje de la Actividad]]/Tabla1[[#This Row],[Meta 2022
 de la Actividad ó Meta anual]]</f>
        <v>1</v>
      </c>
      <c r="P113" s="209">
        <v>5.0000000000000001E-3</v>
      </c>
      <c r="Q113" s="203">
        <f>Tabla1[[#This Row],[Peso Porcentual de la Actividad en relación con la Meta ]]/Tabla1[[#This Row],[Avance Porcentual Acumulado (Indicador)]]</f>
        <v>5.0000000000000001E-3</v>
      </c>
      <c r="R113" s="169" t="s">
        <v>1069</v>
      </c>
      <c r="S113" s="204"/>
      <c r="T113" s="169" t="s">
        <v>970</v>
      </c>
      <c r="U113" s="168" t="s">
        <v>971</v>
      </c>
      <c r="V113" s="168">
        <f>Tabla1[[#This Row],[Avance númerico o porcentual mes agosto]]</f>
        <v>1</v>
      </c>
      <c r="W113" s="168"/>
      <c r="X113" s="168"/>
      <c r="Y113" s="168"/>
      <c r="Z113" s="208"/>
      <c r="AA113" s="208"/>
      <c r="AB113" s="208"/>
      <c r="AC113" s="208"/>
      <c r="AD113" s="208"/>
      <c r="AE113" s="208"/>
      <c r="AF113" s="208"/>
      <c r="AG113" s="208"/>
      <c r="AH113" s="208"/>
      <c r="AI113" s="208"/>
      <c r="AJ113" s="208"/>
      <c r="AK113" s="208"/>
      <c r="AL113" s="166" t="s">
        <v>419</v>
      </c>
      <c r="AM113" s="166">
        <v>0</v>
      </c>
      <c r="AN113" s="166"/>
      <c r="AO113" s="166" t="s">
        <v>419</v>
      </c>
      <c r="AP113" s="166">
        <v>0</v>
      </c>
      <c r="AQ113" s="166"/>
      <c r="AR113" s="166" t="s">
        <v>1070</v>
      </c>
      <c r="AS113" s="166">
        <v>1</v>
      </c>
      <c r="AT113" s="166" t="s">
        <v>1071</v>
      </c>
      <c r="AU113" s="166" t="s">
        <v>199</v>
      </c>
      <c r="AV113" s="166">
        <v>0</v>
      </c>
      <c r="AW113" s="208"/>
      <c r="AX113" s="168"/>
      <c r="AY113" s="168"/>
      <c r="AZ113" s="168"/>
      <c r="BA113" s="168"/>
      <c r="BB113" s="168"/>
      <c r="BC113" s="168"/>
      <c r="BD113" s="168"/>
      <c r="BE113" s="168"/>
      <c r="BF113" s="168"/>
    </row>
    <row r="114" spans="1:58" ht="225" x14ac:dyDescent="0.25">
      <c r="A114" s="171" t="s">
        <v>408</v>
      </c>
      <c r="B114" s="157" t="s">
        <v>409</v>
      </c>
      <c r="C114" s="172" t="s">
        <v>410</v>
      </c>
      <c r="D114" s="173" t="s">
        <v>411</v>
      </c>
      <c r="E114" s="174" t="s">
        <v>412</v>
      </c>
      <c r="F114" s="167" t="s">
        <v>413</v>
      </c>
      <c r="G114" s="158" t="s">
        <v>95</v>
      </c>
      <c r="H114" s="158" t="s">
        <v>414</v>
      </c>
      <c r="I114" s="169" t="s">
        <v>1067</v>
      </c>
      <c r="J114" s="169" t="s">
        <v>1067</v>
      </c>
      <c r="K114" s="169" t="s">
        <v>416</v>
      </c>
      <c r="L114" s="169" t="s">
        <v>182</v>
      </c>
      <c r="M114" s="169" t="s">
        <v>1072</v>
      </c>
      <c r="N114" s="205">
        <v>2</v>
      </c>
      <c r="O114" s="202">
        <f>Tabla1[[#This Row],[Avance Acumulado númerico o Porcentaje de la Actividad]]/Tabla1[[#This Row],[Meta 2022
 de la Actividad ó Meta anual]]</f>
        <v>0</v>
      </c>
      <c r="P114" s="209">
        <v>5.0000000000000001E-3</v>
      </c>
      <c r="Q114" s="203" t="e">
        <f>Tabla1[[#This Row],[Peso Porcentual de la Actividad en relación con la Meta ]]/Tabla1[[#This Row],[Avance Porcentual Acumulado (Indicador)]]</f>
        <v>#DIV/0!</v>
      </c>
      <c r="R114" s="169" t="s">
        <v>1073</v>
      </c>
      <c r="S114" s="204"/>
      <c r="T114" s="206" t="s">
        <v>218</v>
      </c>
      <c r="U114" s="168" t="s">
        <v>202</v>
      </c>
      <c r="V114" s="211">
        <f>Tabla1[[#This Row],[Avance númerico o porcentual mes agosto]]</f>
        <v>0</v>
      </c>
      <c r="W114" s="168"/>
      <c r="X114" s="168"/>
      <c r="Y114" s="168"/>
      <c r="Z114" s="208"/>
      <c r="AA114" s="208"/>
      <c r="AB114" s="208"/>
      <c r="AC114" s="208"/>
      <c r="AD114" s="208"/>
      <c r="AE114" s="208"/>
      <c r="AF114" s="208"/>
      <c r="AG114" s="208"/>
      <c r="AH114" s="208"/>
      <c r="AI114" s="208"/>
      <c r="AJ114" s="208"/>
      <c r="AK114" s="208"/>
      <c r="AL114" s="166" t="s">
        <v>419</v>
      </c>
      <c r="AM114" s="166">
        <v>0</v>
      </c>
      <c r="AN114" s="166"/>
      <c r="AO114" s="166" t="s">
        <v>419</v>
      </c>
      <c r="AP114" s="166">
        <v>0</v>
      </c>
      <c r="AQ114" s="166"/>
      <c r="AR114" s="166" t="s">
        <v>1074</v>
      </c>
      <c r="AS114" s="226">
        <v>0</v>
      </c>
      <c r="AT114" s="166" t="s">
        <v>1075</v>
      </c>
      <c r="AU114" s="166" t="s">
        <v>1076</v>
      </c>
      <c r="AV114" s="226">
        <v>0.6</v>
      </c>
      <c r="AW114" s="166" t="s">
        <v>1077</v>
      </c>
      <c r="AX114" s="168"/>
      <c r="AY114" s="168"/>
      <c r="AZ114" s="168"/>
      <c r="BA114" s="168"/>
      <c r="BB114" s="168"/>
      <c r="BC114" s="168"/>
      <c r="BD114" s="168"/>
      <c r="BE114" s="168"/>
      <c r="BF114" s="168"/>
    </row>
    <row r="115" spans="1:58" ht="135" x14ac:dyDescent="0.25">
      <c r="A115" s="171" t="s">
        <v>408</v>
      </c>
      <c r="B115" s="157" t="s">
        <v>409</v>
      </c>
      <c r="C115" s="172" t="s">
        <v>410</v>
      </c>
      <c r="D115" s="173" t="s">
        <v>411</v>
      </c>
      <c r="E115" s="174" t="s">
        <v>412</v>
      </c>
      <c r="F115" s="167" t="s">
        <v>413</v>
      </c>
      <c r="G115" s="158" t="s">
        <v>95</v>
      </c>
      <c r="H115" s="158" t="s">
        <v>414</v>
      </c>
      <c r="I115" s="169" t="s">
        <v>1067</v>
      </c>
      <c r="J115" s="169" t="s">
        <v>1067</v>
      </c>
      <c r="K115" s="169" t="s">
        <v>416</v>
      </c>
      <c r="L115" s="169" t="s">
        <v>182</v>
      </c>
      <c r="M115" s="169" t="s">
        <v>1078</v>
      </c>
      <c r="N115" s="202">
        <v>1</v>
      </c>
      <c r="O115" s="202">
        <f>Tabla1[[#This Row],[Avance Acumulado númerico o Porcentaje de la Actividad]]/Tabla1[[#This Row],[Meta 2022
 de la Actividad ó Meta anual]]</f>
        <v>0.49</v>
      </c>
      <c r="P115" s="209">
        <v>2.5000000000000001E-3</v>
      </c>
      <c r="Q115" s="203">
        <f>Tabla1[[#This Row],[Peso Porcentual de la Actividad en relación con la Meta ]]/Tabla1[[#This Row],[Avance Porcentual Acumulado (Indicador)]]</f>
        <v>5.1020408163265311E-3</v>
      </c>
      <c r="R115" s="169" t="s">
        <v>418</v>
      </c>
      <c r="S115" s="204"/>
      <c r="T115" s="206" t="s">
        <v>218</v>
      </c>
      <c r="U115" s="210" t="s">
        <v>230</v>
      </c>
      <c r="V115" s="211">
        <f>Tabla1[[#This Row],[Avance númerico o porcentual mes septiembre]]</f>
        <v>0.49</v>
      </c>
      <c r="W115" s="168"/>
      <c r="X115" s="168"/>
      <c r="Y115" s="168"/>
      <c r="Z115" s="208"/>
      <c r="AA115" s="208"/>
      <c r="AB115" s="208"/>
      <c r="AC115" s="208"/>
      <c r="AD115" s="208"/>
      <c r="AE115" s="208"/>
      <c r="AF115" s="208"/>
      <c r="AG115" s="208"/>
      <c r="AH115" s="208"/>
      <c r="AI115" s="208"/>
      <c r="AJ115" s="208"/>
      <c r="AK115" s="208"/>
      <c r="AL115" s="166" t="s">
        <v>419</v>
      </c>
      <c r="AM115" s="166">
        <v>0</v>
      </c>
      <c r="AN115" s="166"/>
      <c r="AO115" s="166" t="s">
        <v>419</v>
      </c>
      <c r="AP115" s="166">
        <v>0</v>
      </c>
      <c r="AQ115" s="166"/>
      <c r="AR115" s="166" t="s">
        <v>1079</v>
      </c>
      <c r="AS115" s="177">
        <v>0.26</v>
      </c>
      <c r="AT115" s="166" t="s">
        <v>1080</v>
      </c>
      <c r="AU115" s="166" t="s">
        <v>1081</v>
      </c>
      <c r="AV115" s="177">
        <v>0.49</v>
      </c>
      <c r="AW115" s="166" t="s">
        <v>1082</v>
      </c>
      <c r="AX115" s="168"/>
      <c r="AY115" s="168"/>
      <c r="AZ115" s="168"/>
      <c r="BA115" s="168"/>
      <c r="BB115" s="168"/>
      <c r="BC115" s="168"/>
      <c r="BD115" s="168"/>
      <c r="BE115" s="168"/>
      <c r="BF115" s="168"/>
    </row>
    <row r="116" spans="1:58" ht="120" x14ac:dyDescent="0.25">
      <c r="A116" s="171" t="s">
        <v>408</v>
      </c>
      <c r="B116" s="157" t="s">
        <v>409</v>
      </c>
      <c r="C116" s="172" t="s">
        <v>410</v>
      </c>
      <c r="D116" s="173" t="s">
        <v>411</v>
      </c>
      <c r="E116" s="174" t="s">
        <v>412</v>
      </c>
      <c r="F116" s="167" t="s">
        <v>413</v>
      </c>
      <c r="G116" s="158" t="s">
        <v>95</v>
      </c>
      <c r="H116" s="158" t="s">
        <v>414</v>
      </c>
      <c r="I116" s="169" t="s">
        <v>1083</v>
      </c>
      <c r="J116" s="169" t="s">
        <v>1083</v>
      </c>
      <c r="K116" s="169" t="s">
        <v>416</v>
      </c>
      <c r="L116" s="169" t="s">
        <v>182</v>
      </c>
      <c r="M116" s="169" t="s">
        <v>1084</v>
      </c>
      <c r="N116" s="169">
        <v>11</v>
      </c>
      <c r="O116" s="202">
        <f>Tabla1[[#This Row],[Avance Acumulado númerico o Porcentaje de la Actividad]]/Tabla1[[#This Row],[Meta 2022
 de la Actividad ó Meta anual]]</f>
        <v>0.81818181818181823</v>
      </c>
      <c r="P116" s="209">
        <v>5.0000000000000001E-3</v>
      </c>
      <c r="Q116" s="203">
        <f>Tabla1[[#This Row],[Peso Porcentual de la Actividad en relación con la Meta ]]/Tabla1[[#This Row],[Avance Porcentual Acumulado (Indicador)]]</f>
        <v>6.1111111111111106E-3</v>
      </c>
      <c r="R116" s="169" t="s">
        <v>1085</v>
      </c>
      <c r="S116" s="204"/>
      <c r="T116" s="169" t="s">
        <v>196</v>
      </c>
      <c r="U116" s="168" t="s">
        <v>202</v>
      </c>
      <c r="V116" s="168">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junio]]+Tabla1[[#This Row],[Avance númerico o porcentual mes julio]]+Tabla1[[#This Row],[Avance númerico o porcentual mes agosto]]+Tabla1[[#This Row],[Avance númerico o porcentual mes septiembre]]</f>
        <v>9</v>
      </c>
      <c r="W116" s="168" t="s">
        <v>1086</v>
      </c>
      <c r="X116" s="168">
        <v>1</v>
      </c>
      <c r="Y116" s="168" t="s">
        <v>1087</v>
      </c>
      <c r="Z116" s="166" t="s">
        <v>1088</v>
      </c>
      <c r="AA116" s="166">
        <v>1</v>
      </c>
      <c r="AB116" s="166" t="s">
        <v>1087</v>
      </c>
      <c r="AC116" s="166" t="s">
        <v>1089</v>
      </c>
      <c r="AD116" s="227">
        <v>1</v>
      </c>
      <c r="AE116" s="166" t="s">
        <v>1087</v>
      </c>
      <c r="AF116" s="169" t="s">
        <v>1090</v>
      </c>
      <c r="AG116" s="227">
        <v>1</v>
      </c>
      <c r="AH116" s="166" t="s">
        <v>1087</v>
      </c>
      <c r="AI116" s="170" t="s">
        <v>1091</v>
      </c>
      <c r="AJ116" s="227">
        <v>1</v>
      </c>
      <c r="AK116" s="166" t="s">
        <v>1087</v>
      </c>
      <c r="AL116" s="170" t="s">
        <v>1092</v>
      </c>
      <c r="AM116" s="227">
        <v>1</v>
      </c>
      <c r="AN116" s="166" t="s">
        <v>1087</v>
      </c>
      <c r="AO116" s="170" t="s">
        <v>1093</v>
      </c>
      <c r="AP116" s="227">
        <v>1</v>
      </c>
      <c r="AQ116" s="166" t="s">
        <v>1087</v>
      </c>
      <c r="AR116" s="170" t="s">
        <v>1094</v>
      </c>
      <c r="AS116" s="227">
        <v>1</v>
      </c>
      <c r="AT116" s="166" t="s">
        <v>1087</v>
      </c>
      <c r="AU116" s="170" t="s">
        <v>1095</v>
      </c>
      <c r="AV116" s="227">
        <v>1</v>
      </c>
      <c r="AW116" s="166" t="s">
        <v>1087</v>
      </c>
      <c r="AX116" s="168"/>
      <c r="AY116" s="168"/>
      <c r="AZ116" s="168"/>
      <c r="BA116" s="168"/>
      <c r="BB116" s="168"/>
      <c r="BC116" s="168"/>
      <c r="BD116" s="168"/>
      <c r="BE116" s="168"/>
      <c r="BF116" s="168"/>
    </row>
    <row r="117" spans="1:58" ht="210" x14ac:dyDescent="0.25">
      <c r="A117" s="171" t="s">
        <v>408</v>
      </c>
      <c r="B117" s="157" t="s">
        <v>409</v>
      </c>
      <c r="C117" s="172" t="s">
        <v>410</v>
      </c>
      <c r="D117" s="173" t="s">
        <v>411</v>
      </c>
      <c r="E117" s="174" t="s">
        <v>412</v>
      </c>
      <c r="F117" s="167" t="s">
        <v>413</v>
      </c>
      <c r="G117" s="158" t="s">
        <v>95</v>
      </c>
      <c r="H117" s="158" t="s">
        <v>414</v>
      </c>
      <c r="I117" s="169" t="s">
        <v>1083</v>
      </c>
      <c r="J117" s="169" t="s">
        <v>1083</v>
      </c>
      <c r="K117" s="169" t="s">
        <v>416</v>
      </c>
      <c r="L117" s="169" t="s">
        <v>182</v>
      </c>
      <c r="M117" s="169" t="s">
        <v>1096</v>
      </c>
      <c r="N117" s="202">
        <v>1</v>
      </c>
      <c r="O117" s="202">
        <f>Tabla1[[#This Row],[Avance Acumulado númerico o Porcentaje de la Actividad]]/Tabla1[[#This Row],[Meta 2022
 de la Actividad ó Meta anual]]</f>
        <v>0.51</v>
      </c>
      <c r="P117" s="209">
        <v>5.0000000000000001E-3</v>
      </c>
      <c r="Q117" s="203">
        <f>Tabla1[[#This Row],[Peso Porcentual de la Actividad en relación con la Meta ]]/Tabla1[[#This Row],[Avance Porcentual Acumulado (Indicador)]]</f>
        <v>9.8039215686274508E-3</v>
      </c>
      <c r="R117" s="169" t="s">
        <v>1097</v>
      </c>
      <c r="S117" s="204"/>
      <c r="T117" s="169" t="s">
        <v>185</v>
      </c>
      <c r="U117" s="168" t="s">
        <v>202</v>
      </c>
      <c r="V117" s="212">
        <f>Tabla1[[#This Row],[Avance númerico o porcentual mes septiembre]]</f>
        <v>0.51</v>
      </c>
      <c r="W117" s="168" t="s">
        <v>1098</v>
      </c>
      <c r="X117" s="168">
        <v>0</v>
      </c>
      <c r="Y117" s="168" t="s">
        <v>1099</v>
      </c>
      <c r="Z117" s="166" t="s">
        <v>1100</v>
      </c>
      <c r="AA117" s="177">
        <v>0.88</v>
      </c>
      <c r="AB117" s="166" t="s">
        <v>1101</v>
      </c>
      <c r="AC117" s="166" t="s">
        <v>1102</v>
      </c>
      <c r="AD117" s="177">
        <v>1</v>
      </c>
      <c r="AE117" s="166" t="s">
        <v>1103</v>
      </c>
      <c r="AF117" s="166" t="s">
        <v>1104</v>
      </c>
      <c r="AG117" s="177">
        <v>0</v>
      </c>
      <c r="AH117" s="208"/>
      <c r="AI117" s="166" t="s">
        <v>1105</v>
      </c>
      <c r="AJ117" s="177">
        <v>0.72</v>
      </c>
      <c r="AK117" s="166"/>
      <c r="AL117" s="166" t="s">
        <v>1106</v>
      </c>
      <c r="AM117" s="177">
        <v>0</v>
      </c>
      <c r="AN117" s="166" t="s">
        <v>1107</v>
      </c>
      <c r="AO117" s="166" t="s">
        <v>1108</v>
      </c>
      <c r="AP117" s="177">
        <v>0.81</v>
      </c>
      <c r="AQ117" s="166" t="s">
        <v>1109</v>
      </c>
      <c r="AR117" s="166" t="s">
        <v>1110</v>
      </c>
      <c r="AS117" s="177">
        <v>0.81</v>
      </c>
      <c r="AT117" s="166" t="s">
        <v>1111</v>
      </c>
      <c r="AU117" s="166" t="s">
        <v>1112</v>
      </c>
      <c r="AV117" s="177">
        <v>0.51</v>
      </c>
      <c r="AW117" s="166" t="s">
        <v>1113</v>
      </c>
      <c r="AX117" s="168"/>
      <c r="AY117" s="168"/>
      <c r="AZ117" s="168"/>
      <c r="BA117" s="168"/>
      <c r="BB117" s="168"/>
      <c r="BC117" s="168"/>
      <c r="BD117" s="168"/>
      <c r="BE117" s="168"/>
      <c r="BF117" s="168"/>
    </row>
    <row r="118" spans="1:58" ht="120" x14ac:dyDescent="0.25">
      <c r="A118" s="171" t="s">
        <v>408</v>
      </c>
      <c r="B118" s="157" t="s">
        <v>409</v>
      </c>
      <c r="C118" s="172" t="s">
        <v>410</v>
      </c>
      <c r="D118" s="173" t="s">
        <v>411</v>
      </c>
      <c r="E118" s="174" t="s">
        <v>412</v>
      </c>
      <c r="F118" s="167" t="s">
        <v>413</v>
      </c>
      <c r="G118" s="158" t="s">
        <v>95</v>
      </c>
      <c r="H118" s="158" t="s">
        <v>414</v>
      </c>
      <c r="I118" s="169" t="s">
        <v>1083</v>
      </c>
      <c r="J118" s="169" t="s">
        <v>1083</v>
      </c>
      <c r="K118" s="169" t="s">
        <v>416</v>
      </c>
      <c r="L118" s="169" t="s">
        <v>182</v>
      </c>
      <c r="M118" s="169" t="s">
        <v>1114</v>
      </c>
      <c r="N118" s="169">
        <v>2</v>
      </c>
      <c r="O118" s="202">
        <f>Tabla1[[#This Row],[Avance Acumulado númerico o Porcentaje de la Actividad]]/Tabla1[[#This Row],[Meta 2022
 de la Actividad ó Meta anual]]</f>
        <v>0.5</v>
      </c>
      <c r="P118" s="209">
        <v>2.5000000000000001E-3</v>
      </c>
      <c r="Q118" s="203">
        <f>Tabla1[[#This Row],[Peso Porcentual de la Actividad en relación con la Meta ]]/Tabla1[[#This Row],[Avance Porcentual Acumulado (Indicador)]]</f>
        <v>5.0000000000000001E-3</v>
      </c>
      <c r="R118" s="169" t="s">
        <v>1115</v>
      </c>
      <c r="S118" s="204"/>
      <c r="T118" s="169" t="s">
        <v>185</v>
      </c>
      <c r="U118" s="168" t="s">
        <v>326</v>
      </c>
      <c r="V118" s="168">
        <f>Tabla1[[#This Row],[Avance númerico o porcentual mes enero]]+Tabla1[[#This Row],[Avance númerico o porcentual mes abril]]</f>
        <v>1</v>
      </c>
      <c r="W118" s="168" t="s">
        <v>1116</v>
      </c>
      <c r="X118" s="168">
        <v>0</v>
      </c>
      <c r="Y118" s="168"/>
      <c r="Z118" s="166" t="s">
        <v>1117</v>
      </c>
      <c r="AA118" s="166">
        <v>0</v>
      </c>
      <c r="AB118" s="166" t="s">
        <v>182</v>
      </c>
      <c r="AC118" s="169" t="s">
        <v>1118</v>
      </c>
      <c r="AD118" s="166">
        <v>0</v>
      </c>
      <c r="AE118" s="166">
        <v>0</v>
      </c>
      <c r="AF118" s="170" t="s">
        <v>1119</v>
      </c>
      <c r="AG118" s="166">
        <v>1</v>
      </c>
      <c r="AH118" s="166" t="s">
        <v>1120</v>
      </c>
      <c r="AI118" s="170" t="s">
        <v>1121</v>
      </c>
      <c r="AJ118" s="166">
        <v>0</v>
      </c>
      <c r="AK118" s="166" t="s">
        <v>182</v>
      </c>
      <c r="AL118" s="170" t="s">
        <v>1122</v>
      </c>
      <c r="AM118" s="166">
        <v>0</v>
      </c>
      <c r="AN118" s="166" t="s">
        <v>182</v>
      </c>
      <c r="AO118" s="170" t="s">
        <v>1122</v>
      </c>
      <c r="AP118" s="166">
        <v>0</v>
      </c>
      <c r="AQ118" s="166" t="s">
        <v>182</v>
      </c>
      <c r="AR118" s="170" t="s">
        <v>182</v>
      </c>
      <c r="AS118" s="166">
        <v>0</v>
      </c>
      <c r="AT118" s="166" t="s">
        <v>182</v>
      </c>
      <c r="AU118" s="170" t="s">
        <v>182</v>
      </c>
      <c r="AV118" s="166">
        <v>0</v>
      </c>
      <c r="AW118" s="166" t="s">
        <v>182</v>
      </c>
      <c r="AX118" s="168"/>
      <c r="AY118" s="168"/>
      <c r="AZ118" s="168"/>
      <c r="BA118" s="168"/>
      <c r="BB118" s="168"/>
      <c r="BC118" s="168"/>
      <c r="BD118" s="168"/>
      <c r="BE118" s="168"/>
      <c r="BF118" s="168"/>
    </row>
    <row r="119" spans="1:58" ht="135" x14ac:dyDescent="0.25">
      <c r="A119" s="171" t="s">
        <v>408</v>
      </c>
      <c r="B119" s="157" t="s">
        <v>409</v>
      </c>
      <c r="C119" s="172" t="s">
        <v>410</v>
      </c>
      <c r="D119" s="173" t="s">
        <v>411</v>
      </c>
      <c r="E119" s="174" t="s">
        <v>412</v>
      </c>
      <c r="F119" s="167" t="s">
        <v>413</v>
      </c>
      <c r="G119" s="158" t="s">
        <v>95</v>
      </c>
      <c r="H119" s="158" t="s">
        <v>414</v>
      </c>
      <c r="I119" s="169" t="s">
        <v>1083</v>
      </c>
      <c r="J119" s="169" t="s">
        <v>1083</v>
      </c>
      <c r="K119" s="169" t="s">
        <v>416</v>
      </c>
      <c r="L119" s="169" t="s">
        <v>182</v>
      </c>
      <c r="M119" s="169" t="s">
        <v>1123</v>
      </c>
      <c r="N119" s="169">
        <v>1</v>
      </c>
      <c r="O119" s="202">
        <f>Tabla1[[#This Row],[Avance Acumulado númerico o Porcentaje de la Actividad]]/Tabla1[[#This Row],[Meta 2022
 de la Actividad ó Meta anual]]</f>
        <v>1</v>
      </c>
      <c r="P119" s="209">
        <v>5.0000000000000001E-3</v>
      </c>
      <c r="Q119" s="203">
        <f>Tabla1[[#This Row],[Peso Porcentual de la Actividad en relación con la Meta ]]/Tabla1[[#This Row],[Avance Porcentual Acumulado (Indicador)]]</f>
        <v>5.0000000000000001E-3</v>
      </c>
      <c r="R119" s="169" t="s">
        <v>1124</v>
      </c>
      <c r="S119" s="204"/>
      <c r="T119" s="169" t="s">
        <v>196</v>
      </c>
      <c r="U119" s="168" t="s">
        <v>609</v>
      </c>
      <c r="V119" s="168">
        <f>Tabla1[[#This Row],[Avance númerico o porcentual mes enero]]+Tabla1[[#This Row],[Avance numérico o porcentual mes febrero]]</f>
        <v>1</v>
      </c>
      <c r="W119" s="168" t="s">
        <v>1125</v>
      </c>
      <c r="X119" s="168">
        <v>0</v>
      </c>
      <c r="Y119" s="168" t="s">
        <v>1099</v>
      </c>
      <c r="Z119" s="166" t="s">
        <v>1126</v>
      </c>
      <c r="AA119" s="166">
        <v>1</v>
      </c>
      <c r="AB119" s="166" t="s">
        <v>1127</v>
      </c>
      <c r="AC119" s="166" t="s">
        <v>199</v>
      </c>
      <c r="AD119" s="166">
        <v>1</v>
      </c>
      <c r="AE119" s="166"/>
      <c r="AF119" s="166" t="s">
        <v>199</v>
      </c>
      <c r="AG119" s="166">
        <v>1</v>
      </c>
      <c r="AH119" s="166"/>
      <c r="AI119" s="166" t="s">
        <v>199</v>
      </c>
      <c r="AJ119" s="166">
        <v>1</v>
      </c>
      <c r="AK119" s="166"/>
      <c r="AL119" s="166" t="s">
        <v>199</v>
      </c>
      <c r="AM119" s="166">
        <v>1</v>
      </c>
      <c r="AN119" s="166"/>
      <c r="AO119" s="166" t="s">
        <v>199</v>
      </c>
      <c r="AP119" s="166">
        <v>1</v>
      </c>
      <c r="AQ119" s="166"/>
      <c r="AR119" s="166" t="s">
        <v>199</v>
      </c>
      <c r="AS119" s="166">
        <v>1</v>
      </c>
      <c r="AT119" s="166" t="s">
        <v>182</v>
      </c>
      <c r="AU119" s="166" t="s">
        <v>199</v>
      </c>
      <c r="AV119" s="166">
        <v>0</v>
      </c>
      <c r="AW119" s="166" t="s">
        <v>182</v>
      </c>
      <c r="AX119" s="168"/>
      <c r="AY119" s="168"/>
      <c r="AZ119" s="168"/>
      <c r="BA119" s="168"/>
      <c r="BB119" s="168"/>
      <c r="BC119" s="168"/>
      <c r="BD119" s="168"/>
      <c r="BE119" s="168"/>
      <c r="BF119" s="168"/>
    </row>
    <row r="120" spans="1:58" ht="120" x14ac:dyDescent="0.25">
      <c r="A120" s="171" t="s">
        <v>408</v>
      </c>
      <c r="B120" s="157" t="s">
        <v>409</v>
      </c>
      <c r="C120" s="172" t="s">
        <v>410</v>
      </c>
      <c r="D120" s="173" t="s">
        <v>411</v>
      </c>
      <c r="E120" s="174" t="s">
        <v>412</v>
      </c>
      <c r="F120" s="167" t="s">
        <v>413</v>
      </c>
      <c r="G120" s="158" t="s">
        <v>95</v>
      </c>
      <c r="H120" s="158" t="s">
        <v>414</v>
      </c>
      <c r="I120" s="169" t="s">
        <v>1083</v>
      </c>
      <c r="J120" s="169" t="s">
        <v>1083</v>
      </c>
      <c r="K120" s="169" t="s">
        <v>416</v>
      </c>
      <c r="L120" s="169" t="s">
        <v>182</v>
      </c>
      <c r="M120" s="169" t="s">
        <v>1128</v>
      </c>
      <c r="N120" s="169">
        <v>3</v>
      </c>
      <c r="O120" s="202">
        <f>Tabla1[[#This Row],[Avance Acumulado númerico o Porcentaje de la Actividad]]/Tabla1[[#This Row],[Meta 2022
 de la Actividad ó Meta anual]]</f>
        <v>0.33333333333333331</v>
      </c>
      <c r="P120" s="209">
        <v>5.0000000000000001E-3</v>
      </c>
      <c r="Q120" s="203">
        <f>Tabla1[[#This Row],[Peso Porcentual de la Actividad en relación con la Meta ]]/Tabla1[[#This Row],[Avance Porcentual Acumulado (Indicador)]]</f>
        <v>1.5000000000000001E-2</v>
      </c>
      <c r="R120" s="169" t="s">
        <v>1129</v>
      </c>
      <c r="S120" s="204"/>
      <c r="T120" s="169" t="s">
        <v>185</v>
      </c>
      <c r="U120" s="168" t="s">
        <v>202</v>
      </c>
      <c r="V120" s="168">
        <f>Tabla1[[#This Row],[Avance númerico o porcentual mes enero]]</f>
        <v>1</v>
      </c>
      <c r="W120" s="168" t="s">
        <v>1130</v>
      </c>
      <c r="X120" s="168">
        <v>1</v>
      </c>
      <c r="Y120" s="168" t="s">
        <v>1099</v>
      </c>
      <c r="Z120" s="166" t="s">
        <v>1131</v>
      </c>
      <c r="AA120" s="166">
        <v>0</v>
      </c>
      <c r="AB120" s="166" t="s">
        <v>1099</v>
      </c>
      <c r="AC120" s="166" t="s">
        <v>1132</v>
      </c>
      <c r="AD120" s="166">
        <v>0</v>
      </c>
      <c r="AE120" s="166" t="s">
        <v>1133</v>
      </c>
      <c r="AF120" s="169" t="s">
        <v>1134</v>
      </c>
      <c r="AG120" s="166">
        <v>0</v>
      </c>
      <c r="AH120" s="208"/>
      <c r="AI120" s="170" t="s">
        <v>1121</v>
      </c>
      <c r="AJ120" s="166">
        <v>0</v>
      </c>
      <c r="AK120" s="166"/>
      <c r="AL120" s="170" t="s">
        <v>1135</v>
      </c>
      <c r="AM120" s="166">
        <v>0</v>
      </c>
      <c r="AN120" s="166" t="s">
        <v>1099</v>
      </c>
      <c r="AO120" s="170" t="s">
        <v>1134</v>
      </c>
      <c r="AP120" s="166">
        <v>0</v>
      </c>
      <c r="AQ120" s="166" t="s">
        <v>1099</v>
      </c>
      <c r="AR120" s="170" t="s">
        <v>182</v>
      </c>
      <c r="AS120" s="166">
        <v>0</v>
      </c>
      <c r="AT120" s="166" t="s">
        <v>1099</v>
      </c>
      <c r="AU120" s="170" t="s">
        <v>182</v>
      </c>
      <c r="AV120" s="166">
        <v>0</v>
      </c>
      <c r="AW120" s="166" t="s">
        <v>182</v>
      </c>
      <c r="AX120" s="168"/>
      <c r="AY120" s="168"/>
      <c r="AZ120" s="168"/>
      <c r="BA120" s="168"/>
      <c r="BB120" s="168"/>
      <c r="BC120" s="168"/>
      <c r="BD120" s="168"/>
      <c r="BE120" s="168"/>
      <c r="BF120" s="168"/>
    </row>
    <row r="121" spans="1:58" ht="120" x14ac:dyDescent="0.25">
      <c r="A121" s="171" t="s">
        <v>408</v>
      </c>
      <c r="B121" s="157" t="s">
        <v>409</v>
      </c>
      <c r="C121" s="172" t="s">
        <v>410</v>
      </c>
      <c r="D121" s="173" t="s">
        <v>411</v>
      </c>
      <c r="E121" s="174" t="s">
        <v>412</v>
      </c>
      <c r="F121" s="167" t="s">
        <v>413</v>
      </c>
      <c r="G121" s="158" t="s">
        <v>95</v>
      </c>
      <c r="H121" s="158" t="s">
        <v>414</v>
      </c>
      <c r="I121" s="169" t="s">
        <v>1083</v>
      </c>
      <c r="J121" s="169" t="s">
        <v>1083</v>
      </c>
      <c r="K121" s="169" t="s">
        <v>416</v>
      </c>
      <c r="L121" s="169" t="s">
        <v>182</v>
      </c>
      <c r="M121" s="169" t="s">
        <v>1136</v>
      </c>
      <c r="N121" s="169">
        <v>1</v>
      </c>
      <c r="O121" s="202">
        <f>Tabla1[[#This Row],[Avance Acumulado númerico o Porcentaje de la Actividad]]/Tabla1[[#This Row],[Meta 2022
 de la Actividad ó Meta anual]]</f>
        <v>0</v>
      </c>
      <c r="P121" s="209">
        <v>5.0000000000000001E-3</v>
      </c>
      <c r="Q121" s="203" t="e">
        <f>Tabla1[[#This Row],[Peso Porcentual de la Actividad en relación con la Meta ]]/Tabla1[[#This Row],[Avance Porcentual Acumulado (Indicador)]]</f>
        <v>#DIV/0!</v>
      </c>
      <c r="R121" s="169" t="s">
        <v>933</v>
      </c>
      <c r="S121" s="204"/>
      <c r="T121" s="169" t="s">
        <v>218</v>
      </c>
      <c r="U121" s="168" t="s">
        <v>202</v>
      </c>
      <c r="V121" s="168">
        <f>Tabla1[[#This Row],[Avance númerico o porcentual mes enero]]</f>
        <v>0</v>
      </c>
      <c r="W121" s="168" t="s">
        <v>1137</v>
      </c>
      <c r="X121" s="168">
        <v>0</v>
      </c>
      <c r="Y121" s="168"/>
      <c r="Z121" s="166" t="s">
        <v>1137</v>
      </c>
      <c r="AA121" s="166">
        <v>0</v>
      </c>
      <c r="AB121" s="166" t="s">
        <v>182</v>
      </c>
      <c r="AC121" s="166" t="s">
        <v>1138</v>
      </c>
      <c r="AD121" s="166">
        <v>0</v>
      </c>
      <c r="AE121" s="166"/>
      <c r="AF121" s="169" t="s">
        <v>1134</v>
      </c>
      <c r="AG121" s="166">
        <v>0</v>
      </c>
      <c r="AH121" s="208"/>
      <c r="AI121" s="170" t="s">
        <v>1134</v>
      </c>
      <c r="AJ121" s="166">
        <v>0</v>
      </c>
      <c r="AK121" s="166"/>
      <c r="AL121" s="170" t="s">
        <v>1134</v>
      </c>
      <c r="AM121" s="166">
        <v>0</v>
      </c>
      <c r="AN121" s="166"/>
      <c r="AO121" s="170" t="s">
        <v>1134</v>
      </c>
      <c r="AP121" s="166">
        <v>0</v>
      </c>
      <c r="AQ121" s="166"/>
      <c r="AR121" s="170" t="s">
        <v>182</v>
      </c>
      <c r="AS121" s="166">
        <v>0</v>
      </c>
      <c r="AT121" s="166">
        <v>0</v>
      </c>
      <c r="AU121" s="170" t="s">
        <v>1139</v>
      </c>
      <c r="AV121" s="166">
        <v>0</v>
      </c>
      <c r="AW121" s="166">
        <v>0</v>
      </c>
      <c r="AX121" s="168"/>
      <c r="AY121" s="168"/>
      <c r="AZ121" s="168"/>
      <c r="BA121" s="168"/>
      <c r="BB121" s="168"/>
      <c r="BC121" s="168"/>
      <c r="BD121" s="168"/>
      <c r="BE121" s="168"/>
      <c r="BF121" s="168"/>
    </row>
    <row r="122" spans="1:58" ht="210" x14ac:dyDescent="0.25">
      <c r="A122" s="171" t="s">
        <v>408</v>
      </c>
      <c r="B122" s="157" t="s">
        <v>409</v>
      </c>
      <c r="C122" s="172" t="s">
        <v>410</v>
      </c>
      <c r="D122" s="173" t="s">
        <v>411</v>
      </c>
      <c r="E122" s="174" t="s">
        <v>412</v>
      </c>
      <c r="F122" s="167" t="s">
        <v>413</v>
      </c>
      <c r="G122" s="158" t="s">
        <v>95</v>
      </c>
      <c r="H122" s="158" t="s">
        <v>414</v>
      </c>
      <c r="I122" s="169" t="s">
        <v>1140</v>
      </c>
      <c r="J122" s="169" t="s">
        <v>1140</v>
      </c>
      <c r="K122" s="169" t="s">
        <v>416</v>
      </c>
      <c r="L122" s="169" t="s">
        <v>182</v>
      </c>
      <c r="M122" s="169" t="s">
        <v>1141</v>
      </c>
      <c r="N122" s="202">
        <v>1</v>
      </c>
      <c r="O122" s="202">
        <f>Tabla1[[#This Row],[Avance Acumulado númerico o Porcentaje de la Actividad]]/Tabla1[[#This Row],[Meta 2022
 de la Actividad ó Meta anual]]</f>
        <v>0.9</v>
      </c>
      <c r="P122" s="209">
        <v>5.0000000000000001E-3</v>
      </c>
      <c r="Q122" s="203">
        <f>Tabla1[[#This Row],[Peso Porcentual de la Actividad en relación con la Meta ]]/Tabla1[[#This Row],[Avance Porcentual Acumulado (Indicador)]]</f>
        <v>5.5555555555555558E-3</v>
      </c>
      <c r="R122" s="169" t="s">
        <v>1142</v>
      </c>
      <c r="S122" s="204"/>
      <c r="T122" s="169" t="s">
        <v>196</v>
      </c>
      <c r="U122" s="168" t="s">
        <v>218</v>
      </c>
      <c r="V122" s="212">
        <v>0.9</v>
      </c>
      <c r="W122" s="168"/>
      <c r="X122" s="168"/>
      <c r="Y122" s="168"/>
      <c r="Z122" s="208"/>
      <c r="AA122" s="208"/>
      <c r="AB122" s="208"/>
      <c r="AC122" s="166" t="s">
        <v>1143</v>
      </c>
      <c r="AD122" s="228">
        <v>0.65</v>
      </c>
      <c r="AE122" s="166" t="s">
        <v>1144</v>
      </c>
      <c r="AF122" s="166" t="s">
        <v>419</v>
      </c>
      <c r="AG122" s="177">
        <v>0</v>
      </c>
      <c r="AH122" s="208"/>
      <c r="AI122" s="166" t="s">
        <v>1145</v>
      </c>
      <c r="AJ122" s="177">
        <v>0.9</v>
      </c>
      <c r="AK122" s="166" t="s">
        <v>1146</v>
      </c>
      <c r="AL122" s="169" t="s">
        <v>1145</v>
      </c>
      <c r="AM122" s="202">
        <v>0.9</v>
      </c>
      <c r="AN122" s="169" t="s">
        <v>1147</v>
      </c>
      <c r="AO122" s="170" t="s">
        <v>1148</v>
      </c>
      <c r="AP122" s="229">
        <v>0.47</v>
      </c>
      <c r="AQ122" s="170" t="s">
        <v>1149</v>
      </c>
      <c r="AR122" s="170" t="s">
        <v>1150</v>
      </c>
      <c r="AS122" s="229">
        <v>0.93</v>
      </c>
      <c r="AT122" s="170" t="s">
        <v>1151</v>
      </c>
      <c r="AU122" s="170" t="s">
        <v>1150</v>
      </c>
      <c r="AV122" s="229">
        <v>0.9</v>
      </c>
      <c r="AW122" s="170" t="s">
        <v>1152</v>
      </c>
      <c r="AX122" s="168"/>
      <c r="AY122" s="168"/>
      <c r="AZ122" s="168"/>
      <c r="BA122" s="168"/>
      <c r="BB122" s="168"/>
      <c r="BC122" s="168"/>
      <c r="BD122" s="168"/>
      <c r="BE122" s="168"/>
      <c r="BF122" s="168"/>
    </row>
    <row r="123" spans="1:58" ht="138" customHeight="1" x14ac:dyDescent="0.25">
      <c r="A123" s="171" t="s">
        <v>408</v>
      </c>
      <c r="B123" s="157" t="s">
        <v>409</v>
      </c>
      <c r="C123" s="172" t="s">
        <v>410</v>
      </c>
      <c r="D123" s="173" t="s">
        <v>411</v>
      </c>
      <c r="E123" s="174" t="s">
        <v>412</v>
      </c>
      <c r="F123" s="167" t="s">
        <v>413</v>
      </c>
      <c r="G123" s="158" t="s">
        <v>95</v>
      </c>
      <c r="H123" s="158" t="s">
        <v>414</v>
      </c>
      <c r="I123" s="169" t="s">
        <v>1140</v>
      </c>
      <c r="J123" s="169" t="s">
        <v>1140</v>
      </c>
      <c r="K123" s="169" t="s">
        <v>416</v>
      </c>
      <c r="L123" s="169" t="s">
        <v>182</v>
      </c>
      <c r="M123" s="169" t="s">
        <v>1153</v>
      </c>
      <c r="N123" s="202">
        <v>1</v>
      </c>
      <c r="O123" s="202">
        <f>Tabla1[[#This Row],[Avance Acumulado númerico o Porcentaje de la Actividad]]/Tabla1[[#This Row],[Meta 2022
 de la Actividad ó Meta anual]]</f>
        <v>0.6</v>
      </c>
      <c r="P123" s="209">
        <v>5.0000000000000001E-3</v>
      </c>
      <c r="Q123" s="203">
        <f>Tabla1[[#This Row],[Peso Porcentual de la Actividad en relación con la Meta ]]/Tabla1[[#This Row],[Avance Porcentual Acumulado (Indicador)]]</f>
        <v>8.3333333333333332E-3</v>
      </c>
      <c r="R123" s="169" t="s">
        <v>1154</v>
      </c>
      <c r="S123" s="204"/>
      <c r="T123" s="169" t="s">
        <v>196</v>
      </c>
      <c r="U123" s="168" t="s">
        <v>202</v>
      </c>
      <c r="V123" s="211">
        <f>Tabla1[[#This Row],[Avance númerico o porcentual mes agosto]]</f>
        <v>0.6</v>
      </c>
      <c r="W123" s="168"/>
      <c r="X123" s="168"/>
      <c r="Y123" s="168"/>
      <c r="Z123" s="208"/>
      <c r="AA123" s="208"/>
      <c r="AB123" s="208"/>
      <c r="AC123" s="166" t="s">
        <v>1155</v>
      </c>
      <c r="AD123" s="230">
        <v>0.4</v>
      </c>
      <c r="AE123" s="166" t="s">
        <v>1156</v>
      </c>
      <c r="AF123" s="166" t="s">
        <v>419</v>
      </c>
      <c r="AG123" s="177">
        <v>0</v>
      </c>
      <c r="AH123" s="208"/>
      <c r="AI123" s="166" t="s">
        <v>1157</v>
      </c>
      <c r="AJ123" s="177">
        <v>0.4</v>
      </c>
      <c r="AK123" s="166" t="s">
        <v>1158</v>
      </c>
      <c r="AL123" s="169" t="s">
        <v>1157</v>
      </c>
      <c r="AM123" s="202">
        <v>0.4</v>
      </c>
      <c r="AN123" s="169" t="s">
        <v>1159</v>
      </c>
      <c r="AO123" s="170" t="s">
        <v>1160</v>
      </c>
      <c r="AP123" s="229">
        <v>0.27</v>
      </c>
      <c r="AQ123" s="170" t="s">
        <v>1161</v>
      </c>
      <c r="AR123" s="170" t="s">
        <v>1162</v>
      </c>
      <c r="AS123" s="229">
        <v>0.6</v>
      </c>
      <c r="AT123" s="170" t="s">
        <v>1151</v>
      </c>
      <c r="AU123" s="170" t="s">
        <v>1162</v>
      </c>
      <c r="AV123" s="229">
        <v>0.6</v>
      </c>
      <c r="AW123" s="170" t="s">
        <v>1151</v>
      </c>
      <c r="AX123" s="168"/>
      <c r="AY123" s="168"/>
      <c r="AZ123" s="168"/>
      <c r="BA123" s="168"/>
      <c r="BB123" s="168"/>
      <c r="BC123" s="168"/>
      <c r="BD123" s="168"/>
      <c r="BE123" s="168"/>
      <c r="BF123" s="168"/>
    </row>
    <row r="124" spans="1:58" ht="120" x14ac:dyDescent="0.25">
      <c r="A124" s="171" t="s">
        <v>408</v>
      </c>
      <c r="B124" s="157" t="s">
        <v>409</v>
      </c>
      <c r="C124" s="172" t="s">
        <v>410</v>
      </c>
      <c r="D124" s="173" t="s">
        <v>411</v>
      </c>
      <c r="E124" s="174" t="s">
        <v>412</v>
      </c>
      <c r="F124" s="167" t="s">
        <v>413</v>
      </c>
      <c r="G124" s="158" t="s">
        <v>95</v>
      </c>
      <c r="H124" s="158" t="s">
        <v>414</v>
      </c>
      <c r="I124" s="169" t="s">
        <v>1083</v>
      </c>
      <c r="J124" s="169" t="s">
        <v>1083</v>
      </c>
      <c r="K124" s="169" t="s">
        <v>416</v>
      </c>
      <c r="L124" s="169" t="s">
        <v>182</v>
      </c>
      <c r="M124" s="169" t="s">
        <v>1163</v>
      </c>
      <c r="N124" s="202">
        <v>1</v>
      </c>
      <c r="O124" s="202">
        <f>Tabla1[[#This Row],[Avance Acumulado númerico o Porcentaje de la Actividad]]/Tabla1[[#This Row],[Meta 2022
 de la Actividad ó Meta anual]]</f>
        <v>0.13</v>
      </c>
      <c r="P124" s="209">
        <v>5.0000000000000001E-3</v>
      </c>
      <c r="Q124" s="203">
        <f>Tabla1[[#This Row],[Peso Porcentual de la Actividad en relación con la Meta ]]/Tabla1[[#This Row],[Avance Porcentual Acumulado (Indicador)]]</f>
        <v>3.8461538461538464E-2</v>
      </c>
      <c r="R124" s="169" t="s">
        <v>418</v>
      </c>
      <c r="S124" s="204"/>
      <c r="T124" s="169" t="s">
        <v>185</v>
      </c>
      <c r="U124" s="210" t="s">
        <v>230</v>
      </c>
      <c r="V124" s="211">
        <f>Tabla1[[#This Row],[Avance númerico o porcentual mes septiembre]]</f>
        <v>0.13</v>
      </c>
      <c r="W124" s="168" t="s">
        <v>1137</v>
      </c>
      <c r="X124" s="168">
        <v>0</v>
      </c>
      <c r="Y124" s="168"/>
      <c r="Z124" s="166" t="s">
        <v>1137</v>
      </c>
      <c r="AA124" s="166">
        <v>0</v>
      </c>
      <c r="AB124" s="166" t="s">
        <v>182</v>
      </c>
      <c r="AC124" s="166" t="s">
        <v>1138</v>
      </c>
      <c r="AD124" s="166">
        <v>0</v>
      </c>
      <c r="AE124" s="166"/>
      <c r="AF124" s="169" t="s">
        <v>1134</v>
      </c>
      <c r="AG124" s="166">
        <v>0</v>
      </c>
      <c r="AH124" s="208"/>
      <c r="AI124" s="170" t="s">
        <v>1134</v>
      </c>
      <c r="AJ124" s="166">
        <v>0</v>
      </c>
      <c r="AK124" s="166"/>
      <c r="AL124" s="170" t="s">
        <v>1134</v>
      </c>
      <c r="AM124" s="166">
        <v>0</v>
      </c>
      <c r="AN124" s="166"/>
      <c r="AO124" s="170" t="s">
        <v>1134</v>
      </c>
      <c r="AP124" s="176">
        <v>0</v>
      </c>
      <c r="AQ124" s="166" t="s">
        <v>421</v>
      </c>
      <c r="AR124" s="170" t="s">
        <v>1164</v>
      </c>
      <c r="AS124" s="176">
        <v>0</v>
      </c>
      <c r="AT124" s="166" t="s">
        <v>421</v>
      </c>
      <c r="AU124" s="229">
        <v>1</v>
      </c>
      <c r="AV124" s="176">
        <v>0.13</v>
      </c>
      <c r="AW124" s="166" t="s">
        <v>421</v>
      </c>
      <c r="AX124" s="168"/>
      <c r="AY124" s="168"/>
      <c r="AZ124" s="168"/>
      <c r="BA124" s="168"/>
      <c r="BB124" s="168"/>
      <c r="BC124" s="168"/>
      <c r="BD124" s="168"/>
      <c r="BE124" s="168"/>
      <c r="BF124" s="168"/>
    </row>
    <row r="125" spans="1:58" ht="165" x14ac:dyDescent="0.25">
      <c r="A125" s="171" t="s">
        <v>408</v>
      </c>
      <c r="B125" s="157" t="s">
        <v>409</v>
      </c>
      <c r="C125" s="172" t="s">
        <v>410</v>
      </c>
      <c r="D125" s="173" t="s">
        <v>411</v>
      </c>
      <c r="E125" s="174" t="s">
        <v>412</v>
      </c>
      <c r="F125" s="167" t="s">
        <v>413</v>
      </c>
      <c r="G125" s="158" t="s">
        <v>95</v>
      </c>
      <c r="H125" s="158" t="s">
        <v>414</v>
      </c>
      <c r="I125" s="169" t="s">
        <v>1140</v>
      </c>
      <c r="J125" s="169" t="s">
        <v>1140</v>
      </c>
      <c r="K125" s="169" t="s">
        <v>416</v>
      </c>
      <c r="L125" s="169" t="s">
        <v>182</v>
      </c>
      <c r="M125" s="169" t="s">
        <v>1165</v>
      </c>
      <c r="N125" s="202">
        <v>1</v>
      </c>
      <c r="O125" s="202">
        <f>Tabla1[[#This Row],[Avance Acumulado númerico o Porcentaje de la Actividad]]/Tabla1[[#This Row],[Meta 2022
 de la Actividad ó Meta anual]]</f>
        <v>0.31</v>
      </c>
      <c r="P125" s="209">
        <v>5.0000000000000001E-3</v>
      </c>
      <c r="Q125" s="203">
        <f>Tabla1[[#This Row],[Peso Porcentual de la Actividad en relación con la Meta ]]/Tabla1[[#This Row],[Avance Porcentual Acumulado (Indicador)]]</f>
        <v>1.6129032258064516E-2</v>
      </c>
      <c r="R125" s="169" t="s">
        <v>418</v>
      </c>
      <c r="S125" s="204"/>
      <c r="T125" s="169" t="s">
        <v>185</v>
      </c>
      <c r="U125" s="210" t="s">
        <v>230</v>
      </c>
      <c r="V125" s="211">
        <f>Tabla1[[#This Row],[Avance númerico o porcentual mes julio]]</f>
        <v>0.31</v>
      </c>
      <c r="W125" s="168"/>
      <c r="X125" s="168"/>
      <c r="Y125" s="168"/>
      <c r="Z125" s="208"/>
      <c r="AA125" s="208"/>
      <c r="AB125" s="208"/>
      <c r="AC125" s="166" t="s">
        <v>1166</v>
      </c>
      <c r="AD125" s="230">
        <v>0.4</v>
      </c>
      <c r="AE125" s="166" t="s">
        <v>1167</v>
      </c>
      <c r="AF125" s="168" t="s">
        <v>419</v>
      </c>
      <c r="AG125" s="211">
        <v>0</v>
      </c>
      <c r="AH125" s="208"/>
      <c r="AI125" s="166" t="s">
        <v>1168</v>
      </c>
      <c r="AJ125" s="177">
        <v>0.5</v>
      </c>
      <c r="AK125" s="207" t="s">
        <v>1169</v>
      </c>
      <c r="AL125" s="169" t="s">
        <v>1168</v>
      </c>
      <c r="AM125" s="202">
        <v>0.5</v>
      </c>
      <c r="AN125" s="169" t="s">
        <v>1170</v>
      </c>
      <c r="AO125" s="170" t="s">
        <v>1171</v>
      </c>
      <c r="AP125" s="229">
        <v>0.31</v>
      </c>
      <c r="AQ125" s="170" t="s">
        <v>421</v>
      </c>
      <c r="AR125" s="170" t="s">
        <v>1171</v>
      </c>
      <c r="AS125" s="229">
        <v>0.31</v>
      </c>
      <c r="AT125" s="170" t="s">
        <v>421</v>
      </c>
      <c r="AU125" s="170" t="s">
        <v>1171</v>
      </c>
      <c r="AV125" s="229">
        <v>0.16</v>
      </c>
      <c r="AW125" s="170" t="s">
        <v>421</v>
      </c>
      <c r="AX125" s="168"/>
      <c r="AY125" s="168"/>
      <c r="AZ125" s="168"/>
      <c r="BA125" s="168"/>
      <c r="BB125" s="168"/>
      <c r="BC125" s="168"/>
      <c r="BD125" s="168"/>
      <c r="BE125" s="168"/>
      <c r="BF125" s="168"/>
    </row>
    <row r="126" spans="1:58" ht="120" x14ac:dyDescent="0.25">
      <c r="A126" s="171" t="s">
        <v>408</v>
      </c>
      <c r="B126" s="157" t="s">
        <v>409</v>
      </c>
      <c r="C126" s="172" t="s">
        <v>410</v>
      </c>
      <c r="D126" s="173" t="s">
        <v>411</v>
      </c>
      <c r="E126" s="174" t="s">
        <v>412</v>
      </c>
      <c r="F126" s="167" t="s">
        <v>413</v>
      </c>
      <c r="G126" s="158" t="s">
        <v>95</v>
      </c>
      <c r="H126" s="158" t="s">
        <v>414</v>
      </c>
      <c r="I126" s="169" t="s">
        <v>1140</v>
      </c>
      <c r="J126" s="169" t="s">
        <v>1140</v>
      </c>
      <c r="K126" s="169" t="s">
        <v>416</v>
      </c>
      <c r="L126" s="169" t="s">
        <v>182</v>
      </c>
      <c r="M126" s="169" t="s">
        <v>1172</v>
      </c>
      <c r="N126" s="169">
        <v>1</v>
      </c>
      <c r="O126" s="202">
        <f>Tabla1[[#This Row],[Avance Acumulado númerico o Porcentaje de la Actividad]]/Tabla1[[#This Row],[Meta 2022
 de la Actividad ó Meta anual]]</f>
        <v>1</v>
      </c>
      <c r="P126" s="209">
        <v>5.0000000000000001E-3</v>
      </c>
      <c r="Q126" s="203">
        <f>Tabla1[[#This Row],[Peso Porcentual de la Actividad en relación con la Meta ]]/Tabla1[[#This Row],[Avance Porcentual Acumulado (Indicador)]]</f>
        <v>5.0000000000000001E-3</v>
      </c>
      <c r="R126" s="169" t="s">
        <v>1173</v>
      </c>
      <c r="S126" s="204"/>
      <c r="T126" s="169" t="s">
        <v>1174</v>
      </c>
      <c r="U126" s="168" t="s">
        <v>196</v>
      </c>
      <c r="V126" s="168">
        <f>Tabla1[[#This Row],[Avance númerico o porcentual mes enero]]+Tabla1[[#This Row],[Avance númerico o porcentual mes marzo]]</f>
        <v>1</v>
      </c>
      <c r="W126" s="168"/>
      <c r="X126" s="168"/>
      <c r="Y126" s="168"/>
      <c r="Z126" s="208"/>
      <c r="AA126" s="208"/>
      <c r="AB126" s="208"/>
      <c r="AC126" s="166" t="s">
        <v>1175</v>
      </c>
      <c r="AD126" s="166">
        <v>1</v>
      </c>
      <c r="AE126" s="166" t="s">
        <v>1176</v>
      </c>
      <c r="AF126" s="168" t="s">
        <v>419</v>
      </c>
      <c r="AG126" s="168">
        <v>0</v>
      </c>
      <c r="AH126" s="208"/>
      <c r="AI126" s="166" t="s">
        <v>1177</v>
      </c>
      <c r="AJ126" s="166">
        <v>0</v>
      </c>
      <c r="AK126" s="166" t="s">
        <v>1158</v>
      </c>
      <c r="AL126" s="166" t="s">
        <v>199</v>
      </c>
      <c r="AM126" s="166">
        <v>0</v>
      </c>
      <c r="AN126" s="166" t="s">
        <v>1158</v>
      </c>
      <c r="AO126" s="166" t="s">
        <v>199</v>
      </c>
      <c r="AP126" s="166">
        <v>0</v>
      </c>
      <c r="AQ126" s="166" t="s">
        <v>1158</v>
      </c>
      <c r="AR126" s="166" t="s">
        <v>199</v>
      </c>
      <c r="AS126" s="166">
        <v>0</v>
      </c>
      <c r="AT126" s="166" t="s">
        <v>182</v>
      </c>
      <c r="AU126" s="166" t="s">
        <v>199</v>
      </c>
      <c r="AV126" s="166">
        <v>0</v>
      </c>
      <c r="AW126" s="166" t="s">
        <v>182</v>
      </c>
      <c r="AX126" s="168"/>
      <c r="AY126" s="168"/>
      <c r="AZ126" s="168"/>
      <c r="BA126" s="168"/>
      <c r="BB126" s="168"/>
      <c r="BC126" s="168"/>
      <c r="BD126" s="168"/>
      <c r="BE126" s="168"/>
      <c r="BF126" s="168"/>
    </row>
    <row r="127" spans="1:58" ht="159" customHeight="1" x14ac:dyDescent="0.25">
      <c r="A127" s="171" t="s">
        <v>408</v>
      </c>
      <c r="B127" s="157" t="s">
        <v>409</v>
      </c>
      <c r="C127" s="172" t="s">
        <v>410</v>
      </c>
      <c r="D127" s="173" t="s">
        <v>411</v>
      </c>
      <c r="E127" s="174" t="s">
        <v>412</v>
      </c>
      <c r="F127" s="167" t="s">
        <v>413</v>
      </c>
      <c r="G127" s="158" t="s">
        <v>95</v>
      </c>
      <c r="H127" s="158" t="s">
        <v>414</v>
      </c>
      <c r="I127" s="169" t="s">
        <v>1140</v>
      </c>
      <c r="J127" s="169" t="s">
        <v>1140</v>
      </c>
      <c r="K127" s="169" t="s">
        <v>416</v>
      </c>
      <c r="L127" s="169" t="s">
        <v>182</v>
      </c>
      <c r="M127" s="169" t="s">
        <v>1178</v>
      </c>
      <c r="N127" s="202">
        <v>1</v>
      </c>
      <c r="O127" s="202">
        <f>Tabla1[[#This Row],[Avance Acumulado númerico o Porcentaje de la Actividad]]/Tabla1[[#This Row],[Meta 2022
 de la Actividad ó Meta anual]]</f>
        <v>0.86</v>
      </c>
      <c r="P127" s="209">
        <v>5.0000000000000001E-3</v>
      </c>
      <c r="Q127" s="203">
        <f>Tabla1[[#This Row],[Peso Porcentual de la Actividad en relación con la Meta ]]/Tabla1[[#This Row],[Avance Porcentual Acumulado (Indicador)]]</f>
        <v>5.8139534883720929E-3</v>
      </c>
      <c r="R127" s="205" t="s">
        <v>1179</v>
      </c>
      <c r="S127" s="204"/>
      <c r="T127" s="169" t="s">
        <v>196</v>
      </c>
      <c r="U127" s="168" t="s">
        <v>202</v>
      </c>
      <c r="V127" s="211">
        <f>Tabla1[[#This Row],[Avance númerico o porcentual mes septiembre]]</f>
        <v>0.86</v>
      </c>
      <c r="W127" s="168"/>
      <c r="X127" s="168"/>
      <c r="Y127" s="168"/>
      <c r="Z127" s="208"/>
      <c r="AA127" s="208"/>
      <c r="AB127" s="208"/>
      <c r="AC127" s="166" t="s">
        <v>1180</v>
      </c>
      <c r="AD127" s="230">
        <v>0.63</v>
      </c>
      <c r="AE127" s="166" t="s">
        <v>1181</v>
      </c>
      <c r="AF127" s="168" t="s">
        <v>419</v>
      </c>
      <c r="AG127" s="211">
        <v>0</v>
      </c>
      <c r="AH127" s="208"/>
      <c r="AI127" s="166" t="s">
        <v>1182</v>
      </c>
      <c r="AJ127" s="177">
        <v>0.76</v>
      </c>
      <c r="AK127" s="207" t="s">
        <v>1183</v>
      </c>
      <c r="AL127" s="169" t="s">
        <v>1182</v>
      </c>
      <c r="AM127" s="202">
        <v>0.76</v>
      </c>
      <c r="AN127" s="169" t="s">
        <v>1184</v>
      </c>
      <c r="AO127" s="170" t="s">
        <v>1185</v>
      </c>
      <c r="AP127" s="229">
        <v>0.72170000000000001</v>
      </c>
      <c r="AQ127" s="170" t="s">
        <v>1186</v>
      </c>
      <c r="AR127" s="170" t="s">
        <v>1187</v>
      </c>
      <c r="AS127" s="229">
        <v>0.89</v>
      </c>
      <c r="AT127" s="170" t="s">
        <v>1188</v>
      </c>
      <c r="AU127" s="170" t="s">
        <v>1189</v>
      </c>
      <c r="AV127" s="229">
        <v>0.86</v>
      </c>
      <c r="AW127" s="170" t="s">
        <v>1190</v>
      </c>
      <c r="AX127" s="168"/>
      <c r="AY127" s="168"/>
      <c r="AZ127" s="168"/>
      <c r="BA127" s="168"/>
      <c r="BB127" s="168"/>
      <c r="BC127" s="168"/>
      <c r="BD127" s="168"/>
      <c r="BE127" s="168"/>
      <c r="BF127" s="168"/>
    </row>
    <row r="128" spans="1:58" ht="165" x14ac:dyDescent="0.25">
      <c r="A128" s="171" t="s">
        <v>408</v>
      </c>
      <c r="B128" s="157" t="s">
        <v>409</v>
      </c>
      <c r="C128" s="172" t="s">
        <v>410</v>
      </c>
      <c r="D128" s="173" t="s">
        <v>411</v>
      </c>
      <c r="E128" s="174" t="s">
        <v>412</v>
      </c>
      <c r="F128" s="167" t="s">
        <v>413</v>
      </c>
      <c r="G128" s="158" t="s">
        <v>95</v>
      </c>
      <c r="H128" s="158" t="s">
        <v>414</v>
      </c>
      <c r="I128" s="169" t="s">
        <v>1140</v>
      </c>
      <c r="J128" s="169" t="s">
        <v>1140</v>
      </c>
      <c r="K128" s="169" t="s">
        <v>416</v>
      </c>
      <c r="L128" s="169" t="s">
        <v>182</v>
      </c>
      <c r="M128" s="169" t="s">
        <v>1191</v>
      </c>
      <c r="N128" s="205">
        <v>9</v>
      </c>
      <c r="O128" s="202">
        <f>Tabla1[[#This Row],[Avance Acumulado númerico o Porcentaje de la Actividad]]/Tabla1[[#This Row],[Meta 2022
 de la Actividad ó Meta anual]]</f>
        <v>0.1111111111111111</v>
      </c>
      <c r="P128" s="209">
        <v>5.0000000000000001E-3</v>
      </c>
      <c r="Q128" s="203">
        <f>Tabla1[[#This Row],[Peso Porcentual de la Actividad en relación con la Meta ]]/Tabla1[[#This Row],[Avance Porcentual Acumulado (Indicador)]]</f>
        <v>4.5000000000000005E-2</v>
      </c>
      <c r="R128" s="169" t="s">
        <v>1192</v>
      </c>
      <c r="S128" s="204"/>
      <c r="T128" s="169" t="s">
        <v>185</v>
      </c>
      <c r="U128" s="168" t="s">
        <v>847</v>
      </c>
      <c r="V128" s="168">
        <f>Tabla1[[#This Row],[Avance númerico o porcentual mes enero]]+Tabla1[[#This Row],[Avance númerico o porcentual mes marzo]]</f>
        <v>1</v>
      </c>
      <c r="W128" s="168"/>
      <c r="X128" s="168"/>
      <c r="Y128" s="168"/>
      <c r="Z128" s="208"/>
      <c r="AA128" s="208"/>
      <c r="AB128" s="208"/>
      <c r="AC128" s="166" t="s">
        <v>1193</v>
      </c>
      <c r="AD128" s="226">
        <v>1</v>
      </c>
      <c r="AE128" s="166" t="s">
        <v>1194</v>
      </c>
      <c r="AF128" s="168" t="s">
        <v>419</v>
      </c>
      <c r="AG128" s="216">
        <v>0</v>
      </c>
      <c r="AH128" s="208"/>
      <c r="AI128" s="166" t="s">
        <v>1195</v>
      </c>
      <c r="AJ128" s="226">
        <v>0</v>
      </c>
      <c r="AK128" s="166" t="s">
        <v>1196</v>
      </c>
      <c r="AL128" s="166" t="s">
        <v>1195</v>
      </c>
      <c r="AM128" s="226">
        <v>0</v>
      </c>
      <c r="AN128" s="166" t="s">
        <v>1197</v>
      </c>
      <c r="AO128" s="166" t="s">
        <v>1198</v>
      </c>
      <c r="AP128" s="226">
        <v>0</v>
      </c>
      <c r="AQ128" s="166" t="s">
        <v>1199</v>
      </c>
      <c r="AR128" s="166" t="s">
        <v>1200</v>
      </c>
      <c r="AS128" s="226">
        <v>0</v>
      </c>
      <c r="AT128" s="166" t="s">
        <v>1201</v>
      </c>
      <c r="AU128" s="166" t="s">
        <v>1200</v>
      </c>
      <c r="AV128" s="226">
        <v>0</v>
      </c>
      <c r="AW128" s="166" t="s">
        <v>1201</v>
      </c>
      <c r="AX128" s="168"/>
      <c r="AY128" s="168"/>
      <c r="AZ128" s="168"/>
      <c r="BA128" s="168"/>
      <c r="BB128" s="168"/>
      <c r="BC128" s="168"/>
      <c r="BD128" s="168"/>
      <c r="BE128" s="168"/>
      <c r="BF128" s="168"/>
    </row>
    <row r="129" spans="1:58" ht="173.25" x14ac:dyDescent="0.25">
      <c r="A129" s="171" t="s">
        <v>408</v>
      </c>
      <c r="B129" s="157" t="s">
        <v>409</v>
      </c>
      <c r="C129" s="172" t="s">
        <v>410</v>
      </c>
      <c r="D129" s="173" t="s">
        <v>411</v>
      </c>
      <c r="E129" s="174" t="s">
        <v>412</v>
      </c>
      <c r="F129" s="167" t="s">
        <v>413</v>
      </c>
      <c r="G129" s="158" t="s">
        <v>95</v>
      </c>
      <c r="H129" s="158" t="s">
        <v>414</v>
      </c>
      <c r="I129" s="206" t="s">
        <v>884</v>
      </c>
      <c r="J129" s="206" t="s">
        <v>884</v>
      </c>
      <c r="K129" s="169" t="s">
        <v>416</v>
      </c>
      <c r="L129" s="169" t="s">
        <v>182</v>
      </c>
      <c r="M129" s="205" t="s">
        <v>1202</v>
      </c>
      <c r="N129" s="175">
        <v>1</v>
      </c>
      <c r="O129" s="202">
        <f>Tabla1[[#This Row],[Avance Acumulado númerico o Porcentaje de la Actividad]]/Tabla1[[#This Row],[Meta 2022
 de la Actividad ó Meta anual]]</f>
        <v>0</v>
      </c>
      <c r="P129" s="209">
        <v>5.0000000000000001E-3</v>
      </c>
      <c r="Q129" s="203" t="e">
        <f>Tabla1[[#This Row],[Peso Porcentual de la Actividad en relación con la Meta ]]/Tabla1[[#This Row],[Avance Porcentual Acumulado (Indicador)]]</f>
        <v>#DIV/0!</v>
      </c>
      <c r="R129" s="206" t="s">
        <v>1203</v>
      </c>
      <c r="S129" s="204"/>
      <c r="T129" s="206" t="s">
        <v>832</v>
      </c>
      <c r="U129" s="210" t="s">
        <v>202</v>
      </c>
      <c r="V129" s="168">
        <f>Tabla1[[#This Row],[Avance númerico o porcentual mes enero]]</f>
        <v>0</v>
      </c>
      <c r="W129" s="168"/>
      <c r="X129" s="168"/>
      <c r="Y129" s="168"/>
      <c r="Z129" s="208"/>
      <c r="AA129" s="208"/>
      <c r="AB129" s="208"/>
      <c r="AC129" s="166"/>
      <c r="AD129" s="166"/>
      <c r="AE129" s="166"/>
      <c r="AF129" s="166"/>
      <c r="AG129" s="166"/>
      <c r="AH129" s="166"/>
      <c r="AI129" s="166"/>
      <c r="AJ129" s="166"/>
      <c r="AK129" s="166"/>
      <c r="AL129" s="166"/>
      <c r="AM129" s="166"/>
      <c r="AN129" s="166"/>
      <c r="AO129" s="166" t="s">
        <v>419</v>
      </c>
      <c r="AP129" s="166"/>
      <c r="AQ129" s="166"/>
      <c r="AR129" s="166" t="s">
        <v>419</v>
      </c>
      <c r="AS129" s="166">
        <v>0</v>
      </c>
      <c r="AT129" s="166"/>
      <c r="AU129" s="166" t="s">
        <v>419</v>
      </c>
      <c r="AV129" s="166">
        <v>0</v>
      </c>
      <c r="AW129" s="208"/>
      <c r="AX129" s="168"/>
      <c r="AY129" s="168"/>
      <c r="AZ129" s="168"/>
      <c r="BA129" s="168"/>
      <c r="BB129" s="168"/>
      <c r="BC129" s="168"/>
      <c r="BD129" s="168"/>
      <c r="BE129" s="168"/>
      <c r="BF129" s="168"/>
    </row>
    <row r="130" spans="1:58" ht="390" x14ac:dyDescent="0.25">
      <c r="A130" s="171" t="s">
        <v>408</v>
      </c>
      <c r="B130" s="157" t="s">
        <v>409</v>
      </c>
      <c r="C130" s="172" t="s">
        <v>410</v>
      </c>
      <c r="D130" s="173" t="s">
        <v>411</v>
      </c>
      <c r="E130" s="174" t="s">
        <v>412</v>
      </c>
      <c r="F130" s="167" t="s">
        <v>413</v>
      </c>
      <c r="G130" s="158" t="s">
        <v>95</v>
      </c>
      <c r="H130" s="158" t="s">
        <v>414</v>
      </c>
      <c r="I130" s="169" t="s">
        <v>1204</v>
      </c>
      <c r="J130" s="169" t="s">
        <v>1204</v>
      </c>
      <c r="K130" s="169" t="s">
        <v>416</v>
      </c>
      <c r="L130" s="169" t="s">
        <v>182</v>
      </c>
      <c r="M130" s="169" t="s">
        <v>1205</v>
      </c>
      <c r="N130" s="169">
        <v>4</v>
      </c>
      <c r="O130" s="202">
        <f>Tabla1[[#This Row],[Avance Acumulado númerico o Porcentaje de la Actividad]]/Tabla1[[#This Row],[Meta 2022
 de la Actividad ó Meta anual]]</f>
        <v>0.5</v>
      </c>
      <c r="P130" s="209">
        <v>5.0000000000000001E-3</v>
      </c>
      <c r="Q130" s="203">
        <f>Tabla1[[#This Row],[Peso Porcentual de la Actividad en relación con la Meta ]]/Tabla1[[#This Row],[Avance Porcentual Acumulado (Indicador)]]</f>
        <v>0.01</v>
      </c>
      <c r="R130" s="169" t="s">
        <v>1206</v>
      </c>
      <c r="S130" s="204"/>
      <c r="T130" s="169" t="s">
        <v>229</v>
      </c>
      <c r="U130" s="168" t="s">
        <v>202</v>
      </c>
      <c r="V130" s="168">
        <f>Tabla1[[#This Row],[Avance númerico o porcentual mes enero]]+Tabla1[[#This Row],[Avance númerico o porcentual mes abril]]+Tabla1[[#This Row],[Avance númerico o porcentual mes julio]]</f>
        <v>2</v>
      </c>
      <c r="W130" s="168"/>
      <c r="X130" s="168"/>
      <c r="Y130" s="168"/>
      <c r="Z130" s="208"/>
      <c r="AA130" s="208"/>
      <c r="AB130" s="208"/>
      <c r="AC130" s="166" t="s">
        <v>1207</v>
      </c>
      <c r="AD130" s="166">
        <v>0</v>
      </c>
      <c r="AE130" s="166" t="s">
        <v>1208</v>
      </c>
      <c r="AF130" s="166" t="s">
        <v>1209</v>
      </c>
      <c r="AG130" s="166">
        <v>1</v>
      </c>
      <c r="AH130" s="170" t="s">
        <v>1210</v>
      </c>
      <c r="AI130" s="166" t="s">
        <v>182</v>
      </c>
      <c r="AJ130" s="166">
        <v>0</v>
      </c>
      <c r="AK130" s="170"/>
      <c r="AL130" s="166" t="s">
        <v>1211</v>
      </c>
      <c r="AM130" s="166">
        <v>0</v>
      </c>
      <c r="AN130" s="170" t="s">
        <v>1212</v>
      </c>
      <c r="AO130" s="166" t="s">
        <v>1213</v>
      </c>
      <c r="AP130" s="166">
        <v>1</v>
      </c>
      <c r="AQ130" s="170"/>
      <c r="AR130" s="166" t="s">
        <v>1214</v>
      </c>
      <c r="AS130" s="166">
        <v>0</v>
      </c>
      <c r="AT130" s="170"/>
      <c r="AU130" s="166" t="s">
        <v>1214</v>
      </c>
      <c r="AV130" s="166">
        <v>0</v>
      </c>
      <c r="AW130" s="231"/>
      <c r="AX130" s="168"/>
      <c r="AY130" s="168"/>
      <c r="AZ130" s="168"/>
      <c r="BA130" s="168"/>
      <c r="BB130" s="168"/>
      <c r="BC130" s="168"/>
      <c r="BD130" s="168"/>
      <c r="BE130" s="168"/>
      <c r="BF130" s="168"/>
    </row>
    <row r="131" spans="1:58" ht="315" x14ac:dyDescent="0.25">
      <c r="A131" s="171" t="s">
        <v>408</v>
      </c>
      <c r="B131" s="157" t="s">
        <v>409</v>
      </c>
      <c r="C131" s="172" t="s">
        <v>410</v>
      </c>
      <c r="D131" s="173" t="s">
        <v>411</v>
      </c>
      <c r="E131" s="174" t="s">
        <v>412</v>
      </c>
      <c r="F131" s="167" t="s">
        <v>413</v>
      </c>
      <c r="G131" s="158" t="s">
        <v>95</v>
      </c>
      <c r="H131" s="158" t="s">
        <v>414</v>
      </c>
      <c r="I131" s="169" t="s">
        <v>1204</v>
      </c>
      <c r="J131" s="169" t="s">
        <v>1204</v>
      </c>
      <c r="K131" s="169" t="s">
        <v>416</v>
      </c>
      <c r="L131" s="169" t="s">
        <v>182</v>
      </c>
      <c r="M131" s="169" t="s">
        <v>1215</v>
      </c>
      <c r="N131" s="169">
        <v>4</v>
      </c>
      <c r="O131" s="202">
        <f>Tabla1[[#This Row],[Avance Acumulado númerico o Porcentaje de la Actividad]]/Tabla1[[#This Row],[Meta 2022
 de la Actividad ó Meta anual]]</f>
        <v>0.25</v>
      </c>
      <c r="P131" s="209">
        <v>5.0000000000000001E-3</v>
      </c>
      <c r="Q131" s="203">
        <f>Tabla1[[#This Row],[Peso Porcentual de la Actividad en relación con la Meta ]]/Tabla1[[#This Row],[Avance Porcentual Acumulado (Indicador)]]</f>
        <v>0.02</v>
      </c>
      <c r="R131" s="169" t="s">
        <v>1216</v>
      </c>
      <c r="S131" s="204"/>
      <c r="T131" s="169" t="s">
        <v>229</v>
      </c>
      <c r="U131" s="168" t="s">
        <v>202</v>
      </c>
      <c r="V131" s="168">
        <f>Tabla1[[#This Row],[Avance númerico o porcentual mes enero]]+Tabla1[[#This Row],[Avance númerico o porcentual mes abril]]</f>
        <v>1</v>
      </c>
      <c r="W131" s="168"/>
      <c r="X131" s="168"/>
      <c r="Y131" s="168"/>
      <c r="Z131" s="208"/>
      <c r="AA131" s="208"/>
      <c r="AB131" s="208"/>
      <c r="AC131" s="166" t="s">
        <v>1217</v>
      </c>
      <c r="AD131" s="166">
        <v>0</v>
      </c>
      <c r="AE131" s="169" t="s">
        <v>1218</v>
      </c>
      <c r="AF131" s="166" t="s">
        <v>1219</v>
      </c>
      <c r="AG131" s="166">
        <v>1</v>
      </c>
      <c r="AH131" s="170" t="s">
        <v>1220</v>
      </c>
      <c r="AI131" s="166" t="s">
        <v>182</v>
      </c>
      <c r="AJ131" s="166">
        <v>0</v>
      </c>
      <c r="AK131" s="170"/>
      <c r="AL131" s="166" t="s">
        <v>1221</v>
      </c>
      <c r="AM131" s="166">
        <v>0</v>
      </c>
      <c r="AN131" s="170" t="s">
        <v>1222</v>
      </c>
      <c r="AO131" s="166" t="s">
        <v>1223</v>
      </c>
      <c r="AP131" s="166">
        <v>0</v>
      </c>
      <c r="AQ131" s="170"/>
      <c r="AR131" s="166" t="s">
        <v>1214</v>
      </c>
      <c r="AS131" s="166">
        <v>0</v>
      </c>
      <c r="AT131" s="170"/>
      <c r="AU131" s="166" t="s">
        <v>1214</v>
      </c>
      <c r="AV131" s="166">
        <v>0</v>
      </c>
      <c r="AW131" s="231"/>
      <c r="AX131" s="168"/>
      <c r="AY131" s="168"/>
      <c r="AZ131" s="168"/>
      <c r="BA131" s="168"/>
      <c r="BB131" s="168"/>
      <c r="BC131" s="168"/>
      <c r="BD131" s="168"/>
      <c r="BE131" s="168"/>
      <c r="BF131" s="168"/>
    </row>
    <row r="132" spans="1:58" ht="345" x14ac:dyDescent="0.25">
      <c r="A132" s="171" t="s">
        <v>408</v>
      </c>
      <c r="B132" s="157" t="s">
        <v>409</v>
      </c>
      <c r="C132" s="172" t="s">
        <v>410</v>
      </c>
      <c r="D132" s="173" t="s">
        <v>411</v>
      </c>
      <c r="E132" s="174" t="s">
        <v>412</v>
      </c>
      <c r="F132" s="167" t="s">
        <v>413</v>
      </c>
      <c r="G132" s="158" t="s">
        <v>95</v>
      </c>
      <c r="H132" s="158" t="s">
        <v>414</v>
      </c>
      <c r="I132" s="169" t="s">
        <v>1204</v>
      </c>
      <c r="J132" s="169" t="s">
        <v>1204</v>
      </c>
      <c r="K132" s="169" t="s">
        <v>416</v>
      </c>
      <c r="L132" s="169" t="s">
        <v>182</v>
      </c>
      <c r="M132" s="169" t="s">
        <v>1224</v>
      </c>
      <c r="N132" s="202">
        <v>1</v>
      </c>
      <c r="O132" s="202">
        <f>Tabla1[[#This Row],[Avance Acumulado númerico o Porcentaje de la Actividad]]/Tabla1[[#This Row],[Meta 2022
 de la Actividad ó Meta anual]]</f>
        <v>0.23</v>
      </c>
      <c r="P132" s="209">
        <v>5.0000000000000001E-3</v>
      </c>
      <c r="Q132" s="203">
        <f>Tabla1[[#This Row],[Peso Porcentual de la Actividad en relación con la Meta ]]/Tabla1[[#This Row],[Avance Porcentual Acumulado (Indicador)]]</f>
        <v>2.1739130434782608E-2</v>
      </c>
      <c r="R132" s="169" t="s">
        <v>418</v>
      </c>
      <c r="S132" s="204"/>
      <c r="T132" s="169" t="s">
        <v>185</v>
      </c>
      <c r="U132" s="210" t="s">
        <v>230</v>
      </c>
      <c r="V132" s="211">
        <f>Tabla1[[#This Row],[Avance númerico o porcentual mes septiembre]]</f>
        <v>0.23</v>
      </c>
      <c r="W132" s="168"/>
      <c r="X132" s="168"/>
      <c r="Y132" s="168"/>
      <c r="Z132" s="208"/>
      <c r="AA132" s="208"/>
      <c r="AB132" s="208"/>
      <c r="AC132" s="166" t="s">
        <v>1225</v>
      </c>
      <c r="AD132" s="166">
        <v>0</v>
      </c>
      <c r="AE132" s="166" t="s">
        <v>1226</v>
      </c>
      <c r="AF132" s="166" t="s">
        <v>1227</v>
      </c>
      <c r="AG132" s="166">
        <v>0</v>
      </c>
      <c r="AH132" s="166" t="s">
        <v>1228</v>
      </c>
      <c r="AI132" s="166" t="s">
        <v>1229</v>
      </c>
      <c r="AJ132" s="166">
        <v>0</v>
      </c>
      <c r="AK132" s="166" t="s">
        <v>1230</v>
      </c>
      <c r="AL132" s="166" t="s">
        <v>1231</v>
      </c>
      <c r="AM132" s="177">
        <v>0.2</v>
      </c>
      <c r="AN132" s="166" t="s">
        <v>1230</v>
      </c>
      <c r="AO132" s="166" t="s">
        <v>1232</v>
      </c>
      <c r="AP132" s="177">
        <v>0.2</v>
      </c>
      <c r="AQ132" s="166" t="s">
        <v>1233</v>
      </c>
      <c r="AR132" s="166" t="s">
        <v>1234</v>
      </c>
      <c r="AS132" s="177">
        <v>0.2</v>
      </c>
      <c r="AT132" s="166"/>
      <c r="AU132" s="166" t="s">
        <v>1234</v>
      </c>
      <c r="AV132" s="177">
        <v>0.23</v>
      </c>
      <c r="AW132" s="166" t="s">
        <v>1235</v>
      </c>
      <c r="AX132" s="168"/>
      <c r="AY132" s="168"/>
      <c r="AZ132" s="168"/>
      <c r="BA132" s="168"/>
      <c r="BB132" s="168"/>
      <c r="BC132" s="168"/>
      <c r="BD132" s="168"/>
      <c r="BE132" s="168"/>
      <c r="BF132" s="168"/>
    </row>
    <row r="133" spans="1:58" ht="165" x14ac:dyDescent="0.25">
      <c r="A133" s="171" t="s">
        <v>408</v>
      </c>
      <c r="B133" s="157" t="s">
        <v>409</v>
      </c>
      <c r="C133" s="172" t="s">
        <v>410</v>
      </c>
      <c r="D133" s="173" t="s">
        <v>411</v>
      </c>
      <c r="E133" s="174" t="s">
        <v>412</v>
      </c>
      <c r="F133" s="167" t="s">
        <v>413</v>
      </c>
      <c r="G133" s="158" t="s">
        <v>95</v>
      </c>
      <c r="H133" s="158" t="s">
        <v>414</v>
      </c>
      <c r="I133" s="169" t="s">
        <v>1236</v>
      </c>
      <c r="J133" s="169" t="s">
        <v>1236</v>
      </c>
      <c r="K133" s="169" t="s">
        <v>416</v>
      </c>
      <c r="L133" s="169" t="s">
        <v>182</v>
      </c>
      <c r="M133" s="169" t="s">
        <v>1237</v>
      </c>
      <c r="N133" s="169">
        <v>1</v>
      </c>
      <c r="O133" s="202">
        <f>Tabla1[[#This Row],[Avance Acumulado númerico o Porcentaje de la Actividad]]/Tabla1[[#This Row],[Meta 2022
 de la Actividad ó Meta anual]]</f>
        <v>1</v>
      </c>
      <c r="P133" s="209">
        <v>5.0000000000000001E-3</v>
      </c>
      <c r="Q133" s="203">
        <f>Tabla1[[#This Row],[Peso Porcentual de la Actividad en relación con la Meta ]]/Tabla1[[#This Row],[Avance Porcentual Acumulado (Indicador)]]</f>
        <v>5.0000000000000001E-3</v>
      </c>
      <c r="R133" s="169" t="s">
        <v>1238</v>
      </c>
      <c r="S133" s="204"/>
      <c r="T133" s="169" t="s">
        <v>196</v>
      </c>
      <c r="U133" s="168" t="s">
        <v>196</v>
      </c>
      <c r="V133" s="168">
        <f>Tabla1[[#This Row],[Avance númerico o porcentual mes enero]]</f>
        <v>1</v>
      </c>
      <c r="W133" s="168" t="s">
        <v>1239</v>
      </c>
      <c r="X133" s="168">
        <v>1</v>
      </c>
      <c r="Y133" s="168" t="s">
        <v>854</v>
      </c>
      <c r="Z133" s="166" t="s">
        <v>199</v>
      </c>
      <c r="AA133" s="166">
        <v>0</v>
      </c>
      <c r="AB133" s="166" t="s">
        <v>182</v>
      </c>
      <c r="AC133" s="166" t="s">
        <v>199</v>
      </c>
      <c r="AD133" s="166">
        <v>0</v>
      </c>
      <c r="AE133" s="166" t="s">
        <v>182</v>
      </c>
      <c r="AF133" s="166" t="s">
        <v>199</v>
      </c>
      <c r="AG133" s="166">
        <v>0</v>
      </c>
      <c r="AH133" s="166" t="s">
        <v>182</v>
      </c>
      <c r="AI133" s="166" t="s">
        <v>199</v>
      </c>
      <c r="AJ133" s="166">
        <v>0</v>
      </c>
      <c r="AK133" s="166" t="s">
        <v>182</v>
      </c>
      <c r="AL133" s="166" t="s">
        <v>199</v>
      </c>
      <c r="AM133" s="166">
        <v>0</v>
      </c>
      <c r="AN133" s="166" t="s">
        <v>1240</v>
      </c>
      <c r="AO133" s="166" t="s">
        <v>199</v>
      </c>
      <c r="AP133" s="166">
        <v>0</v>
      </c>
      <c r="AQ133" s="166" t="s">
        <v>1240</v>
      </c>
      <c r="AR133" s="166" t="s">
        <v>199</v>
      </c>
      <c r="AS133" s="166">
        <v>0</v>
      </c>
      <c r="AT133" s="166" t="s">
        <v>182</v>
      </c>
      <c r="AU133" s="166" t="s">
        <v>199</v>
      </c>
      <c r="AV133" s="166">
        <v>0</v>
      </c>
      <c r="AW133" s="166" t="s">
        <v>182</v>
      </c>
      <c r="AX133" s="168"/>
      <c r="AY133" s="168"/>
      <c r="AZ133" s="168"/>
      <c r="BA133" s="168"/>
      <c r="BB133" s="168"/>
      <c r="BC133" s="168"/>
      <c r="BD133" s="168"/>
      <c r="BE133" s="168"/>
      <c r="BF133" s="168"/>
    </row>
    <row r="134" spans="1:58" ht="120" x14ac:dyDescent="0.25">
      <c r="A134" s="171" t="s">
        <v>408</v>
      </c>
      <c r="B134" s="157" t="s">
        <v>409</v>
      </c>
      <c r="C134" s="172" t="s">
        <v>410</v>
      </c>
      <c r="D134" s="173" t="s">
        <v>411</v>
      </c>
      <c r="E134" s="174" t="s">
        <v>412</v>
      </c>
      <c r="F134" s="167" t="s">
        <v>413</v>
      </c>
      <c r="G134" s="158" t="s">
        <v>95</v>
      </c>
      <c r="H134" s="158" t="s">
        <v>414</v>
      </c>
      <c r="I134" s="169" t="s">
        <v>1236</v>
      </c>
      <c r="J134" s="169" t="s">
        <v>1236</v>
      </c>
      <c r="K134" s="169" t="s">
        <v>416</v>
      </c>
      <c r="L134" s="169" t="s">
        <v>182</v>
      </c>
      <c r="M134" s="169" t="s">
        <v>1241</v>
      </c>
      <c r="N134" s="169">
        <v>4</v>
      </c>
      <c r="O134" s="202">
        <f>Tabla1[[#This Row],[Avance Acumulado númerico o Porcentaje de la Actividad]]/Tabla1[[#This Row],[Meta 2022
 de la Actividad ó Meta anual]]</f>
        <v>0.25</v>
      </c>
      <c r="P134" s="209">
        <v>5.0000000000000001E-3</v>
      </c>
      <c r="Q134" s="203">
        <f>Tabla1[[#This Row],[Peso Porcentual de la Actividad en relación con la Meta ]]/Tabla1[[#This Row],[Avance Porcentual Acumulado (Indicador)]]</f>
        <v>0.02</v>
      </c>
      <c r="R134" s="169" t="s">
        <v>1242</v>
      </c>
      <c r="S134" s="204"/>
      <c r="T134" s="169" t="s">
        <v>229</v>
      </c>
      <c r="U134" s="168" t="s">
        <v>202</v>
      </c>
      <c r="V134" s="168">
        <f>Tabla1[[#This Row],[Avance númerico o porcentual mes enero]]+Tabla1[[#This Row],[Avance númerico o porcentual mes marzo]]</f>
        <v>1</v>
      </c>
      <c r="W134" s="168"/>
      <c r="X134" s="168"/>
      <c r="Y134" s="168"/>
      <c r="Z134" s="208"/>
      <c r="AA134" s="208"/>
      <c r="AB134" s="208"/>
      <c r="AC134" s="169" t="s">
        <v>1243</v>
      </c>
      <c r="AD134" s="166">
        <v>1</v>
      </c>
      <c r="AE134" s="214" t="s">
        <v>910</v>
      </c>
      <c r="AF134" s="170" t="s">
        <v>1244</v>
      </c>
      <c r="AG134" s="166">
        <v>0</v>
      </c>
      <c r="AH134" s="178"/>
      <c r="AI134" s="170" t="s">
        <v>182</v>
      </c>
      <c r="AJ134" s="166">
        <v>0</v>
      </c>
      <c r="AK134" s="178"/>
      <c r="AL134" s="170" t="s">
        <v>1047</v>
      </c>
      <c r="AM134" s="166">
        <v>0</v>
      </c>
      <c r="AN134" s="178"/>
      <c r="AO134" s="170" t="s">
        <v>1245</v>
      </c>
      <c r="AP134" s="166">
        <v>0</v>
      </c>
      <c r="AQ134" s="178"/>
      <c r="AR134" s="170" t="s">
        <v>1214</v>
      </c>
      <c r="AS134" s="166">
        <v>0</v>
      </c>
      <c r="AT134" s="178"/>
      <c r="AU134" s="170" t="s">
        <v>1214</v>
      </c>
      <c r="AV134" s="166">
        <v>0</v>
      </c>
      <c r="AW134" s="222"/>
      <c r="AX134" s="168"/>
      <c r="AY134" s="168"/>
      <c r="AZ134" s="168"/>
      <c r="BA134" s="168"/>
      <c r="BB134" s="168"/>
      <c r="BC134" s="168"/>
      <c r="BD134" s="168"/>
      <c r="BE134" s="168"/>
      <c r="BF134" s="168"/>
    </row>
    <row r="135" spans="1:58" ht="120" x14ac:dyDescent="0.25">
      <c r="A135" s="171" t="s">
        <v>408</v>
      </c>
      <c r="B135" s="157" t="s">
        <v>409</v>
      </c>
      <c r="C135" s="172" t="s">
        <v>410</v>
      </c>
      <c r="D135" s="173" t="s">
        <v>411</v>
      </c>
      <c r="E135" s="174" t="s">
        <v>412</v>
      </c>
      <c r="F135" s="167" t="s">
        <v>413</v>
      </c>
      <c r="G135" s="158" t="s">
        <v>95</v>
      </c>
      <c r="H135" s="158" t="s">
        <v>414</v>
      </c>
      <c r="I135" s="169" t="s">
        <v>1236</v>
      </c>
      <c r="J135" s="169" t="s">
        <v>1236</v>
      </c>
      <c r="K135" s="169" t="s">
        <v>416</v>
      </c>
      <c r="L135" s="169" t="s">
        <v>182</v>
      </c>
      <c r="M135" s="169" t="s">
        <v>1246</v>
      </c>
      <c r="N135" s="169">
        <v>1</v>
      </c>
      <c r="O135" s="202">
        <f>Tabla1[[#This Row],[Avance Acumulado númerico o Porcentaje de la Actividad]]/Tabla1[[#This Row],[Meta 2022
 de la Actividad ó Meta anual]]</f>
        <v>1</v>
      </c>
      <c r="P135" s="209">
        <v>2.5000000000000001E-3</v>
      </c>
      <c r="Q135" s="203">
        <f>Tabla1[[#This Row],[Peso Porcentual de la Actividad en relación con la Meta ]]/Tabla1[[#This Row],[Avance Porcentual Acumulado (Indicador)]]</f>
        <v>2.5000000000000001E-3</v>
      </c>
      <c r="R135" s="169" t="s">
        <v>1247</v>
      </c>
      <c r="S135" s="204"/>
      <c r="T135" s="169" t="s">
        <v>196</v>
      </c>
      <c r="U135" s="168" t="s">
        <v>185</v>
      </c>
      <c r="V135" s="168">
        <f>Tabla1[[#This Row],[Avance númerico o porcentual mes abril]]</f>
        <v>1</v>
      </c>
      <c r="W135" s="168"/>
      <c r="X135" s="168"/>
      <c r="Y135" s="168"/>
      <c r="Z135" s="208"/>
      <c r="AA135" s="208"/>
      <c r="AB135" s="208"/>
      <c r="AC135" s="166"/>
      <c r="AD135" s="166"/>
      <c r="AE135" s="166"/>
      <c r="AF135" s="166" t="s">
        <v>1248</v>
      </c>
      <c r="AG135" s="166">
        <v>1</v>
      </c>
      <c r="AH135" s="166"/>
      <c r="AI135" s="166" t="s">
        <v>199</v>
      </c>
      <c r="AJ135" s="166">
        <v>0</v>
      </c>
      <c r="AK135" s="166"/>
      <c r="AL135" s="166" t="s">
        <v>199</v>
      </c>
      <c r="AM135" s="166">
        <v>0</v>
      </c>
      <c r="AN135" s="166"/>
      <c r="AO135" s="166" t="s">
        <v>199</v>
      </c>
      <c r="AP135" s="166">
        <v>0</v>
      </c>
      <c r="AQ135" s="166"/>
      <c r="AR135" s="166" t="s">
        <v>199</v>
      </c>
      <c r="AS135" s="166">
        <v>0</v>
      </c>
      <c r="AT135" s="166" t="s">
        <v>182</v>
      </c>
      <c r="AU135" s="166" t="s">
        <v>199</v>
      </c>
      <c r="AV135" s="166">
        <v>0</v>
      </c>
      <c r="AW135" s="166" t="s">
        <v>182</v>
      </c>
      <c r="AX135" s="168"/>
      <c r="AY135" s="168"/>
      <c r="AZ135" s="168"/>
      <c r="BA135" s="168"/>
      <c r="BB135" s="168"/>
      <c r="BC135" s="168"/>
      <c r="BD135" s="168"/>
      <c r="BE135" s="168"/>
      <c r="BF135" s="168"/>
    </row>
    <row r="136" spans="1:58" ht="240" x14ac:dyDescent="0.25">
      <c r="A136" s="171" t="s">
        <v>408</v>
      </c>
      <c r="B136" s="157" t="s">
        <v>409</v>
      </c>
      <c r="C136" s="172" t="s">
        <v>410</v>
      </c>
      <c r="D136" s="173" t="s">
        <v>411</v>
      </c>
      <c r="E136" s="174" t="s">
        <v>412</v>
      </c>
      <c r="F136" s="167" t="s">
        <v>413</v>
      </c>
      <c r="G136" s="158" t="s">
        <v>95</v>
      </c>
      <c r="H136" s="158" t="s">
        <v>414</v>
      </c>
      <c r="I136" s="169" t="s">
        <v>1236</v>
      </c>
      <c r="J136" s="169" t="s">
        <v>1236</v>
      </c>
      <c r="K136" s="169" t="s">
        <v>416</v>
      </c>
      <c r="L136" s="169" t="s">
        <v>182</v>
      </c>
      <c r="M136" s="169" t="s">
        <v>1249</v>
      </c>
      <c r="N136" s="202">
        <v>1</v>
      </c>
      <c r="O136" s="202">
        <f>Tabla1[[#This Row],[Avance Acumulado númerico o Porcentaje de la Actividad]]/Tabla1[[#This Row],[Meta 2022
 de la Actividad ó Meta anual]]</f>
        <v>0.67</v>
      </c>
      <c r="P136" s="209">
        <v>5.0000000000000001E-3</v>
      </c>
      <c r="Q136" s="203">
        <f>Tabla1[[#This Row],[Peso Porcentual de la Actividad en relación con la Meta ]]/Tabla1[[#This Row],[Avance Porcentual Acumulado (Indicador)]]</f>
        <v>7.462686567164179E-3</v>
      </c>
      <c r="R136" s="169" t="s">
        <v>1250</v>
      </c>
      <c r="S136" s="204"/>
      <c r="T136" s="169" t="s">
        <v>229</v>
      </c>
      <c r="U136" s="168" t="s">
        <v>202</v>
      </c>
      <c r="V136" s="211">
        <f>Tabla1[[#This Row],[Avance númerico o porcentual mes agosto]]</f>
        <v>0.67</v>
      </c>
      <c r="W136" s="168"/>
      <c r="X136" s="168"/>
      <c r="Y136" s="168"/>
      <c r="Z136" s="208"/>
      <c r="AA136" s="208"/>
      <c r="AB136" s="208"/>
      <c r="AC136" s="166" t="s">
        <v>1251</v>
      </c>
      <c r="AD136" s="166"/>
      <c r="AE136" s="166" t="s">
        <v>1252</v>
      </c>
      <c r="AF136" s="166" t="s">
        <v>1253</v>
      </c>
      <c r="AG136" s="176">
        <v>0.39</v>
      </c>
      <c r="AH136" s="166" t="s">
        <v>1254</v>
      </c>
      <c r="AI136" s="166" t="s">
        <v>1255</v>
      </c>
      <c r="AJ136" s="176">
        <v>0.41660000000000003</v>
      </c>
      <c r="AK136" s="166" t="s">
        <v>1256</v>
      </c>
      <c r="AL136" s="166" t="s">
        <v>1257</v>
      </c>
      <c r="AM136" s="176">
        <v>0.48</v>
      </c>
      <c r="AN136" s="166" t="s">
        <v>1258</v>
      </c>
      <c r="AO136" s="166" t="s">
        <v>1259</v>
      </c>
      <c r="AP136" s="176">
        <v>0.48</v>
      </c>
      <c r="AQ136" s="166" t="s">
        <v>1260</v>
      </c>
      <c r="AR136" s="166" t="s">
        <v>1261</v>
      </c>
      <c r="AS136" s="176">
        <v>0.67</v>
      </c>
      <c r="AT136" s="166" t="s">
        <v>1262</v>
      </c>
      <c r="AU136" s="166" t="s">
        <v>419</v>
      </c>
      <c r="AV136" s="176">
        <v>0.67</v>
      </c>
      <c r="AW136" s="208" t="s">
        <v>1262</v>
      </c>
      <c r="AX136" s="168"/>
      <c r="AY136" s="168"/>
      <c r="AZ136" s="168"/>
      <c r="BA136" s="168"/>
      <c r="BB136" s="168"/>
      <c r="BC136" s="168"/>
      <c r="BD136" s="168"/>
      <c r="BE136" s="168"/>
      <c r="BF136" s="168"/>
    </row>
    <row r="137" spans="1:58" ht="120" x14ac:dyDescent="0.25">
      <c r="A137" s="171" t="s">
        <v>408</v>
      </c>
      <c r="B137" s="157" t="s">
        <v>409</v>
      </c>
      <c r="C137" s="172" t="s">
        <v>410</v>
      </c>
      <c r="D137" s="173" t="s">
        <v>411</v>
      </c>
      <c r="E137" s="174" t="s">
        <v>412</v>
      </c>
      <c r="F137" s="167" t="s">
        <v>413</v>
      </c>
      <c r="G137" s="158" t="s">
        <v>95</v>
      </c>
      <c r="H137" s="158" t="s">
        <v>414</v>
      </c>
      <c r="I137" s="169" t="s">
        <v>1236</v>
      </c>
      <c r="J137" s="169" t="s">
        <v>1236</v>
      </c>
      <c r="K137" s="169" t="s">
        <v>416</v>
      </c>
      <c r="L137" s="169" t="s">
        <v>182</v>
      </c>
      <c r="M137" s="169" t="s">
        <v>1263</v>
      </c>
      <c r="N137" s="169">
        <v>1</v>
      </c>
      <c r="O137" s="202">
        <f>Tabla1[[#This Row],[Avance Acumulado númerico o Porcentaje de la Actividad]]/Tabla1[[#This Row],[Meta 2022
 de la Actividad ó Meta anual]]</f>
        <v>1</v>
      </c>
      <c r="P137" s="209">
        <v>2.5000000000000001E-3</v>
      </c>
      <c r="Q137" s="203">
        <f>Tabla1[[#This Row],[Peso Porcentual de la Actividad en relación con la Meta ]]/Tabla1[[#This Row],[Avance Porcentual Acumulado (Indicador)]]</f>
        <v>2.5000000000000001E-3</v>
      </c>
      <c r="R137" s="169" t="s">
        <v>1264</v>
      </c>
      <c r="S137" s="204"/>
      <c r="T137" s="169" t="s">
        <v>196</v>
      </c>
      <c r="U137" s="168" t="s">
        <v>196</v>
      </c>
      <c r="V137" s="168">
        <f>Tabla1[[#This Row],[Avance númerico o porcentual mes enero]]</f>
        <v>1</v>
      </c>
      <c r="W137" s="168" t="s">
        <v>1265</v>
      </c>
      <c r="X137" s="168">
        <v>1</v>
      </c>
      <c r="Y137" s="168"/>
      <c r="Z137" s="166" t="s">
        <v>199</v>
      </c>
      <c r="AA137" s="166">
        <v>0</v>
      </c>
      <c r="AB137" s="166" t="s">
        <v>182</v>
      </c>
      <c r="AC137" s="166" t="s">
        <v>199</v>
      </c>
      <c r="AD137" s="166">
        <v>0</v>
      </c>
      <c r="AE137" s="166" t="s">
        <v>182</v>
      </c>
      <c r="AF137" s="166" t="s">
        <v>199</v>
      </c>
      <c r="AG137" s="166">
        <v>0</v>
      </c>
      <c r="AH137" s="166" t="s">
        <v>182</v>
      </c>
      <c r="AI137" s="166" t="s">
        <v>199</v>
      </c>
      <c r="AJ137" s="166">
        <v>0</v>
      </c>
      <c r="AK137" s="166" t="s">
        <v>182</v>
      </c>
      <c r="AL137" s="166" t="s">
        <v>199</v>
      </c>
      <c r="AM137" s="166">
        <v>0</v>
      </c>
      <c r="AN137" s="166" t="s">
        <v>182</v>
      </c>
      <c r="AO137" s="166" t="s">
        <v>199</v>
      </c>
      <c r="AP137" s="166">
        <v>0</v>
      </c>
      <c r="AQ137" s="166" t="s">
        <v>182</v>
      </c>
      <c r="AR137" s="166" t="s">
        <v>199</v>
      </c>
      <c r="AS137" s="166">
        <v>0</v>
      </c>
      <c r="AT137" s="166" t="s">
        <v>182</v>
      </c>
      <c r="AU137" s="166" t="s">
        <v>199</v>
      </c>
      <c r="AV137" s="166">
        <v>0</v>
      </c>
      <c r="AW137" s="166" t="s">
        <v>182</v>
      </c>
      <c r="AX137" s="168"/>
      <c r="AY137" s="168"/>
      <c r="AZ137" s="168"/>
      <c r="BA137" s="168"/>
      <c r="BB137" s="168"/>
      <c r="BC137" s="168"/>
      <c r="BD137" s="168"/>
      <c r="BE137" s="168"/>
      <c r="BF137" s="168"/>
    </row>
    <row r="138" spans="1:58" ht="240" x14ac:dyDescent="0.25">
      <c r="A138" s="171" t="s">
        <v>408</v>
      </c>
      <c r="B138" s="157" t="s">
        <v>409</v>
      </c>
      <c r="C138" s="172" t="s">
        <v>410</v>
      </c>
      <c r="D138" s="173" t="s">
        <v>411</v>
      </c>
      <c r="E138" s="174" t="s">
        <v>412</v>
      </c>
      <c r="F138" s="167" t="s">
        <v>413</v>
      </c>
      <c r="G138" s="158" t="s">
        <v>95</v>
      </c>
      <c r="H138" s="158" t="s">
        <v>414</v>
      </c>
      <c r="I138" s="169" t="s">
        <v>1236</v>
      </c>
      <c r="J138" s="169" t="s">
        <v>1236</v>
      </c>
      <c r="K138" s="169" t="s">
        <v>416</v>
      </c>
      <c r="L138" s="169" t="s">
        <v>182</v>
      </c>
      <c r="M138" s="169" t="s">
        <v>1266</v>
      </c>
      <c r="N138" s="202">
        <v>1</v>
      </c>
      <c r="O138" s="202">
        <f>Tabla1[[#This Row],[Avance Acumulado númerico o Porcentaje de la Actividad]]/Tabla1[[#This Row],[Meta 2022
 de la Actividad ó Meta anual]]</f>
        <v>0.05</v>
      </c>
      <c r="P138" s="209">
        <v>5.0000000000000001E-3</v>
      </c>
      <c r="Q138" s="203">
        <f>Tabla1[[#This Row],[Peso Porcentual de la Actividad en relación con la Meta ]]/Tabla1[[#This Row],[Avance Porcentual Acumulado (Indicador)]]</f>
        <v>9.9999999999999992E-2</v>
      </c>
      <c r="R138" s="169" t="s">
        <v>418</v>
      </c>
      <c r="S138" s="204"/>
      <c r="T138" s="169" t="s">
        <v>185</v>
      </c>
      <c r="U138" s="210" t="s">
        <v>230</v>
      </c>
      <c r="V138" s="211">
        <f>Tabla1[[#This Row],[Avance númerico o porcentual mes abril]]</f>
        <v>0.05</v>
      </c>
      <c r="W138" s="168"/>
      <c r="X138" s="168"/>
      <c r="Y138" s="168"/>
      <c r="Z138" s="208"/>
      <c r="AA138" s="208"/>
      <c r="AB138" s="208"/>
      <c r="AC138" s="166" t="s">
        <v>1267</v>
      </c>
      <c r="AD138" s="166"/>
      <c r="AE138" s="169" t="s">
        <v>1268</v>
      </c>
      <c r="AF138" s="166" t="s">
        <v>1269</v>
      </c>
      <c r="AG138" s="177">
        <v>0.05</v>
      </c>
      <c r="AH138" s="170" t="s">
        <v>1270</v>
      </c>
      <c r="AI138" s="166" t="s">
        <v>1271</v>
      </c>
      <c r="AJ138" s="177">
        <v>0</v>
      </c>
      <c r="AK138" s="170"/>
      <c r="AL138" s="166" t="s">
        <v>1272</v>
      </c>
      <c r="AM138" s="177">
        <v>0</v>
      </c>
      <c r="AN138" s="170" t="s">
        <v>1273</v>
      </c>
      <c r="AO138" s="166" t="s">
        <v>1274</v>
      </c>
      <c r="AP138" s="177">
        <v>0</v>
      </c>
      <c r="AQ138" s="170"/>
      <c r="AR138" s="166" t="s">
        <v>1275</v>
      </c>
      <c r="AS138" s="177">
        <v>0</v>
      </c>
      <c r="AT138" s="170"/>
      <c r="AU138" s="166" t="s">
        <v>1275</v>
      </c>
      <c r="AV138" s="177">
        <v>0</v>
      </c>
      <c r="AW138" s="170"/>
      <c r="AX138" s="168"/>
      <c r="AY138" s="168"/>
      <c r="AZ138" s="168"/>
      <c r="BA138" s="168"/>
      <c r="BB138" s="168"/>
      <c r="BC138" s="168"/>
      <c r="BD138" s="168"/>
      <c r="BE138" s="168"/>
      <c r="BF138" s="168"/>
    </row>
    <row r="139" spans="1:58" ht="120" x14ac:dyDescent="0.25">
      <c r="A139" s="171" t="s">
        <v>408</v>
      </c>
      <c r="B139" s="157" t="s">
        <v>409</v>
      </c>
      <c r="C139" s="172" t="s">
        <v>410</v>
      </c>
      <c r="D139" s="173" t="s">
        <v>411</v>
      </c>
      <c r="E139" s="174" t="s">
        <v>412</v>
      </c>
      <c r="F139" s="167" t="s">
        <v>413</v>
      </c>
      <c r="G139" s="158" t="s">
        <v>1276</v>
      </c>
      <c r="H139" s="158" t="s">
        <v>1277</v>
      </c>
      <c r="I139" s="169" t="s">
        <v>1278</v>
      </c>
      <c r="J139" s="169" t="s">
        <v>1278</v>
      </c>
      <c r="K139" s="169" t="s">
        <v>113</v>
      </c>
      <c r="L139" s="203">
        <v>0.01</v>
      </c>
      <c r="M139" s="169" t="s">
        <v>1279</v>
      </c>
      <c r="N139" s="169">
        <v>1</v>
      </c>
      <c r="O139" s="202">
        <f>Tabla1[[#This Row],[Avance Acumulado númerico o Porcentaje de la Actividad]]/Tabla1[[#This Row],[Meta 2022
 de la Actividad ó Meta anual]]</f>
        <v>1</v>
      </c>
      <c r="P139" s="203">
        <v>0.12</v>
      </c>
      <c r="Q139" s="203">
        <f>Tabla1[[#This Row],[Peso Porcentual de la Actividad en relación con la Meta ]]/Tabla1[[#This Row],[Avance Porcentual Acumulado (Indicador)]]</f>
        <v>0.12</v>
      </c>
      <c r="R139" s="169" t="s">
        <v>1280</v>
      </c>
      <c r="S139" s="204">
        <v>192700000</v>
      </c>
      <c r="T139" s="169" t="s">
        <v>196</v>
      </c>
      <c r="U139" s="168" t="s">
        <v>196</v>
      </c>
      <c r="V139" s="168">
        <f>Tabla1[[#This Row],[Avance númerico o porcentual mes enero]]+Tabla1[[#This Row],[Avance numérico o porcentual mes febrero]]</f>
        <v>1</v>
      </c>
      <c r="W139" s="168"/>
      <c r="X139" s="168"/>
      <c r="Y139" s="168"/>
      <c r="Z139" s="166" t="s">
        <v>1281</v>
      </c>
      <c r="AA139" s="166">
        <v>1</v>
      </c>
      <c r="AB139" s="166" t="s">
        <v>1282</v>
      </c>
      <c r="AC139" s="166" t="s">
        <v>199</v>
      </c>
      <c r="AD139" s="166">
        <v>0</v>
      </c>
      <c r="AE139" s="166"/>
      <c r="AF139" s="168" t="s">
        <v>199</v>
      </c>
      <c r="AG139" s="168">
        <v>0</v>
      </c>
      <c r="AH139" s="208"/>
      <c r="AI139" s="166" t="s">
        <v>199</v>
      </c>
      <c r="AJ139" s="166">
        <v>0</v>
      </c>
      <c r="AK139" s="166"/>
      <c r="AL139" s="166" t="s">
        <v>199</v>
      </c>
      <c r="AM139" s="166">
        <v>0</v>
      </c>
      <c r="AN139" s="166"/>
      <c r="AO139" s="166" t="s">
        <v>199</v>
      </c>
      <c r="AP139" s="166">
        <v>0</v>
      </c>
      <c r="AQ139" s="166"/>
      <c r="AR139" s="166" t="s">
        <v>199</v>
      </c>
      <c r="AS139" s="166">
        <v>0</v>
      </c>
      <c r="AT139" s="166" t="s">
        <v>182</v>
      </c>
      <c r="AU139" s="166" t="s">
        <v>199</v>
      </c>
      <c r="AV139" s="166">
        <v>0</v>
      </c>
      <c r="AW139" s="166" t="s">
        <v>182</v>
      </c>
      <c r="AX139" s="168"/>
      <c r="AY139" s="168"/>
      <c r="AZ139" s="168"/>
      <c r="BA139" s="168"/>
      <c r="BB139" s="168"/>
      <c r="BC139" s="168"/>
      <c r="BD139" s="168"/>
      <c r="BE139" s="168"/>
      <c r="BF139" s="168"/>
    </row>
    <row r="140" spans="1:58" ht="165" x14ac:dyDescent="0.25">
      <c r="A140" s="171" t="s">
        <v>408</v>
      </c>
      <c r="B140" s="157" t="s">
        <v>409</v>
      </c>
      <c r="C140" s="172" t="s">
        <v>410</v>
      </c>
      <c r="D140" s="173" t="s">
        <v>411</v>
      </c>
      <c r="E140" s="174" t="s">
        <v>412</v>
      </c>
      <c r="F140" s="167" t="s">
        <v>413</v>
      </c>
      <c r="G140" s="158" t="s">
        <v>1276</v>
      </c>
      <c r="H140" s="158" t="s">
        <v>1277</v>
      </c>
      <c r="I140" s="169" t="s">
        <v>1278</v>
      </c>
      <c r="J140" s="169" t="s">
        <v>1278</v>
      </c>
      <c r="K140" s="169" t="s">
        <v>113</v>
      </c>
      <c r="L140" s="203">
        <v>1.4999999999999999E-2</v>
      </c>
      <c r="M140" s="169" t="s">
        <v>1283</v>
      </c>
      <c r="N140" s="202">
        <v>1</v>
      </c>
      <c r="O140" s="202">
        <f>Tabla1[[#This Row],[Avance Acumulado númerico o Porcentaje de la Actividad]]/Tabla1[[#This Row],[Meta 2022
 de la Actividad ó Meta anual]]</f>
        <v>0.25</v>
      </c>
      <c r="P140" s="203">
        <v>0.13</v>
      </c>
      <c r="Q140" s="203">
        <f>Tabla1[[#This Row],[Peso Porcentual de la Actividad en relación con la Meta ]]/Tabla1[[#This Row],[Avance Porcentual Acumulado (Indicador)]]</f>
        <v>0.52</v>
      </c>
      <c r="R140" s="169" t="s">
        <v>1284</v>
      </c>
      <c r="S140" s="204"/>
      <c r="T140" s="169" t="s">
        <v>185</v>
      </c>
      <c r="U140" s="168" t="s">
        <v>202</v>
      </c>
      <c r="V140" s="212">
        <f>Tabla1[[#This Row],[Avance númerico o porcentual mes abril]]</f>
        <v>0.25</v>
      </c>
      <c r="W140" s="168"/>
      <c r="X140" s="168"/>
      <c r="Y140" s="168"/>
      <c r="Z140" s="166" t="s">
        <v>1285</v>
      </c>
      <c r="AA140" s="177">
        <v>0.24</v>
      </c>
      <c r="AB140" s="166" t="s">
        <v>1282</v>
      </c>
      <c r="AC140" s="208"/>
      <c r="AD140" s="223"/>
      <c r="AE140" s="208"/>
      <c r="AF140" s="168" t="s">
        <v>1286</v>
      </c>
      <c r="AG140" s="211">
        <v>0.25</v>
      </c>
      <c r="AH140" s="208" t="s">
        <v>1287</v>
      </c>
      <c r="AI140" s="208"/>
      <c r="AJ140" s="223"/>
      <c r="AK140" s="208"/>
      <c r="AL140" s="166" t="s">
        <v>1288</v>
      </c>
      <c r="AM140" s="177">
        <v>0</v>
      </c>
      <c r="AN140" s="166" t="s">
        <v>1289</v>
      </c>
      <c r="AO140" s="166" t="s">
        <v>419</v>
      </c>
      <c r="AP140" s="177">
        <v>0</v>
      </c>
      <c r="AQ140" s="208"/>
      <c r="AR140" s="166" t="s">
        <v>419</v>
      </c>
      <c r="AS140" s="177">
        <v>0</v>
      </c>
      <c r="AT140" s="208"/>
      <c r="AU140" s="166" t="s">
        <v>419</v>
      </c>
      <c r="AV140" s="177">
        <v>0</v>
      </c>
      <c r="AW140" s="208"/>
      <c r="AX140" s="168"/>
      <c r="AY140" s="168"/>
      <c r="AZ140" s="168"/>
      <c r="BA140" s="168"/>
      <c r="BB140" s="168"/>
      <c r="BC140" s="168"/>
      <c r="BD140" s="168"/>
      <c r="BE140" s="168"/>
      <c r="BF140" s="168"/>
    </row>
    <row r="141" spans="1:58" ht="120" x14ac:dyDescent="0.25">
      <c r="A141" s="171" t="s">
        <v>408</v>
      </c>
      <c r="B141" s="157" t="s">
        <v>409</v>
      </c>
      <c r="C141" s="172" t="s">
        <v>410</v>
      </c>
      <c r="D141" s="173" t="s">
        <v>411</v>
      </c>
      <c r="E141" s="174" t="s">
        <v>412</v>
      </c>
      <c r="F141" s="167" t="s">
        <v>413</v>
      </c>
      <c r="G141" s="158" t="s">
        <v>1276</v>
      </c>
      <c r="H141" s="158" t="s">
        <v>1277</v>
      </c>
      <c r="I141" s="169" t="s">
        <v>1278</v>
      </c>
      <c r="J141" s="169" t="s">
        <v>1278</v>
      </c>
      <c r="K141" s="169" t="s">
        <v>113</v>
      </c>
      <c r="L141" s="203">
        <v>0.01</v>
      </c>
      <c r="M141" s="169" t="s">
        <v>1290</v>
      </c>
      <c r="N141" s="169">
        <v>1</v>
      </c>
      <c r="O141" s="202">
        <f>Tabla1[[#This Row],[Avance Acumulado númerico o Porcentaje de la Actividad]]/Tabla1[[#This Row],[Meta 2022
 de la Actividad ó Meta anual]]</f>
        <v>1</v>
      </c>
      <c r="P141" s="203">
        <v>0.12</v>
      </c>
      <c r="Q141" s="203">
        <f>Tabla1[[#This Row],[Peso Porcentual de la Actividad en relación con la Meta ]]/Tabla1[[#This Row],[Avance Porcentual Acumulado (Indicador)]]</f>
        <v>0.12</v>
      </c>
      <c r="R141" s="169" t="s">
        <v>1291</v>
      </c>
      <c r="S141" s="204"/>
      <c r="T141" s="169" t="s">
        <v>196</v>
      </c>
      <c r="U141" s="168" t="s">
        <v>196</v>
      </c>
      <c r="V141" s="168">
        <f>Tabla1[[#This Row],[Avance númerico o porcentual mes enero]]+Tabla1[[#This Row],[Avance numérico o porcentual mes febrero]]</f>
        <v>1</v>
      </c>
      <c r="W141" s="168"/>
      <c r="X141" s="168"/>
      <c r="Y141" s="168"/>
      <c r="Z141" s="166" t="s">
        <v>1292</v>
      </c>
      <c r="AA141" s="166">
        <v>1</v>
      </c>
      <c r="AB141" s="178" t="s">
        <v>1282</v>
      </c>
      <c r="AC141" s="166" t="s">
        <v>199</v>
      </c>
      <c r="AD141" s="166">
        <v>0</v>
      </c>
      <c r="AE141" s="178"/>
      <c r="AF141" s="168" t="s">
        <v>199</v>
      </c>
      <c r="AG141" s="168">
        <v>0</v>
      </c>
      <c r="AH141" s="222"/>
      <c r="AI141" s="166" t="s">
        <v>199</v>
      </c>
      <c r="AJ141" s="166">
        <v>0</v>
      </c>
      <c r="AK141" s="178"/>
      <c r="AL141" s="166" t="s">
        <v>199</v>
      </c>
      <c r="AM141" s="166">
        <v>0</v>
      </c>
      <c r="AN141" s="178"/>
      <c r="AO141" s="166" t="s">
        <v>199</v>
      </c>
      <c r="AP141" s="166">
        <v>0</v>
      </c>
      <c r="AQ141" s="222"/>
      <c r="AR141" s="166" t="s">
        <v>199</v>
      </c>
      <c r="AS141" s="166">
        <v>0</v>
      </c>
      <c r="AT141" s="166" t="s">
        <v>182</v>
      </c>
      <c r="AU141" s="166" t="s">
        <v>199</v>
      </c>
      <c r="AV141" s="166">
        <v>0</v>
      </c>
      <c r="AW141" s="166" t="s">
        <v>182</v>
      </c>
      <c r="AX141" s="168"/>
      <c r="AY141" s="168"/>
      <c r="AZ141" s="168"/>
      <c r="BA141" s="168"/>
      <c r="BB141" s="168"/>
      <c r="BC141" s="168"/>
      <c r="BD141" s="168"/>
      <c r="BE141" s="168"/>
      <c r="BF141" s="168"/>
    </row>
    <row r="142" spans="1:58" ht="120" x14ac:dyDescent="0.25">
      <c r="A142" s="171" t="s">
        <v>408</v>
      </c>
      <c r="B142" s="157" t="s">
        <v>409</v>
      </c>
      <c r="C142" s="172" t="s">
        <v>410</v>
      </c>
      <c r="D142" s="173" t="s">
        <v>411</v>
      </c>
      <c r="E142" s="174" t="s">
        <v>412</v>
      </c>
      <c r="F142" s="167" t="s">
        <v>413</v>
      </c>
      <c r="G142" s="158" t="s">
        <v>1276</v>
      </c>
      <c r="H142" s="158" t="s">
        <v>1277</v>
      </c>
      <c r="I142" s="169" t="s">
        <v>1278</v>
      </c>
      <c r="J142" s="169" t="s">
        <v>1278</v>
      </c>
      <c r="K142" s="169" t="s">
        <v>113</v>
      </c>
      <c r="L142" s="203">
        <v>0.02</v>
      </c>
      <c r="M142" s="169" t="s">
        <v>1293</v>
      </c>
      <c r="N142" s="202">
        <v>1</v>
      </c>
      <c r="O142" s="202">
        <f>Tabla1[[#This Row],[Avance Acumulado númerico o Porcentaje de la Actividad]]/Tabla1[[#This Row],[Meta 2022
 de la Actividad ó Meta anual]]</f>
        <v>0.2</v>
      </c>
      <c r="P142" s="203">
        <v>0.13</v>
      </c>
      <c r="Q142" s="203">
        <f>Tabla1[[#This Row],[Peso Porcentual de la Actividad en relación con la Meta ]]/Tabla1[[#This Row],[Avance Porcentual Acumulado (Indicador)]]</f>
        <v>0.65</v>
      </c>
      <c r="R142" s="169" t="s">
        <v>1294</v>
      </c>
      <c r="S142" s="204"/>
      <c r="T142" s="169" t="s">
        <v>185</v>
      </c>
      <c r="U142" s="168" t="s">
        <v>202</v>
      </c>
      <c r="V142" s="212">
        <f>Tabla1[[#This Row],[Avance numérico o porcentual mes febrero]]</f>
        <v>0.2</v>
      </c>
      <c r="W142" s="168"/>
      <c r="X142" s="168"/>
      <c r="Y142" s="168"/>
      <c r="Z142" s="166" t="s">
        <v>1295</v>
      </c>
      <c r="AA142" s="177">
        <v>0.2</v>
      </c>
      <c r="AB142" s="166" t="s">
        <v>1296</v>
      </c>
      <c r="AC142" s="208"/>
      <c r="AD142" s="223"/>
      <c r="AE142" s="208"/>
      <c r="AF142" s="168"/>
      <c r="AG142" s="211"/>
      <c r="AH142" s="208"/>
      <c r="AI142" s="208"/>
      <c r="AJ142" s="223"/>
      <c r="AK142" s="208"/>
      <c r="AL142" s="166" t="s">
        <v>1297</v>
      </c>
      <c r="AM142" s="177">
        <v>0</v>
      </c>
      <c r="AN142" s="178" t="s">
        <v>1298</v>
      </c>
      <c r="AO142" s="166" t="s">
        <v>419</v>
      </c>
      <c r="AP142" s="177">
        <v>0</v>
      </c>
      <c r="AQ142" s="222"/>
      <c r="AR142" s="166" t="s">
        <v>419</v>
      </c>
      <c r="AS142" s="177">
        <v>0</v>
      </c>
      <c r="AT142" s="222"/>
      <c r="AU142" s="166" t="s">
        <v>419</v>
      </c>
      <c r="AV142" s="177">
        <v>0</v>
      </c>
      <c r="AW142" s="222"/>
      <c r="AX142" s="168"/>
      <c r="AY142" s="168"/>
      <c r="AZ142" s="168"/>
      <c r="BA142" s="168"/>
      <c r="BB142" s="168"/>
      <c r="BC142" s="168"/>
      <c r="BD142" s="168"/>
      <c r="BE142" s="168"/>
      <c r="BF142" s="168"/>
    </row>
    <row r="143" spans="1:58" ht="120" x14ac:dyDescent="0.25">
      <c r="A143" s="171" t="s">
        <v>408</v>
      </c>
      <c r="B143" s="157" t="s">
        <v>409</v>
      </c>
      <c r="C143" s="172" t="s">
        <v>410</v>
      </c>
      <c r="D143" s="173" t="s">
        <v>411</v>
      </c>
      <c r="E143" s="174" t="s">
        <v>412</v>
      </c>
      <c r="F143" s="167" t="s">
        <v>413</v>
      </c>
      <c r="G143" s="158" t="s">
        <v>1276</v>
      </c>
      <c r="H143" s="158" t="s">
        <v>1277</v>
      </c>
      <c r="I143" s="169" t="s">
        <v>1278</v>
      </c>
      <c r="J143" s="169" t="s">
        <v>1278</v>
      </c>
      <c r="K143" s="169" t="s">
        <v>113</v>
      </c>
      <c r="L143" s="203">
        <v>1.4999999999999999E-2</v>
      </c>
      <c r="M143" s="169" t="s">
        <v>1299</v>
      </c>
      <c r="N143" s="169">
        <v>1</v>
      </c>
      <c r="O143" s="202">
        <f>Tabla1[[#This Row],[Avance Acumulado númerico o Porcentaje de la Actividad]]/Tabla1[[#This Row],[Meta 2022
 de la Actividad ó Meta anual]]</f>
        <v>1</v>
      </c>
      <c r="P143" s="203">
        <v>0.12</v>
      </c>
      <c r="Q143" s="203">
        <f>Tabla1[[#This Row],[Peso Porcentual de la Actividad en relación con la Meta ]]/Tabla1[[#This Row],[Avance Porcentual Acumulado (Indicador)]]</f>
        <v>0.12</v>
      </c>
      <c r="R143" s="169" t="s">
        <v>1300</v>
      </c>
      <c r="S143" s="204"/>
      <c r="T143" s="169" t="s">
        <v>196</v>
      </c>
      <c r="U143" s="168" t="s">
        <v>196</v>
      </c>
      <c r="V143" s="168">
        <f>Tabla1[[#This Row],[Avance númerico o porcentual mes enero]]+Tabla1[[#This Row],[Avance numérico o porcentual mes febrero]]</f>
        <v>1</v>
      </c>
      <c r="W143" s="168"/>
      <c r="X143" s="168"/>
      <c r="Y143" s="168"/>
      <c r="Z143" s="166" t="s">
        <v>1301</v>
      </c>
      <c r="AA143" s="166">
        <v>1</v>
      </c>
      <c r="AB143" s="178" t="s">
        <v>1282</v>
      </c>
      <c r="AC143" s="166" t="s">
        <v>199</v>
      </c>
      <c r="AD143" s="166">
        <v>0</v>
      </c>
      <c r="AE143" s="178"/>
      <c r="AF143" s="168" t="s">
        <v>199</v>
      </c>
      <c r="AG143" s="168">
        <v>0</v>
      </c>
      <c r="AH143" s="222"/>
      <c r="AI143" s="166" t="s">
        <v>199</v>
      </c>
      <c r="AJ143" s="166">
        <v>0</v>
      </c>
      <c r="AK143" s="178"/>
      <c r="AL143" s="166" t="s">
        <v>199</v>
      </c>
      <c r="AM143" s="166">
        <v>0</v>
      </c>
      <c r="AN143" s="224"/>
      <c r="AO143" s="166" t="s">
        <v>199</v>
      </c>
      <c r="AP143" s="166">
        <v>0</v>
      </c>
      <c r="AQ143" s="222"/>
      <c r="AR143" s="166" t="s">
        <v>199</v>
      </c>
      <c r="AS143" s="166">
        <v>0</v>
      </c>
      <c r="AT143" s="166" t="s">
        <v>182</v>
      </c>
      <c r="AU143" s="166" t="s">
        <v>199</v>
      </c>
      <c r="AV143" s="166">
        <v>0</v>
      </c>
      <c r="AW143" s="166" t="s">
        <v>182</v>
      </c>
      <c r="AX143" s="168"/>
      <c r="AY143" s="168"/>
      <c r="AZ143" s="168"/>
      <c r="BA143" s="168"/>
      <c r="BB143" s="168"/>
      <c r="BC143" s="168"/>
      <c r="BD143" s="168"/>
      <c r="BE143" s="168"/>
      <c r="BF143" s="168"/>
    </row>
    <row r="144" spans="1:58" ht="220.5" x14ac:dyDescent="0.25">
      <c r="A144" s="171" t="s">
        <v>408</v>
      </c>
      <c r="B144" s="157" t="s">
        <v>409</v>
      </c>
      <c r="C144" s="172" t="s">
        <v>410</v>
      </c>
      <c r="D144" s="173" t="s">
        <v>411</v>
      </c>
      <c r="E144" s="174" t="s">
        <v>412</v>
      </c>
      <c r="F144" s="167" t="s">
        <v>413</v>
      </c>
      <c r="G144" s="158" t="s">
        <v>1276</v>
      </c>
      <c r="H144" s="158" t="s">
        <v>1277</v>
      </c>
      <c r="I144" s="169" t="s">
        <v>1278</v>
      </c>
      <c r="J144" s="169" t="s">
        <v>1278</v>
      </c>
      <c r="K144" s="169" t="s">
        <v>113</v>
      </c>
      <c r="L144" s="203">
        <v>0.02</v>
      </c>
      <c r="M144" s="169" t="s">
        <v>1302</v>
      </c>
      <c r="N144" s="202">
        <v>1</v>
      </c>
      <c r="O144" s="202">
        <f>Tabla1[[#This Row],[Avance Acumulado númerico o Porcentaje de la Actividad]]/Tabla1[[#This Row],[Meta 2022
 de la Actividad ó Meta anual]]</f>
        <v>0</v>
      </c>
      <c r="P144" s="203">
        <v>0.13</v>
      </c>
      <c r="Q144" s="203" t="e">
        <f>Tabla1[[#This Row],[Peso Porcentual de la Actividad en relación con la Meta ]]/Tabla1[[#This Row],[Avance Porcentual Acumulado (Indicador)]]</f>
        <v>#DIV/0!</v>
      </c>
      <c r="R144" s="169" t="s">
        <v>1303</v>
      </c>
      <c r="S144" s="204"/>
      <c r="T144" s="169" t="s">
        <v>185</v>
      </c>
      <c r="U144" s="168" t="s">
        <v>202</v>
      </c>
      <c r="V144" s="168">
        <f>Tabla1[[#This Row],[Avance númerico o porcentual mes enero]]</f>
        <v>0</v>
      </c>
      <c r="W144" s="168"/>
      <c r="X144" s="168"/>
      <c r="Y144" s="168"/>
      <c r="Z144" s="166" t="s">
        <v>1304</v>
      </c>
      <c r="AA144" s="177">
        <v>0.45</v>
      </c>
      <c r="AB144" s="166" t="s">
        <v>1305</v>
      </c>
      <c r="AC144" s="208"/>
      <c r="AD144" s="223"/>
      <c r="AE144" s="208"/>
      <c r="AF144" s="210" t="s">
        <v>1306</v>
      </c>
      <c r="AG144" s="232">
        <v>0.34</v>
      </c>
      <c r="AH144" s="210" t="s">
        <v>1307</v>
      </c>
      <c r="AI144" s="208"/>
      <c r="AJ144" s="223"/>
      <c r="AK144" s="208"/>
      <c r="AL144" s="166" t="s">
        <v>1308</v>
      </c>
      <c r="AM144" s="177">
        <v>0</v>
      </c>
      <c r="AN144" s="166" t="s">
        <v>1309</v>
      </c>
      <c r="AO144" s="166" t="s">
        <v>419</v>
      </c>
      <c r="AP144" s="177">
        <v>0</v>
      </c>
      <c r="AQ144" s="208"/>
      <c r="AR144" s="166" t="s">
        <v>419</v>
      </c>
      <c r="AS144" s="177">
        <v>0</v>
      </c>
      <c r="AT144" s="208"/>
      <c r="AU144" s="166" t="s">
        <v>419</v>
      </c>
      <c r="AV144" s="177">
        <v>0</v>
      </c>
      <c r="AW144" s="208"/>
      <c r="AX144" s="168"/>
      <c r="AY144" s="168"/>
      <c r="AZ144" s="168"/>
      <c r="BA144" s="168"/>
      <c r="BB144" s="168"/>
      <c r="BC144" s="168"/>
      <c r="BD144" s="168"/>
      <c r="BE144" s="168"/>
      <c r="BF144" s="168"/>
    </row>
    <row r="145" spans="1:58" ht="120" x14ac:dyDescent="0.25">
      <c r="A145" s="171" t="s">
        <v>408</v>
      </c>
      <c r="B145" s="157" t="s">
        <v>409</v>
      </c>
      <c r="C145" s="172" t="s">
        <v>410</v>
      </c>
      <c r="D145" s="173" t="s">
        <v>411</v>
      </c>
      <c r="E145" s="174" t="s">
        <v>412</v>
      </c>
      <c r="F145" s="167" t="s">
        <v>413</v>
      </c>
      <c r="G145" s="158" t="s">
        <v>1276</v>
      </c>
      <c r="H145" s="158" t="s">
        <v>1277</v>
      </c>
      <c r="I145" s="169" t="s">
        <v>1278</v>
      </c>
      <c r="J145" s="169" t="s">
        <v>1278</v>
      </c>
      <c r="K145" s="169" t="s">
        <v>113</v>
      </c>
      <c r="L145" s="203">
        <v>1.4999999999999999E-2</v>
      </c>
      <c r="M145" s="169" t="s">
        <v>1310</v>
      </c>
      <c r="N145" s="169">
        <v>1</v>
      </c>
      <c r="O145" s="202">
        <f>Tabla1[[#This Row],[Avance Acumulado númerico o Porcentaje de la Actividad]]/Tabla1[[#This Row],[Meta 2022
 de la Actividad ó Meta anual]]</f>
        <v>1</v>
      </c>
      <c r="P145" s="203">
        <v>0.12</v>
      </c>
      <c r="Q145" s="203">
        <f>Tabla1[[#This Row],[Peso Porcentual de la Actividad en relación con la Meta ]]/Tabla1[[#This Row],[Avance Porcentual Acumulado (Indicador)]]</f>
        <v>0.12</v>
      </c>
      <c r="R145" s="169" t="s">
        <v>1311</v>
      </c>
      <c r="S145" s="204"/>
      <c r="T145" s="169" t="s">
        <v>196</v>
      </c>
      <c r="U145" s="168" t="s">
        <v>196</v>
      </c>
      <c r="V145" s="168">
        <f>Tabla1[[#This Row],[Avance númerico o porcentual mes enero]]+Tabla1[[#This Row],[Avance numérico o porcentual mes febrero]]</f>
        <v>1</v>
      </c>
      <c r="W145" s="168"/>
      <c r="X145" s="168"/>
      <c r="Y145" s="168"/>
      <c r="Z145" s="166" t="s">
        <v>1301</v>
      </c>
      <c r="AA145" s="166">
        <v>1</v>
      </c>
      <c r="AB145" s="178" t="s">
        <v>1282</v>
      </c>
      <c r="AC145" s="166" t="s">
        <v>199</v>
      </c>
      <c r="AD145" s="166">
        <v>0</v>
      </c>
      <c r="AE145" s="178"/>
      <c r="AF145" s="168" t="s">
        <v>199</v>
      </c>
      <c r="AG145" s="168">
        <v>0</v>
      </c>
      <c r="AH145" s="222"/>
      <c r="AI145" s="166" t="s">
        <v>199</v>
      </c>
      <c r="AJ145" s="166">
        <v>0</v>
      </c>
      <c r="AK145" s="178"/>
      <c r="AL145" s="166" t="s">
        <v>199</v>
      </c>
      <c r="AM145" s="166">
        <v>0</v>
      </c>
      <c r="AN145" s="224"/>
      <c r="AO145" s="166" t="s">
        <v>199</v>
      </c>
      <c r="AP145" s="166">
        <v>0</v>
      </c>
      <c r="AQ145" s="222"/>
      <c r="AR145" s="166" t="s">
        <v>199</v>
      </c>
      <c r="AS145" s="166">
        <v>0</v>
      </c>
      <c r="AT145" s="166" t="s">
        <v>182</v>
      </c>
      <c r="AU145" s="166" t="s">
        <v>199</v>
      </c>
      <c r="AV145" s="166">
        <v>0</v>
      </c>
      <c r="AW145" s="166" t="s">
        <v>182</v>
      </c>
      <c r="AX145" s="168"/>
      <c r="AY145" s="168"/>
      <c r="AZ145" s="168"/>
      <c r="BA145" s="168"/>
      <c r="BB145" s="168"/>
      <c r="BC145" s="168"/>
      <c r="BD145" s="168"/>
      <c r="BE145" s="168"/>
      <c r="BF145" s="168"/>
    </row>
    <row r="146" spans="1:58" ht="195" x14ac:dyDescent="0.25">
      <c r="A146" s="171" t="s">
        <v>408</v>
      </c>
      <c r="B146" s="157" t="s">
        <v>409</v>
      </c>
      <c r="C146" s="172" t="s">
        <v>410</v>
      </c>
      <c r="D146" s="173" t="s">
        <v>411</v>
      </c>
      <c r="E146" s="174" t="s">
        <v>412</v>
      </c>
      <c r="F146" s="167" t="s">
        <v>413</v>
      </c>
      <c r="G146" s="158" t="s">
        <v>1276</v>
      </c>
      <c r="H146" s="158" t="s">
        <v>1277</v>
      </c>
      <c r="I146" s="169" t="s">
        <v>1278</v>
      </c>
      <c r="J146" s="169" t="s">
        <v>1278</v>
      </c>
      <c r="K146" s="169" t="s">
        <v>113</v>
      </c>
      <c r="L146" s="203">
        <v>0.02</v>
      </c>
      <c r="M146" s="169" t="s">
        <v>1312</v>
      </c>
      <c r="N146" s="202">
        <v>1</v>
      </c>
      <c r="O146" s="202">
        <f>Tabla1[[#This Row],[Avance Acumulado númerico o Porcentaje de la Actividad]]/Tabla1[[#This Row],[Meta 2022
 de la Actividad ó Meta anual]]</f>
        <v>0</v>
      </c>
      <c r="P146" s="203">
        <v>0.13</v>
      </c>
      <c r="Q146" s="203" t="e">
        <f>Tabla1[[#This Row],[Peso Porcentual de la Actividad en relación con la Meta ]]/Tabla1[[#This Row],[Avance Porcentual Acumulado (Indicador)]]</f>
        <v>#DIV/0!</v>
      </c>
      <c r="R146" s="169" t="s">
        <v>1313</v>
      </c>
      <c r="S146" s="204"/>
      <c r="T146" s="169" t="s">
        <v>185</v>
      </c>
      <c r="U146" s="168" t="s">
        <v>202</v>
      </c>
      <c r="V146" s="212">
        <f>Tabla1[[#This Row],[Avance númerico o porcentual mes abril]]</f>
        <v>0</v>
      </c>
      <c r="W146" s="168"/>
      <c r="X146" s="168"/>
      <c r="Y146" s="168"/>
      <c r="Z146" s="166" t="s">
        <v>1314</v>
      </c>
      <c r="AA146" s="177">
        <v>0.25</v>
      </c>
      <c r="AB146" s="166" t="s">
        <v>1315</v>
      </c>
      <c r="AC146" s="208"/>
      <c r="AD146" s="223"/>
      <c r="AE146" s="208"/>
      <c r="AF146" s="210" t="s">
        <v>1316</v>
      </c>
      <c r="AG146" s="232">
        <v>0</v>
      </c>
      <c r="AH146" s="233" t="s">
        <v>1317</v>
      </c>
      <c r="AI146" s="208"/>
      <c r="AJ146" s="223"/>
      <c r="AK146" s="234"/>
      <c r="AL146" s="166" t="s">
        <v>1288</v>
      </c>
      <c r="AM146" s="177">
        <v>0</v>
      </c>
      <c r="AN146" s="215" t="s">
        <v>1289</v>
      </c>
      <c r="AO146" s="166" t="s">
        <v>419</v>
      </c>
      <c r="AP146" s="177">
        <v>0</v>
      </c>
      <c r="AQ146" s="235"/>
      <c r="AR146" s="166" t="s">
        <v>419</v>
      </c>
      <c r="AS146" s="177">
        <v>0</v>
      </c>
      <c r="AT146" s="235"/>
      <c r="AU146" s="166" t="s">
        <v>419</v>
      </c>
      <c r="AV146" s="177">
        <v>0</v>
      </c>
      <c r="AW146" s="235"/>
      <c r="AX146" s="168"/>
      <c r="AY146" s="168"/>
      <c r="AZ146" s="168"/>
      <c r="BA146" s="168"/>
      <c r="BB146" s="168"/>
      <c r="BC146" s="168"/>
      <c r="BD146" s="168"/>
      <c r="BE146" s="168"/>
      <c r="BF146" s="168"/>
    </row>
    <row r="147" spans="1:58" ht="165" x14ac:dyDescent="0.25">
      <c r="A147" s="171" t="s">
        <v>408</v>
      </c>
      <c r="B147" s="157" t="s">
        <v>409</v>
      </c>
      <c r="C147" s="172" t="s">
        <v>410</v>
      </c>
      <c r="D147" s="173" t="s">
        <v>411</v>
      </c>
      <c r="E147" s="174" t="s">
        <v>412</v>
      </c>
      <c r="F147" s="167" t="s">
        <v>413</v>
      </c>
      <c r="G147" s="158" t="s">
        <v>95</v>
      </c>
      <c r="H147" s="158" t="s">
        <v>414</v>
      </c>
      <c r="I147" s="169" t="s">
        <v>1278</v>
      </c>
      <c r="J147" s="169" t="s">
        <v>1278</v>
      </c>
      <c r="K147" s="169" t="s">
        <v>416</v>
      </c>
      <c r="L147" s="169"/>
      <c r="M147" s="169" t="s">
        <v>1318</v>
      </c>
      <c r="N147" s="202">
        <v>1</v>
      </c>
      <c r="O147" s="202">
        <f>Tabla1[[#This Row],[Avance Acumulado númerico o Porcentaje de la Actividad]]/Tabla1[[#This Row],[Meta 2022
 de la Actividad ó Meta anual]]</f>
        <v>0.76</v>
      </c>
      <c r="P147" s="203">
        <v>5.0000000000000001E-3</v>
      </c>
      <c r="Q147" s="203">
        <f>Tabla1[[#This Row],[Peso Porcentual de la Actividad en relación con la Meta ]]/Tabla1[[#This Row],[Avance Porcentual Acumulado (Indicador)]]</f>
        <v>6.5789473684210523E-3</v>
      </c>
      <c r="R147" s="169" t="s">
        <v>418</v>
      </c>
      <c r="S147" s="204"/>
      <c r="T147" s="169" t="s">
        <v>185</v>
      </c>
      <c r="U147" s="210" t="s">
        <v>230</v>
      </c>
      <c r="V147" s="212">
        <f>Tabla1[[#This Row],[Avance númerico o porcentual mes junio]]</f>
        <v>0.76</v>
      </c>
      <c r="W147" s="168"/>
      <c r="X147" s="168"/>
      <c r="Y147" s="168"/>
      <c r="Z147" s="166" t="s">
        <v>1319</v>
      </c>
      <c r="AA147" s="177">
        <v>0.1</v>
      </c>
      <c r="AB147" s="166" t="s">
        <v>1320</v>
      </c>
      <c r="AC147" s="208"/>
      <c r="AD147" s="223"/>
      <c r="AE147" s="208"/>
      <c r="AF147" s="210" t="s">
        <v>1321</v>
      </c>
      <c r="AG147" s="177"/>
      <c r="AH147" s="166"/>
      <c r="AI147" s="208"/>
      <c r="AJ147" s="223"/>
      <c r="AK147" s="208"/>
      <c r="AL147" s="166" t="s">
        <v>1322</v>
      </c>
      <c r="AM147" s="177">
        <v>0.76</v>
      </c>
      <c r="AN147" s="219"/>
      <c r="AO147" s="166" t="s">
        <v>1323</v>
      </c>
      <c r="AP147" s="177">
        <v>0.76</v>
      </c>
      <c r="AQ147" s="208"/>
      <c r="AR147" s="166" t="s">
        <v>1323</v>
      </c>
      <c r="AS147" s="177">
        <v>0.76</v>
      </c>
      <c r="AT147" s="208"/>
      <c r="AU147" s="166" t="s">
        <v>1323</v>
      </c>
      <c r="AV147" s="177">
        <v>0.76</v>
      </c>
      <c r="AW147" s="208"/>
      <c r="AX147" s="168"/>
      <c r="AY147" s="168"/>
      <c r="AZ147" s="168"/>
      <c r="BA147" s="168"/>
      <c r="BB147" s="168"/>
      <c r="BC147" s="168"/>
      <c r="BD147" s="168"/>
      <c r="BE147" s="168"/>
      <c r="BF147" s="168"/>
    </row>
    <row r="148" spans="1:58" ht="255" x14ac:dyDescent="0.25">
      <c r="A148" s="171" t="s">
        <v>408</v>
      </c>
      <c r="B148" s="157" t="s">
        <v>409</v>
      </c>
      <c r="C148" s="172" t="s">
        <v>410</v>
      </c>
      <c r="D148" s="173" t="s">
        <v>411</v>
      </c>
      <c r="E148" s="174" t="s">
        <v>412</v>
      </c>
      <c r="F148" s="167" t="s">
        <v>413</v>
      </c>
      <c r="G148" s="158" t="s">
        <v>1276</v>
      </c>
      <c r="H148" s="158" t="s">
        <v>1277</v>
      </c>
      <c r="I148" s="169" t="s">
        <v>1278</v>
      </c>
      <c r="J148" s="169" t="s">
        <v>1278</v>
      </c>
      <c r="K148" s="169" t="s">
        <v>113</v>
      </c>
      <c r="L148" s="169"/>
      <c r="M148" s="169" t="s">
        <v>1324</v>
      </c>
      <c r="N148" s="169">
        <v>1</v>
      </c>
      <c r="O148" s="202">
        <f>Tabla1[[#This Row],[Avance Acumulado númerico o Porcentaje de la Actividad]]/Tabla1[[#This Row],[Meta 2022
 de la Actividad ó Meta anual]]</f>
        <v>0</v>
      </c>
      <c r="P148" s="203">
        <v>1.4999999999999999E-2</v>
      </c>
      <c r="Q148" s="203" t="e">
        <f>Tabla1[[#This Row],[Peso Porcentual de la Actividad en relación con la Meta ]]/Tabla1[[#This Row],[Avance Porcentual Acumulado (Indicador)]]</f>
        <v>#DIV/0!</v>
      </c>
      <c r="R148" s="169" t="s">
        <v>933</v>
      </c>
      <c r="S148" s="204"/>
      <c r="T148" s="169" t="s">
        <v>218</v>
      </c>
      <c r="U148" s="168" t="s">
        <v>202</v>
      </c>
      <c r="V148" s="168">
        <f>Tabla1[[#This Row],[Avance númerico o porcentual mes enero]]</f>
        <v>0</v>
      </c>
      <c r="W148" s="168"/>
      <c r="X148" s="168"/>
      <c r="Y148" s="168"/>
      <c r="Z148" s="166" t="s">
        <v>182</v>
      </c>
      <c r="AA148" s="166">
        <v>0</v>
      </c>
      <c r="AB148" s="166"/>
      <c r="AC148" s="208"/>
      <c r="AD148" s="208"/>
      <c r="AE148" s="208"/>
      <c r="AF148" s="168"/>
      <c r="AG148" s="168"/>
      <c r="AH148" s="208"/>
      <c r="AI148" s="208"/>
      <c r="AJ148" s="208"/>
      <c r="AK148" s="208"/>
      <c r="AL148" s="166" t="s">
        <v>1325</v>
      </c>
      <c r="AM148" s="166">
        <v>0</v>
      </c>
      <c r="AN148" s="215" t="s">
        <v>1326</v>
      </c>
      <c r="AO148" s="166" t="s">
        <v>419</v>
      </c>
      <c r="AP148" s="166">
        <v>0</v>
      </c>
      <c r="AQ148" s="215"/>
      <c r="AR148" s="166" t="s">
        <v>419</v>
      </c>
      <c r="AS148" s="166">
        <v>0</v>
      </c>
      <c r="AT148" s="235"/>
      <c r="AU148" s="166" t="s">
        <v>419</v>
      </c>
      <c r="AV148" s="166">
        <v>0</v>
      </c>
      <c r="AW148" s="235"/>
      <c r="AX148" s="168"/>
      <c r="AY148" s="168"/>
      <c r="AZ148" s="168"/>
      <c r="BA148" s="168"/>
      <c r="BB148" s="168"/>
      <c r="BC148" s="168"/>
      <c r="BD148" s="168"/>
      <c r="BE148" s="168"/>
      <c r="BF148" s="168"/>
    </row>
    <row r="149" spans="1:58" ht="283.5" x14ac:dyDescent="0.25">
      <c r="A149" s="171" t="s">
        <v>408</v>
      </c>
      <c r="B149" s="157" t="s">
        <v>409</v>
      </c>
      <c r="C149" s="172" t="s">
        <v>410</v>
      </c>
      <c r="D149" s="173" t="s">
        <v>411</v>
      </c>
      <c r="E149" s="174" t="s">
        <v>412</v>
      </c>
      <c r="F149" s="167" t="s">
        <v>413</v>
      </c>
      <c r="G149" s="158" t="s">
        <v>1276</v>
      </c>
      <c r="H149" s="158" t="s">
        <v>1277</v>
      </c>
      <c r="I149" s="169" t="s">
        <v>1278</v>
      </c>
      <c r="J149" s="169" t="s">
        <v>1278</v>
      </c>
      <c r="K149" s="169" t="s">
        <v>114</v>
      </c>
      <c r="L149" s="203">
        <v>2.5000000000000001E-2</v>
      </c>
      <c r="M149" s="169" t="s">
        <v>1327</v>
      </c>
      <c r="N149" s="202">
        <v>1</v>
      </c>
      <c r="O149" s="202">
        <f>Tabla1[[#This Row],[Avance Acumulado númerico o Porcentaje de la Actividad]]/Tabla1[[#This Row],[Meta 2022
 de la Actividad ó Meta anual]]</f>
        <v>0</v>
      </c>
      <c r="P149" s="203">
        <v>0.2</v>
      </c>
      <c r="Q149" s="203" t="e">
        <f>Tabla1[[#This Row],[Peso Porcentual de la Actividad en relación con la Meta ]]/Tabla1[[#This Row],[Avance Porcentual Acumulado (Indicador)]]</f>
        <v>#DIV/0!</v>
      </c>
      <c r="R149" s="169" t="s">
        <v>1328</v>
      </c>
      <c r="S149" s="204">
        <v>162383278</v>
      </c>
      <c r="T149" s="169" t="s">
        <v>196</v>
      </c>
      <c r="U149" s="168" t="s">
        <v>202</v>
      </c>
      <c r="V149" s="168">
        <f>Tabla1[[#This Row],[Avance númerico o porcentual mes enero]]</f>
        <v>0</v>
      </c>
      <c r="W149" s="168"/>
      <c r="X149" s="168"/>
      <c r="Y149" s="168"/>
      <c r="Z149" s="166" t="s">
        <v>182</v>
      </c>
      <c r="AA149" s="166">
        <v>0</v>
      </c>
      <c r="AB149" s="166"/>
      <c r="AC149" s="208"/>
      <c r="AD149" s="208"/>
      <c r="AE149" s="208"/>
      <c r="AF149" s="210" t="s">
        <v>1329</v>
      </c>
      <c r="AG149" s="210">
        <v>0</v>
      </c>
      <c r="AH149" s="210" t="s">
        <v>1330</v>
      </c>
      <c r="AI149" s="208"/>
      <c r="AJ149" s="208"/>
      <c r="AK149" s="208"/>
      <c r="AL149" s="166" t="s">
        <v>1308</v>
      </c>
      <c r="AM149" s="177">
        <v>0</v>
      </c>
      <c r="AN149" s="166" t="s">
        <v>1309</v>
      </c>
      <c r="AO149" s="166" t="s">
        <v>419</v>
      </c>
      <c r="AP149" s="177">
        <v>0</v>
      </c>
      <c r="AQ149" s="166"/>
      <c r="AR149" s="166" t="s">
        <v>419</v>
      </c>
      <c r="AS149" s="177">
        <v>0</v>
      </c>
      <c r="AT149" s="208"/>
      <c r="AU149" s="166" t="s">
        <v>419</v>
      </c>
      <c r="AV149" s="177">
        <v>0</v>
      </c>
      <c r="AW149" s="208"/>
      <c r="AX149" s="168"/>
      <c r="AY149" s="168"/>
      <c r="AZ149" s="168"/>
      <c r="BA149" s="168"/>
      <c r="BB149" s="168"/>
      <c r="BC149" s="168"/>
      <c r="BD149" s="168"/>
      <c r="BE149" s="168"/>
      <c r="BF149" s="168"/>
    </row>
    <row r="150" spans="1:58" ht="120" x14ac:dyDescent="0.25">
      <c r="A150" s="171" t="s">
        <v>408</v>
      </c>
      <c r="B150" s="157" t="s">
        <v>409</v>
      </c>
      <c r="C150" s="172" t="s">
        <v>410</v>
      </c>
      <c r="D150" s="173" t="s">
        <v>411</v>
      </c>
      <c r="E150" s="174" t="s">
        <v>412</v>
      </c>
      <c r="F150" s="167" t="s">
        <v>413</v>
      </c>
      <c r="G150" s="158" t="s">
        <v>1276</v>
      </c>
      <c r="H150" s="158" t="s">
        <v>1277</v>
      </c>
      <c r="I150" s="169" t="s">
        <v>1278</v>
      </c>
      <c r="J150" s="169" t="s">
        <v>1278</v>
      </c>
      <c r="K150" s="169" t="s">
        <v>114</v>
      </c>
      <c r="L150" s="203">
        <v>0.02</v>
      </c>
      <c r="M150" s="169" t="s">
        <v>1331</v>
      </c>
      <c r="N150" s="169">
        <v>1</v>
      </c>
      <c r="O150" s="202">
        <f>Tabla1[[#This Row],[Avance Acumulado númerico o Porcentaje de la Actividad]]/Tabla1[[#This Row],[Meta 2022
 de la Actividad ó Meta anual]]</f>
        <v>1</v>
      </c>
      <c r="P150" s="203">
        <v>0.2</v>
      </c>
      <c r="Q150" s="203">
        <f>Tabla1[[#This Row],[Peso Porcentual de la Actividad en relación con la Meta ]]/Tabla1[[#This Row],[Avance Porcentual Acumulado (Indicador)]]</f>
        <v>0.2</v>
      </c>
      <c r="R150" s="169" t="s">
        <v>1332</v>
      </c>
      <c r="S150" s="204"/>
      <c r="T150" s="169" t="s">
        <v>196</v>
      </c>
      <c r="U150" s="168" t="s">
        <v>185</v>
      </c>
      <c r="V150" s="168">
        <f>Tabla1[[#This Row],[Avance númerico o porcentual mes enero]]+Tabla1[[#This Row],[Avance númerico o porcentual mes abril]]</f>
        <v>1</v>
      </c>
      <c r="W150" s="168"/>
      <c r="X150" s="168"/>
      <c r="Y150" s="168"/>
      <c r="Z150" s="166" t="s">
        <v>1333</v>
      </c>
      <c r="AA150" s="166">
        <v>0</v>
      </c>
      <c r="AB150" s="166" t="s">
        <v>1334</v>
      </c>
      <c r="AC150" s="208"/>
      <c r="AD150" s="208"/>
      <c r="AE150" s="208"/>
      <c r="AF150" s="236" t="s">
        <v>1335</v>
      </c>
      <c r="AG150" s="168">
        <v>1</v>
      </c>
      <c r="AH150" s="237" t="s">
        <v>1336</v>
      </c>
      <c r="AI150" s="166" t="s">
        <v>199</v>
      </c>
      <c r="AJ150" s="166">
        <v>0</v>
      </c>
      <c r="AK150" s="166"/>
      <c r="AL150" s="168" t="s">
        <v>199</v>
      </c>
      <c r="AM150" s="168">
        <v>0</v>
      </c>
      <c r="AN150" s="219"/>
      <c r="AO150" s="166" t="s">
        <v>199</v>
      </c>
      <c r="AP150" s="166">
        <v>0</v>
      </c>
      <c r="AQ150" s="166"/>
      <c r="AR150" s="166" t="s">
        <v>199</v>
      </c>
      <c r="AS150" s="166">
        <v>0</v>
      </c>
      <c r="AT150" s="166" t="s">
        <v>182</v>
      </c>
      <c r="AU150" s="166" t="s">
        <v>199</v>
      </c>
      <c r="AV150" s="166">
        <v>0</v>
      </c>
      <c r="AW150" s="166" t="s">
        <v>182</v>
      </c>
      <c r="AX150" s="168"/>
      <c r="AY150" s="168"/>
      <c r="AZ150" s="168"/>
      <c r="BA150" s="168"/>
      <c r="BB150" s="168"/>
      <c r="BC150" s="168"/>
      <c r="BD150" s="168"/>
      <c r="BE150" s="168"/>
      <c r="BF150" s="168"/>
    </row>
    <row r="151" spans="1:58" ht="120" x14ac:dyDescent="0.25">
      <c r="A151" s="171" t="s">
        <v>408</v>
      </c>
      <c r="B151" s="157" t="s">
        <v>409</v>
      </c>
      <c r="C151" s="172" t="s">
        <v>410</v>
      </c>
      <c r="D151" s="173" t="s">
        <v>411</v>
      </c>
      <c r="E151" s="174" t="s">
        <v>412</v>
      </c>
      <c r="F151" s="167" t="s">
        <v>413</v>
      </c>
      <c r="G151" s="158" t="s">
        <v>1276</v>
      </c>
      <c r="H151" s="158" t="s">
        <v>1277</v>
      </c>
      <c r="I151" s="169" t="s">
        <v>1278</v>
      </c>
      <c r="J151" s="169" t="s">
        <v>1278</v>
      </c>
      <c r="K151" s="169" t="s">
        <v>114</v>
      </c>
      <c r="L151" s="203">
        <v>0.03</v>
      </c>
      <c r="M151" s="169" t="s">
        <v>1337</v>
      </c>
      <c r="N151" s="169">
        <v>1</v>
      </c>
      <c r="O151" s="202">
        <f>Tabla1[[#This Row],[Avance Acumulado númerico o Porcentaje de la Actividad]]/Tabla1[[#This Row],[Meta 2022
 de la Actividad ó Meta anual]]</f>
        <v>1</v>
      </c>
      <c r="P151" s="203">
        <v>0.2</v>
      </c>
      <c r="Q151" s="203">
        <f>Tabla1[[#This Row],[Peso Porcentual de la Actividad en relación con la Meta ]]/Tabla1[[#This Row],[Avance Porcentual Acumulado (Indicador)]]</f>
        <v>0.2</v>
      </c>
      <c r="R151" s="169" t="s">
        <v>1338</v>
      </c>
      <c r="S151" s="204"/>
      <c r="T151" s="169" t="s">
        <v>196</v>
      </c>
      <c r="U151" s="168" t="s">
        <v>196</v>
      </c>
      <c r="V151" s="168">
        <f>Tabla1[[#This Row],[Avance númerico o porcentual mes enero]]+Tabla1[[#This Row],[Avance numérico o porcentual mes febrero]]</f>
        <v>1</v>
      </c>
      <c r="W151" s="168"/>
      <c r="X151" s="168"/>
      <c r="Y151" s="168"/>
      <c r="Z151" s="166" t="s">
        <v>1292</v>
      </c>
      <c r="AA151" s="166">
        <v>1</v>
      </c>
      <c r="AB151" s="166" t="s">
        <v>1282</v>
      </c>
      <c r="AC151" s="166" t="s">
        <v>199</v>
      </c>
      <c r="AD151" s="166">
        <v>0</v>
      </c>
      <c r="AE151" s="166"/>
      <c r="AF151" s="168" t="s">
        <v>199</v>
      </c>
      <c r="AG151" s="168">
        <v>0</v>
      </c>
      <c r="AH151" s="208"/>
      <c r="AI151" s="166" t="s">
        <v>199</v>
      </c>
      <c r="AJ151" s="166">
        <v>0</v>
      </c>
      <c r="AK151" s="166"/>
      <c r="AL151" s="166" t="s">
        <v>199</v>
      </c>
      <c r="AM151" s="166">
        <v>0</v>
      </c>
      <c r="AN151" s="219"/>
      <c r="AO151" s="166" t="s">
        <v>199</v>
      </c>
      <c r="AP151" s="166">
        <v>0</v>
      </c>
      <c r="AQ151" s="166"/>
      <c r="AR151" s="166" t="s">
        <v>199</v>
      </c>
      <c r="AS151" s="166">
        <v>0</v>
      </c>
      <c r="AT151" s="166" t="s">
        <v>182</v>
      </c>
      <c r="AU151" s="166" t="s">
        <v>199</v>
      </c>
      <c r="AV151" s="166">
        <v>0</v>
      </c>
      <c r="AW151" s="166" t="s">
        <v>182</v>
      </c>
      <c r="AX151" s="168"/>
      <c r="AY151" s="168"/>
      <c r="AZ151" s="168"/>
      <c r="BA151" s="168"/>
      <c r="BB151" s="168"/>
      <c r="BC151" s="168"/>
      <c r="BD151" s="168"/>
      <c r="BE151" s="168"/>
      <c r="BF151" s="168"/>
    </row>
    <row r="152" spans="1:58" ht="165" x14ac:dyDescent="0.25">
      <c r="A152" s="171" t="s">
        <v>408</v>
      </c>
      <c r="B152" s="157" t="s">
        <v>409</v>
      </c>
      <c r="C152" s="172" t="s">
        <v>410</v>
      </c>
      <c r="D152" s="173" t="s">
        <v>411</v>
      </c>
      <c r="E152" s="174" t="s">
        <v>412</v>
      </c>
      <c r="F152" s="167" t="s">
        <v>413</v>
      </c>
      <c r="G152" s="158" t="s">
        <v>1276</v>
      </c>
      <c r="H152" s="158" t="s">
        <v>1277</v>
      </c>
      <c r="I152" s="169" t="s">
        <v>1278</v>
      </c>
      <c r="J152" s="169" t="s">
        <v>1278</v>
      </c>
      <c r="K152" s="169" t="s">
        <v>114</v>
      </c>
      <c r="L152" s="203">
        <v>0.03</v>
      </c>
      <c r="M152" s="169" t="s">
        <v>1339</v>
      </c>
      <c r="N152" s="169">
        <v>1</v>
      </c>
      <c r="O152" s="202">
        <f>Tabla1[[#This Row],[Avance Acumulado númerico o Porcentaje de la Actividad]]/Tabla1[[#This Row],[Meta 2022
 de la Actividad ó Meta anual]]</f>
        <v>0.3</v>
      </c>
      <c r="P152" s="203">
        <v>0.2</v>
      </c>
      <c r="Q152" s="203">
        <f>Tabla1[[#This Row],[Peso Porcentual de la Actividad en relación con la Meta ]]/Tabla1[[#This Row],[Avance Porcentual Acumulado (Indicador)]]</f>
        <v>0.66666666666666674</v>
      </c>
      <c r="R152" s="169" t="s">
        <v>1340</v>
      </c>
      <c r="S152" s="204"/>
      <c r="T152" s="169" t="s">
        <v>185</v>
      </c>
      <c r="U152" s="168" t="s">
        <v>202</v>
      </c>
      <c r="V152" s="212">
        <f>Tabla1[[#This Row],[Avance numérico o porcentual mes febrero]]</f>
        <v>0.3</v>
      </c>
      <c r="W152" s="168"/>
      <c r="X152" s="168"/>
      <c r="Y152" s="168"/>
      <c r="Z152" s="166" t="s">
        <v>1341</v>
      </c>
      <c r="AA152" s="177">
        <v>0.3</v>
      </c>
      <c r="AB152" s="166" t="s">
        <v>1342</v>
      </c>
      <c r="AC152" s="208"/>
      <c r="AD152" s="223"/>
      <c r="AE152" s="208"/>
      <c r="AF152" s="236" t="s">
        <v>1343</v>
      </c>
      <c r="AG152" s="238">
        <v>0</v>
      </c>
      <c r="AH152" s="233" t="s">
        <v>1344</v>
      </c>
      <c r="AI152" s="234"/>
      <c r="AJ152" s="223"/>
      <c r="AK152" s="208"/>
      <c r="AL152" s="239" t="s">
        <v>1345</v>
      </c>
      <c r="AM152" s="177">
        <v>0</v>
      </c>
      <c r="AN152" s="166" t="s">
        <v>1346</v>
      </c>
      <c r="AO152" s="239" t="s">
        <v>419</v>
      </c>
      <c r="AP152" s="177">
        <v>0</v>
      </c>
      <c r="AQ152" s="208"/>
      <c r="AR152" s="239" t="s">
        <v>419</v>
      </c>
      <c r="AS152" s="177">
        <v>0</v>
      </c>
      <c r="AT152" s="208"/>
      <c r="AU152" s="239" t="s">
        <v>419</v>
      </c>
      <c r="AV152" s="177">
        <v>0</v>
      </c>
      <c r="AW152" s="208"/>
      <c r="AX152" s="168"/>
      <c r="AY152" s="168"/>
      <c r="AZ152" s="168"/>
      <c r="BA152" s="168"/>
      <c r="BB152" s="168"/>
      <c r="BC152" s="168"/>
      <c r="BD152" s="168"/>
      <c r="BE152" s="168"/>
      <c r="BF152" s="168"/>
    </row>
    <row r="153" spans="1:58" ht="135" x14ac:dyDescent="0.25">
      <c r="A153" s="179" t="s">
        <v>408</v>
      </c>
      <c r="B153" s="180" t="s">
        <v>409</v>
      </c>
      <c r="C153" s="181" t="s">
        <v>410</v>
      </c>
      <c r="D153" s="182" t="s">
        <v>411</v>
      </c>
      <c r="E153" s="183" t="s">
        <v>412</v>
      </c>
      <c r="F153" s="184" t="s">
        <v>413</v>
      </c>
      <c r="G153" s="185" t="s">
        <v>1276</v>
      </c>
      <c r="H153" s="185" t="s">
        <v>1277</v>
      </c>
      <c r="I153" s="240" t="s">
        <v>1278</v>
      </c>
      <c r="J153" s="240" t="s">
        <v>1278</v>
      </c>
      <c r="K153" s="240" t="s">
        <v>114</v>
      </c>
      <c r="L153" s="203">
        <v>0.02</v>
      </c>
      <c r="M153" s="240" t="s">
        <v>1347</v>
      </c>
      <c r="N153" s="240">
        <v>2</v>
      </c>
      <c r="O153" s="202">
        <f>Tabla1[[#This Row],[Avance Acumulado númerico o Porcentaje de la Actividad]]/Tabla1[[#This Row],[Meta 2022
 de la Actividad ó Meta anual]]</f>
        <v>0</v>
      </c>
      <c r="P153" s="203">
        <v>0.2</v>
      </c>
      <c r="Q153" s="203" t="e">
        <f>Tabla1[[#This Row],[Peso Porcentual de la Actividad en relación con la Meta ]]/Tabla1[[#This Row],[Avance Porcentual Acumulado (Indicador)]]</f>
        <v>#DIV/0!</v>
      </c>
      <c r="R153" s="240" t="s">
        <v>1348</v>
      </c>
      <c r="S153" s="241"/>
      <c r="T153" s="240" t="s">
        <v>218</v>
      </c>
      <c r="U153" s="242" t="s">
        <v>202</v>
      </c>
      <c r="V153" s="168">
        <f>Tabla1[[#This Row],[Avance númerico o porcentual mes enero]]</f>
        <v>0</v>
      </c>
      <c r="W153" s="242"/>
      <c r="X153" s="242"/>
      <c r="Y153" s="242"/>
      <c r="Z153" s="243" t="s">
        <v>182</v>
      </c>
      <c r="AA153" s="243">
        <v>0</v>
      </c>
      <c r="AB153" s="243"/>
      <c r="AC153" s="244"/>
      <c r="AD153" s="244"/>
      <c r="AE153" s="244"/>
      <c r="AF153" s="245" t="s">
        <v>1349</v>
      </c>
      <c r="AG153" s="245">
        <v>0</v>
      </c>
      <c r="AH153" s="246"/>
      <c r="AI153" s="244"/>
      <c r="AJ153" s="244"/>
      <c r="AK153" s="244"/>
      <c r="AL153" s="243" t="s">
        <v>1350</v>
      </c>
      <c r="AM153" s="243">
        <v>0</v>
      </c>
      <c r="AN153" s="243" t="s">
        <v>1351</v>
      </c>
      <c r="AO153" s="243" t="s">
        <v>419</v>
      </c>
      <c r="AP153" s="243">
        <v>0</v>
      </c>
      <c r="AQ153" s="244"/>
      <c r="AR153" s="243" t="s">
        <v>419</v>
      </c>
      <c r="AS153" s="243">
        <v>0</v>
      </c>
      <c r="AT153" s="244"/>
      <c r="AU153" s="243" t="s">
        <v>419</v>
      </c>
      <c r="AV153" s="243">
        <v>0</v>
      </c>
      <c r="AW153" s="244"/>
      <c r="AX153" s="242"/>
      <c r="AY153" s="242"/>
      <c r="AZ153" s="242"/>
      <c r="BA153" s="242"/>
      <c r="BB153" s="242"/>
      <c r="BC153" s="242"/>
      <c r="BD153" s="242"/>
      <c r="BE153" s="242"/>
      <c r="BF153" s="242"/>
    </row>
    <row r="154" spans="1:58" x14ac:dyDescent="0.25">
      <c r="A154" s="188"/>
      <c r="B154" s="185"/>
      <c r="C154" s="185"/>
      <c r="D154" s="185"/>
      <c r="E154" s="185"/>
      <c r="F154" s="185"/>
      <c r="G154" s="185"/>
      <c r="H154" s="185"/>
      <c r="I154" s="185"/>
      <c r="J154" s="185"/>
      <c r="K154" s="185"/>
      <c r="L154" s="185"/>
      <c r="M154" s="185"/>
      <c r="N154" s="185"/>
      <c r="O154" s="189">
        <f>AVERAGE(Tabla1[Avance Porcentual Acumulado (Indicador)])</f>
        <v>0.58830827789169893</v>
      </c>
      <c r="P154" s="190"/>
      <c r="Q154" s="190"/>
      <c r="R154" s="185"/>
      <c r="S154" s="191"/>
      <c r="T154" s="185"/>
      <c r="U154" s="186"/>
      <c r="V154" s="186"/>
      <c r="W154" s="186"/>
      <c r="X154" s="186"/>
      <c r="Y154" s="186"/>
      <c r="Z154" s="187"/>
      <c r="AA154" s="187"/>
      <c r="AB154" s="187"/>
      <c r="AC154" s="186"/>
      <c r="AD154" s="186"/>
      <c r="AE154" s="186"/>
      <c r="AF154" s="187"/>
      <c r="AG154" s="187"/>
      <c r="AH154" s="187"/>
      <c r="AI154" s="186"/>
      <c r="AJ154" s="186"/>
      <c r="AK154" s="186"/>
      <c r="AL154" s="186"/>
      <c r="AM154" s="186"/>
      <c r="AN154" s="186"/>
      <c r="AO154" s="186"/>
      <c r="AP154" s="186"/>
      <c r="AQ154" s="186"/>
      <c r="AR154" s="186"/>
      <c r="AS154" s="186"/>
      <c r="AT154" s="186"/>
      <c r="AU154" s="186"/>
      <c r="AV154" s="186"/>
      <c r="AW154" s="186"/>
      <c r="AX154" s="186"/>
      <c r="AY154" s="186"/>
      <c r="AZ154" s="186"/>
      <c r="BA154" s="186"/>
      <c r="BB154" s="186"/>
      <c r="BC154" s="186"/>
      <c r="BD154" s="186"/>
      <c r="BE154" s="186"/>
      <c r="BF154" s="186"/>
    </row>
    <row r="155" spans="1:58" hidden="1" x14ac:dyDescent="0.25"/>
    <row r="156" spans="1:58" hidden="1" x14ac:dyDescent="0.25"/>
    <row r="157" spans="1:58" hidden="1" x14ac:dyDescent="0.25"/>
    <row r="158" spans="1:58" hidden="1" x14ac:dyDescent="0.25">
      <c r="AG158" s="192"/>
    </row>
  </sheetData>
  <hyperlinks>
    <hyperlink ref="Y79" r:id="rId1" xr:uid="{00000000-0004-0000-0200-000000000000}"/>
    <hyperlink ref="Y81:Y82" r:id="rId2" display="http://www.inci.gov.co/transparencia/43-plan-de-accion-0" xr:uid="{00000000-0004-0000-0200-000001000000}"/>
    <hyperlink ref="Y84" r:id="rId3" xr:uid="{00000000-0004-0000-0200-000002000000}"/>
    <hyperlink ref="Y87" r:id="rId4" xr:uid="{00000000-0004-0000-0200-000003000000}"/>
    <hyperlink ref="Y69" r:id="rId5" xr:uid="{00000000-0004-0000-0200-000004000000}"/>
    <hyperlink ref="Y74" r:id="rId6" xr:uid="{00000000-0004-0000-0200-000005000000}"/>
    <hyperlink ref="AB141" r:id="rId7" xr:uid="{00000000-0004-0000-0200-000006000000}"/>
    <hyperlink ref="AB143" r:id="rId8" xr:uid="{00000000-0004-0000-0200-000007000000}"/>
    <hyperlink ref="AB145" r:id="rId9" xr:uid="{00000000-0004-0000-0200-000008000000}"/>
    <hyperlink ref="AB25" r:id="rId10" xr:uid="{00000000-0004-0000-0200-000009000000}"/>
    <hyperlink ref="AE25" r:id="rId11" xr:uid="{00000000-0004-0000-0200-00000A000000}"/>
    <hyperlink ref="AE101" r:id="rId12" xr:uid="{00000000-0004-0000-0200-00000B000000}"/>
    <hyperlink ref="Y98" r:id="rId13" xr:uid="{00000000-0004-0000-0200-00000C000000}"/>
    <hyperlink ref="Y100" r:id="rId14" xr:uid="{00000000-0004-0000-0200-00000D000000}"/>
    <hyperlink ref="Y102" r:id="rId15" xr:uid="{00000000-0004-0000-0200-00000E000000}"/>
    <hyperlink ref="AE103" r:id="rId16" xr:uid="{00000000-0004-0000-0200-00000F000000}"/>
    <hyperlink ref="AE104" r:id="rId17" xr:uid="{00000000-0004-0000-0200-000010000000}"/>
    <hyperlink ref="AE111" r:id="rId18" xr:uid="{00000000-0004-0000-0200-000011000000}"/>
    <hyperlink ref="AE112" r:id="rId19" xr:uid="{00000000-0004-0000-0200-000012000000}"/>
    <hyperlink ref="AE134" r:id="rId20" xr:uid="{00000000-0004-0000-0200-000013000000}"/>
    <hyperlink ref="AH103" r:id="rId21" xr:uid="{00000000-0004-0000-0200-000014000000}"/>
    <hyperlink ref="AH111" r:id="rId22" xr:uid="{00000000-0004-0000-0200-000015000000}"/>
    <hyperlink ref="AH112" r:id="rId23" xr:uid="{00000000-0004-0000-0200-000016000000}"/>
    <hyperlink ref="AK103" r:id="rId24" xr:uid="{00000000-0004-0000-0200-000017000000}"/>
    <hyperlink ref="AK111" r:id="rId25" xr:uid="{00000000-0004-0000-0200-000018000000}"/>
    <hyperlink ref="AK112" r:id="rId26" xr:uid="{00000000-0004-0000-0200-000019000000}"/>
    <hyperlink ref="AH150" r:id="rId27" xr:uid="{00000000-0004-0000-0200-00001A000000}"/>
    <hyperlink ref="AH152" r:id="rId28" xr:uid="{00000000-0004-0000-0200-00001B000000}"/>
    <hyperlink ref="AH146" r:id="rId29" xr:uid="{00000000-0004-0000-0200-00001C000000}"/>
    <hyperlink ref="AK99" r:id="rId30" xr:uid="{00000000-0004-0000-0200-00001D000000}"/>
    <hyperlink ref="AK106" r:id="rId31" xr:uid="{00000000-0004-0000-0200-00001E000000}"/>
    <hyperlink ref="AN103" r:id="rId32" xr:uid="{00000000-0004-0000-0200-00001F000000}"/>
    <hyperlink ref="AN111" r:id="rId33" xr:uid="{00000000-0004-0000-0200-000020000000}"/>
    <hyperlink ref="AN112" r:id="rId34" xr:uid="{00000000-0004-0000-0200-000021000000}"/>
    <hyperlink ref="AN99" r:id="rId35" xr:uid="{00000000-0004-0000-0200-000022000000}"/>
    <hyperlink ref="AN106" r:id="rId36" xr:uid="{00000000-0004-0000-0200-000023000000}"/>
    <hyperlink ref="AN148" r:id="rId37" display="https://institutonacionalparaciegos-my.sharepoint.com/personal/csupanteve_inci_gov_co/_layouts/15/onedrive.aspx?login_hint=csupanteve%40inci%2Egov%2Eco&amp;id=%2Fpersonal%2Fcsupanteve%5Finci%5Fgov%5Fco%2FDocuments%2FSIG%2FProcesos%20de%20Apoyo%2FInform%C3%A1tica%20y%20Tecnolog%C3%ADa%2FRegistros" xr:uid="{00000000-0004-0000-0200-000024000000}"/>
    <hyperlink ref="AN107" r:id="rId38" xr:uid="{00000000-0004-0000-0200-000025000000}"/>
    <hyperlink ref="AQ103" r:id="rId39" xr:uid="{00000000-0004-0000-0200-000026000000}"/>
    <hyperlink ref="AQ111" r:id="rId40" xr:uid="{00000000-0004-0000-0200-000027000000}"/>
    <hyperlink ref="AQ112" r:id="rId41" xr:uid="{00000000-0004-0000-0200-000028000000}"/>
    <hyperlink ref="AQ99" r:id="rId42" xr:uid="{00000000-0004-0000-0200-000029000000}"/>
    <hyperlink ref="AQ107" r:id="rId43" xr:uid="{00000000-0004-0000-0200-00002A000000}"/>
    <hyperlink ref="AQ80" r:id="rId44" xr:uid="{00000000-0004-0000-0200-00002B000000}"/>
    <hyperlink ref="AQ83" r:id="rId45" xr:uid="{00000000-0004-0000-0200-00002C000000}"/>
    <hyperlink ref="AQ85" r:id="rId46" xr:uid="{00000000-0004-0000-0200-00002D000000}"/>
    <hyperlink ref="AQ88" r:id="rId47" xr:uid="{00000000-0004-0000-0200-00002E000000}"/>
    <hyperlink ref="AQ93" r:id="rId48" xr:uid="{00000000-0004-0000-0200-00002F000000}"/>
    <hyperlink ref="AT103" r:id="rId49" xr:uid="{00000000-0004-0000-0200-000030000000}"/>
    <hyperlink ref="AT111" r:id="rId50" xr:uid="{00000000-0004-0000-0200-000031000000}"/>
    <hyperlink ref="AT112" r:id="rId51" xr:uid="{00000000-0004-0000-0200-000032000000}"/>
    <hyperlink ref="AT99" r:id="rId52" xr:uid="{00000000-0004-0000-0200-000033000000}"/>
    <hyperlink ref="AT80" r:id="rId53" xr:uid="{00000000-0004-0000-0200-000034000000}"/>
    <hyperlink ref="AT83" r:id="rId54" xr:uid="{00000000-0004-0000-0200-000035000000}"/>
    <hyperlink ref="AT85" r:id="rId55" xr:uid="{00000000-0004-0000-0200-000036000000}"/>
    <hyperlink ref="AT88" r:id="rId56" xr:uid="{00000000-0004-0000-0200-000037000000}"/>
    <hyperlink ref="AT93" r:id="rId57" xr:uid="{00000000-0004-0000-0200-000038000000}"/>
    <hyperlink ref="AT25" r:id="rId58" xr:uid="{00000000-0004-0000-0200-000039000000}"/>
    <hyperlink ref="AW103" r:id="rId59" xr:uid="{00000000-0004-0000-0200-00003A000000}"/>
    <hyperlink ref="AW111" r:id="rId60" xr:uid="{00000000-0004-0000-0200-00003B000000}"/>
    <hyperlink ref="AW112" r:id="rId61" xr:uid="{00000000-0004-0000-0200-00003C000000}"/>
    <hyperlink ref="AW99" r:id="rId62" xr:uid="{00000000-0004-0000-0200-00003D000000}"/>
    <hyperlink ref="AW80" r:id="rId63" xr:uid="{00000000-0004-0000-0200-00003E000000}"/>
    <hyperlink ref="AW83" r:id="rId64" xr:uid="{00000000-0004-0000-0200-00003F000000}"/>
    <hyperlink ref="AW85" r:id="rId65" xr:uid="{00000000-0004-0000-0200-000040000000}"/>
    <hyperlink ref="AW88" r:id="rId66" xr:uid="{00000000-0004-0000-0200-000041000000}"/>
    <hyperlink ref="AW93" r:id="rId67" xr:uid="{00000000-0004-0000-0200-000042000000}"/>
    <hyperlink ref="AW25" r:id="rId68" xr:uid="{00000000-0004-0000-0200-000043000000}"/>
    <hyperlink ref="AW27" r:id="rId69" xr:uid="{00000000-0004-0000-0200-000044000000}"/>
    <hyperlink ref="AW101" r:id="rId70" xr:uid="{00000000-0004-0000-0200-000045000000}"/>
    <hyperlink ref="AW109" r:id="rId71" xr:uid="{00000000-0004-0000-0200-000046000000}"/>
    <hyperlink ref="AW110" r:id="rId72" xr:uid="{00000000-0004-0000-0200-000047000000}"/>
  </hyperlinks>
  <pageMargins left="0.7" right="0.7" top="0.75" bottom="0.75" header="0.3" footer="0.3"/>
  <pageSetup orientation="portrait" r:id="rId73"/>
  <legacyDrawing r:id="rId74"/>
  <tableParts count="1">
    <tablePart r:id="rId7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SEGUIMIENTO PAA 2022</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Andrea Malaver Santos</dc:creator>
  <cp:lastModifiedBy>Martha  Gomez</cp:lastModifiedBy>
  <dcterms:created xsi:type="dcterms:W3CDTF">2022-11-04T13:30:31Z</dcterms:created>
  <dcterms:modified xsi:type="dcterms:W3CDTF">2023-01-23T12:56:47Z</dcterms:modified>
</cp:coreProperties>
</file>