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C:\MARTHA TRABAJO 2020-2024\PLANEACION 2023\PLAN DE ACCIÓN\"/>
    </mc:Choice>
  </mc:AlternateContent>
  <xr:revisionPtr revIDLastSave="0" documentId="8_{5F32495B-C0AC-456A-8BC4-3937F47C6B81}" xr6:coauthVersionLast="36" xr6:coauthVersionMax="36" xr10:uidLastSave="{00000000-0000-0000-0000-000000000000}"/>
  <bookViews>
    <workbookView xWindow="0" yWindow="0" windowWidth="28800" windowHeight="13635" activeTab="1" xr2:uid="{00000000-000D-0000-FFFF-FFFF00000000}"/>
  </bookViews>
  <sheets>
    <sheet name="Mejoramiento de condiciones" sheetId="1" r:id="rId1"/>
    <sheet name="Fortalecimiento de Procesos" sheetId="7" r:id="rId2"/>
    <sheet name="Segundo trimestre" sheetId="2" state="hidden" r:id="rId3"/>
    <sheet name="Tercer trimestre" sheetId="4" state="hidden" r:id="rId4"/>
    <sheet name="Cuarto trimestre" sheetId="6" state="hidden" r:id="rId5"/>
  </sheets>
  <definedNames>
    <definedName name="_xlnm.Print_Area" localSheetId="4">'Cuarto trimestre'!$A$1:$X$39</definedName>
    <definedName name="_xlnm.Print_Area" localSheetId="1">'Fortalecimiento de Procesos'!$A$1:$Y$31</definedName>
    <definedName name="_xlnm.Print_Area" localSheetId="0">'Mejoramiento de condiciones'!$A$1:$X$39</definedName>
    <definedName name="_xlnm.Print_Area" localSheetId="2">'Segundo trimestre'!$A$1:$X$39</definedName>
    <definedName name="_xlnm.Print_Area" localSheetId="3">'Tercer trimestre'!$A$1:$X$39</definedName>
    <definedName name="k" localSheetId="4">#REF!</definedName>
    <definedName name="k" localSheetId="1">#REF!</definedName>
    <definedName name="k" localSheetId="2">#REF!</definedName>
    <definedName name="k" localSheetId="3">#REF!</definedName>
    <definedName name="k">#REF!</definedName>
    <definedName name="META" localSheetId="4">#REF!</definedName>
    <definedName name="META" localSheetId="1">#REF!</definedName>
    <definedName name="META" localSheetId="2">#REF!</definedName>
    <definedName name="META" localSheetId="3">#REF!</definedName>
    <definedName name="MET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0" i="7" l="1"/>
  <c r="V20" i="7"/>
  <c r="U20" i="7"/>
  <c r="R20" i="7"/>
  <c r="Q20" i="7"/>
  <c r="P20" i="7"/>
  <c r="M20" i="7"/>
  <c r="L20" i="7"/>
  <c r="K20" i="7"/>
  <c r="H20" i="7"/>
  <c r="G20" i="7"/>
  <c r="F20" i="7"/>
  <c r="D20" i="7"/>
  <c r="I19" i="7"/>
  <c r="N19" i="7" s="1"/>
  <c r="E19" i="7"/>
  <c r="N18" i="7"/>
  <c r="S18" i="7" s="1"/>
  <c r="J18" i="7"/>
  <c r="I18" i="7"/>
  <c r="E18" i="7"/>
  <c r="I17" i="7"/>
  <c r="N17" i="7" s="1"/>
  <c r="E17" i="7"/>
  <c r="J16" i="7"/>
  <c r="I16" i="7"/>
  <c r="E16" i="7"/>
  <c r="W12" i="7"/>
  <c r="V12" i="7"/>
  <c r="U12" i="7"/>
  <c r="R12" i="7"/>
  <c r="Q12" i="7"/>
  <c r="P12" i="7"/>
  <c r="M12" i="7"/>
  <c r="L12" i="7"/>
  <c r="K12" i="7"/>
  <c r="H12" i="7"/>
  <c r="G12" i="7"/>
  <c r="F12" i="7"/>
  <c r="H4" i="7" s="1"/>
  <c r="I4" i="7" s="1"/>
  <c r="J4" i="7" s="1"/>
  <c r="K4" i="7" s="1"/>
  <c r="L4" i="7" s="1"/>
  <c r="M4" i="7" s="1"/>
  <c r="N4" i="7" s="1"/>
  <c r="O4" i="7" s="1"/>
  <c r="P4" i="7" s="1"/>
  <c r="Q4" i="7" s="1"/>
  <c r="R4" i="7" s="1"/>
  <c r="S4" i="7" s="1"/>
  <c r="G4" i="7" s="1"/>
  <c r="D12" i="7"/>
  <c r="I11" i="7"/>
  <c r="I12" i="7" s="1"/>
  <c r="J12" i="7" s="1"/>
  <c r="E11" i="7"/>
  <c r="E12" i="7" s="1"/>
  <c r="H5" i="7"/>
  <c r="I5" i="7" s="1"/>
  <c r="J5" i="7" s="1"/>
  <c r="K5" i="7" s="1"/>
  <c r="L5" i="7" s="1"/>
  <c r="M5" i="7" s="1"/>
  <c r="N5" i="7" s="1"/>
  <c r="O5" i="7" s="1"/>
  <c r="P5" i="7" s="1"/>
  <c r="Q5" i="7" s="1"/>
  <c r="R5" i="7" s="1"/>
  <c r="S5" i="7" s="1"/>
  <c r="G5" i="7" s="1"/>
  <c r="I20" i="7" l="1"/>
  <c r="J20" i="7" s="1"/>
  <c r="E20" i="7"/>
  <c r="F6" i="7"/>
  <c r="G2" i="7"/>
  <c r="X18" i="7"/>
  <c r="Y18" i="7" s="1"/>
  <c r="T18" i="7"/>
  <c r="S19" i="7"/>
  <c r="O19" i="7"/>
  <c r="S17" i="7"/>
  <c r="O17" i="7"/>
  <c r="J11" i="7"/>
  <c r="N16" i="7"/>
  <c r="J17" i="7"/>
  <c r="N11" i="7"/>
  <c r="J19" i="7"/>
  <c r="O18" i="7"/>
  <c r="T13" i="2"/>
  <c r="O11" i="7" l="1"/>
  <c r="N12" i="7"/>
  <c r="O12" i="7" s="1"/>
  <c r="S11" i="7"/>
  <c r="X17" i="7"/>
  <c r="Y17" i="7" s="1"/>
  <c r="T17" i="7"/>
  <c r="T19" i="7"/>
  <c r="X19" i="7"/>
  <c r="Y19" i="7" s="1"/>
  <c r="N20" i="7"/>
  <c r="O20" i="7" s="1"/>
  <c r="S16" i="7"/>
  <c r="O16" i="7"/>
  <c r="S12" i="7" l="1"/>
  <c r="T12" i="7" s="1"/>
  <c r="X11" i="7"/>
  <c r="T11" i="7"/>
  <c r="X16" i="7"/>
  <c r="T16" i="7"/>
  <c r="S20" i="7"/>
  <c r="T20" i="7" s="1"/>
  <c r="W33" i="6"/>
  <c r="V33" i="6"/>
  <c r="U33" i="6"/>
  <c r="R33" i="6"/>
  <c r="Q33" i="6"/>
  <c r="P33" i="6"/>
  <c r="M33" i="6"/>
  <c r="L33" i="6"/>
  <c r="K33" i="6"/>
  <c r="H33" i="6"/>
  <c r="G33" i="6"/>
  <c r="F33" i="6"/>
  <c r="D33" i="6"/>
  <c r="J32" i="6"/>
  <c r="I32" i="6"/>
  <c r="N32" i="6" s="1"/>
  <c r="E32" i="6"/>
  <c r="I31" i="6"/>
  <c r="N31" i="6" s="1"/>
  <c r="E31" i="6"/>
  <c r="J30" i="6"/>
  <c r="I30" i="6"/>
  <c r="N30" i="6" s="1"/>
  <c r="E30" i="6"/>
  <c r="N29" i="6"/>
  <c r="S29" i="6" s="1"/>
  <c r="I29" i="6"/>
  <c r="J29" i="6" s="1"/>
  <c r="E29" i="6"/>
  <c r="J28" i="6"/>
  <c r="I28" i="6"/>
  <c r="E28" i="6"/>
  <c r="J27" i="6"/>
  <c r="I27" i="6"/>
  <c r="N27" i="6" s="1"/>
  <c r="E27" i="6"/>
  <c r="I26" i="6"/>
  <c r="J26" i="6" s="1"/>
  <c r="E26" i="6"/>
  <c r="W23" i="6"/>
  <c r="V23" i="6"/>
  <c r="U23" i="6"/>
  <c r="R23" i="6"/>
  <c r="Q23" i="6"/>
  <c r="P23" i="6"/>
  <c r="M23" i="6"/>
  <c r="L23" i="6"/>
  <c r="K23" i="6"/>
  <c r="H23" i="6"/>
  <c r="G23" i="6"/>
  <c r="F23" i="6"/>
  <c r="H5" i="6" s="1"/>
  <c r="E23" i="6"/>
  <c r="D23" i="6"/>
  <c r="I22" i="6"/>
  <c r="N22" i="6" s="1"/>
  <c r="E22" i="6"/>
  <c r="N21" i="6"/>
  <c r="S21" i="6" s="1"/>
  <c r="I21" i="6"/>
  <c r="J21" i="6" s="1"/>
  <c r="E21" i="6"/>
  <c r="I20" i="6"/>
  <c r="N20" i="6" s="1"/>
  <c r="E20" i="6"/>
  <c r="W17" i="6"/>
  <c r="V17" i="6"/>
  <c r="U17" i="6"/>
  <c r="R17" i="6"/>
  <c r="Q17" i="6"/>
  <c r="P17" i="6"/>
  <c r="M17" i="6"/>
  <c r="L17" i="6"/>
  <c r="K17" i="6"/>
  <c r="H17" i="6"/>
  <c r="G17" i="6"/>
  <c r="F17" i="6"/>
  <c r="H4" i="6" s="1"/>
  <c r="I4" i="6" s="1"/>
  <c r="J4" i="6" s="1"/>
  <c r="K4" i="6" s="1"/>
  <c r="L4" i="6" s="1"/>
  <c r="M4" i="6" s="1"/>
  <c r="N4" i="6" s="1"/>
  <c r="O4" i="6" s="1"/>
  <c r="P4" i="6" s="1"/>
  <c r="Q4" i="6" s="1"/>
  <c r="R4" i="6" s="1"/>
  <c r="S4" i="6" s="1"/>
  <c r="G4" i="6" s="1"/>
  <c r="D17" i="6"/>
  <c r="N16" i="6"/>
  <c r="O16" i="6" s="1"/>
  <c r="I16" i="6"/>
  <c r="J16" i="6" s="1"/>
  <c r="E16" i="6"/>
  <c r="I15" i="6"/>
  <c r="N15" i="6" s="1"/>
  <c r="E15" i="6"/>
  <c r="S14" i="6"/>
  <c r="X14" i="6" s="1"/>
  <c r="Y14" i="6" s="1"/>
  <c r="N14" i="6"/>
  <c r="O14" i="6" s="1"/>
  <c r="J14" i="6"/>
  <c r="I14" i="6"/>
  <c r="E14" i="6"/>
  <c r="I13" i="6"/>
  <c r="E13" i="6"/>
  <c r="I12" i="6"/>
  <c r="N12" i="6" s="1"/>
  <c r="E12" i="6"/>
  <c r="N11" i="6"/>
  <c r="I11" i="6"/>
  <c r="J11" i="6" s="1"/>
  <c r="E11" i="6"/>
  <c r="H6" i="6"/>
  <c r="I6" i="6" s="1"/>
  <c r="J6" i="6" s="1"/>
  <c r="K6" i="6" s="1"/>
  <c r="L6" i="6" s="1"/>
  <c r="M6" i="6" s="1"/>
  <c r="N6" i="6" s="1"/>
  <c r="O6" i="6" s="1"/>
  <c r="P6" i="6" s="1"/>
  <c r="Q6" i="6" s="1"/>
  <c r="R6" i="6" s="1"/>
  <c r="S6" i="6" s="1"/>
  <c r="G6" i="6" s="1"/>
  <c r="W33" i="4"/>
  <c r="V33" i="4"/>
  <c r="U33" i="4"/>
  <c r="R33" i="4"/>
  <c r="Q33" i="4"/>
  <c r="P33" i="4"/>
  <c r="M33" i="4"/>
  <c r="L33" i="4"/>
  <c r="K33" i="4"/>
  <c r="H33" i="4"/>
  <c r="G33" i="4"/>
  <c r="F33" i="4"/>
  <c r="H6" i="4" s="1"/>
  <c r="I6" i="4" s="1"/>
  <c r="J6" i="4" s="1"/>
  <c r="K6" i="4" s="1"/>
  <c r="L6" i="4" s="1"/>
  <c r="M6" i="4" s="1"/>
  <c r="N6" i="4" s="1"/>
  <c r="O6" i="4" s="1"/>
  <c r="P6" i="4" s="1"/>
  <c r="Q6" i="4" s="1"/>
  <c r="R6" i="4" s="1"/>
  <c r="S6" i="4" s="1"/>
  <c r="G6" i="4" s="1"/>
  <c r="D33" i="4"/>
  <c r="I32" i="4"/>
  <c r="J32" i="4" s="1"/>
  <c r="E32" i="4"/>
  <c r="I31" i="4"/>
  <c r="N31" i="4" s="1"/>
  <c r="E31" i="4"/>
  <c r="N30" i="4"/>
  <c r="O30" i="4" s="1"/>
  <c r="I30" i="4"/>
  <c r="J30" i="4" s="1"/>
  <c r="E30" i="4"/>
  <c r="N29" i="4"/>
  <c r="S29" i="4" s="1"/>
  <c r="I29" i="4"/>
  <c r="J29" i="4" s="1"/>
  <c r="E29" i="4"/>
  <c r="I28" i="4"/>
  <c r="N28" i="4" s="1"/>
  <c r="E28" i="4"/>
  <c r="I27" i="4"/>
  <c r="N27" i="4" s="1"/>
  <c r="E27" i="4"/>
  <c r="N26" i="4"/>
  <c r="I26" i="4"/>
  <c r="E26" i="4"/>
  <c r="W23" i="4"/>
  <c r="V23" i="4"/>
  <c r="U23" i="4"/>
  <c r="R23" i="4"/>
  <c r="Q23" i="4"/>
  <c r="P23" i="4"/>
  <c r="M23" i="4"/>
  <c r="L23" i="4"/>
  <c r="K23" i="4"/>
  <c r="H23" i="4"/>
  <c r="G23" i="4"/>
  <c r="F23" i="4"/>
  <c r="H5" i="4" s="1"/>
  <c r="I5" i="4" s="1"/>
  <c r="J5" i="4" s="1"/>
  <c r="K5" i="4" s="1"/>
  <c r="D23" i="4"/>
  <c r="S22" i="4"/>
  <c r="X22" i="4" s="1"/>
  <c r="Y22" i="4" s="1"/>
  <c r="N22" i="4"/>
  <c r="O22" i="4" s="1"/>
  <c r="J22" i="4"/>
  <c r="I22" i="4"/>
  <c r="E22" i="4"/>
  <c r="I21" i="4"/>
  <c r="J21" i="4" s="1"/>
  <c r="E21" i="4"/>
  <c r="J20" i="4"/>
  <c r="I20" i="4"/>
  <c r="N20" i="4" s="1"/>
  <c r="E20" i="4"/>
  <c r="W17" i="4"/>
  <c r="V17" i="4"/>
  <c r="U17" i="4"/>
  <c r="R17" i="4"/>
  <c r="Q17" i="4"/>
  <c r="P17" i="4"/>
  <c r="M17" i="4"/>
  <c r="L17" i="4"/>
  <c r="K17" i="4"/>
  <c r="H17" i="4"/>
  <c r="G17" i="4"/>
  <c r="F17" i="4"/>
  <c r="H4" i="4" s="1"/>
  <c r="I4" i="4" s="1"/>
  <c r="J4" i="4" s="1"/>
  <c r="K4" i="4" s="1"/>
  <c r="D17" i="4"/>
  <c r="N16" i="4"/>
  <c r="O16" i="4" s="1"/>
  <c r="I16" i="4"/>
  <c r="J16" i="4" s="1"/>
  <c r="E16" i="4"/>
  <c r="I15" i="4"/>
  <c r="N15" i="4" s="1"/>
  <c r="E15" i="4"/>
  <c r="I14" i="4"/>
  <c r="J14" i="4" s="1"/>
  <c r="E14" i="4"/>
  <c r="I13" i="4"/>
  <c r="N13" i="4" s="1"/>
  <c r="E13" i="4"/>
  <c r="I12" i="4"/>
  <c r="N12" i="4" s="1"/>
  <c r="E12" i="4"/>
  <c r="N11" i="4"/>
  <c r="S11" i="4" s="1"/>
  <c r="I11" i="4"/>
  <c r="J11" i="4" s="1"/>
  <c r="E11" i="4"/>
  <c r="W33" i="2"/>
  <c r="V33" i="2"/>
  <c r="U33" i="2"/>
  <c r="R33" i="2"/>
  <c r="Q33" i="2"/>
  <c r="P33" i="2"/>
  <c r="M33" i="2"/>
  <c r="L33" i="2"/>
  <c r="K33" i="2"/>
  <c r="H33" i="2"/>
  <c r="G33" i="2"/>
  <c r="F33" i="2"/>
  <c r="H6" i="2" s="1"/>
  <c r="D33" i="2"/>
  <c r="I32" i="2"/>
  <c r="N32" i="2" s="1"/>
  <c r="O32" i="2" s="1"/>
  <c r="E32" i="2"/>
  <c r="I31" i="2"/>
  <c r="J31" i="2" s="1"/>
  <c r="E31" i="2"/>
  <c r="I30" i="2"/>
  <c r="N30" i="2" s="1"/>
  <c r="E30" i="2"/>
  <c r="I29" i="2"/>
  <c r="J29" i="2" s="1"/>
  <c r="E29" i="2"/>
  <c r="I28" i="2"/>
  <c r="N28" i="2" s="1"/>
  <c r="E28" i="2"/>
  <c r="I27" i="2"/>
  <c r="N27" i="2" s="1"/>
  <c r="E27" i="2"/>
  <c r="I26" i="2"/>
  <c r="E26" i="2"/>
  <c r="W23" i="2"/>
  <c r="V23" i="2"/>
  <c r="U23" i="2"/>
  <c r="R23" i="2"/>
  <c r="Q23" i="2"/>
  <c r="P23" i="2"/>
  <c r="N5" i="2" s="1"/>
  <c r="M23" i="2"/>
  <c r="L23" i="2"/>
  <c r="K23" i="2"/>
  <c r="H23" i="2"/>
  <c r="G23" i="2"/>
  <c r="F23" i="2"/>
  <c r="D23" i="2"/>
  <c r="I22" i="2"/>
  <c r="N22" i="2" s="1"/>
  <c r="E22" i="2"/>
  <c r="I21" i="2"/>
  <c r="N21" i="2" s="1"/>
  <c r="E21" i="2"/>
  <c r="N20" i="2"/>
  <c r="J20" i="2"/>
  <c r="I20" i="2"/>
  <c r="E20" i="2"/>
  <c r="E23" i="2" s="1"/>
  <c r="W17" i="2"/>
  <c r="V17" i="2"/>
  <c r="U17" i="2"/>
  <c r="R17" i="2"/>
  <c r="Q17" i="2"/>
  <c r="P17" i="2"/>
  <c r="M17" i="2"/>
  <c r="L17" i="2"/>
  <c r="K17" i="2"/>
  <c r="H17" i="2"/>
  <c r="G17" i="2"/>
  <c r="F17" i="2"/>
  <c r="H4" i="2" s="1"/>
  <c r="I4" i="2" s="1"/>
  <c r="J4" i="2" s="1"/>
  <c r="K4" i="2" s="1"/>
  <c r="D17" i="2"/>
  <c r="I16" i="2"/>
  <c r="J16" i="2" s="1"/>
  <c r="E16" i="2"/>
  <c r="J15" i="2"/>
  <c r="I15" i="2"/>
  <c r="N15" i="2" s="1"/>
  <c r="E15" i="2"/>
  <c r="N14" i="2"/>
  <c r="S14" i="2" s="1"/>
  <c r="J14" i="2"/>
  <c r="I14" i="2"/>
  <c r="E14" i="2"/>
  <c r="N13" i="2"/>
  <c r="O13" i="2" s="1"/>
  <c r="I13" i="2"/>
  <c r="J13" i="2" s="1"/>
  <c r="E13" i="2"/>
  <c r="S12" i="2"/>
  <c r="T12" i="2" s="1"/>
  <c r="O12" i="2"/>
  <c r="N12" i="2"/>
  <c r="J12" i="2"/>
  <c r="I12" i="2"/>
  <c r="E12" i="2"/>
  <c r="I11" i="2"/>
  <c r="J11" i="2" s="1"/>
  <c r="E11" i="2"/>
  <c r="H5" i="2"/>
  <c r="O22" i="6" l="1"/>
  <c r="S22" i="6"/>
  <c r="X22" i="6" s="1"/>
  <c r="Y22" i="6" s="1"/>
  <c r="S30" i="2"/>
  <c r="T30" i="2" s="1"/>
  <c r="O30" i="2"/>
  <c r="O27" i="4"/>
  <c r="S27" i="4"/>
  <c r="X27" i="4" s="1"/>
  <c r="Y27" i="4" s="1"/>
  <c r="O27" i="6"/>
  <c r="S27" i="6"/>
  <c r="X27" i="6" s="1"/>
  <c r="Y27" i="6" s="1"/>
  <c r="O12" i="4"/>
  <c r="S12" i="4"/>
  <c r="E33" i="4"/>
  <c r="I23" i="2"/>
  <c r="J23" i="2" s="1"/>
  <c r="N31" i="2"/>
  <c r="I6" i="2"/>
  <c r="J6" i="2" s="1"/>
  <c r="K6" i="2" s="1"/>
  <c r="L6" i="2" s="1"/>
  <c r="M6" i="2" s="1"/>
  <c r="N6" i="2" s="1"/>
  <c r="O6" i="2" s="1"/>
  <c r="P6" i="2" s="1"/>
  <c r="Q6" i="2" s="1"/>
  <c r="R6" i="2" s="1"/>
  <c r="S6" i="2" s="1"/>
  <c r="G6" i="2" s="1"/>
  <c r="I33" i="4"/>
  <c r="J33" i="4" s="1"/>
  <c r="S30" i="4"/>
  <c r="X30" i="4" s="1"/>
  <c r="Y30" i="4" s="1"/>
  <c r="N26" i="6"/>
  <c r="O26" i="6" s="1"/>
  <c r="I33" i="6"/>
  <c r="J33" i="6" s="1"/>
  <c r="G2" i="6"/>
  <c r="I5" i="2"/>
  <c r="J5" i="2" s="1"/>
  <c r="K5" i="2" s="1"/>
  <c r="L5" i="2" s="1"/>
  <c r="N23" i="2"/>
  <c r="O23" i="2" s="1"/>
  <c r="J30" i="2"/>
  <c r="J12" i="4"/>
  <c r="N14" i="4"/>
  <c r="J12" i="6"/>
  <c r="T14" i="6"/>
  <c r="O21" i="6"/>
  <c r="I5" i="6"/>
  <c r="J5" i="6" s="1"/>
  <c r="K5" i="6" s="1"/>
  <c r="L5" i="6" s="1"/>
  <c r="M5" i="6" s="1"/>
  <c r="N5" i="6" s="1"/>
  <c r="O5" i="6" s="1"/>
  <c r="P5" i="6" s="1"/>
  <c r="Q5" i="6" s="1"/>
  <c r="R5" i="6" s="1"/>
  <c r="S5" i="6" s="1"/>
  <c r="G5" i="6" s="1"/>
  <c r="L4" i="4"/>
  <c r="M4" i="4" s="1"/>
  <c r="N4" i="4" s="1"/>
  <c r="O4" i="4" s="1"/>
  <c r="P4" i="4" s="1"/>
  <c r="Q4" i="4" s="1"/>
  <c r="R4" i="4" s="1"/>
  <c r="S4" i="4" s="1"/>
  <c r="G4" i="4" s="1"/>
  <c r="G2" i="4" s="1"/>
  <c r="L5" i="4"/>
  <c r="M5" i="4" s="1"/>
  <c r="N5" i="4" s="1"/>
  <c r="O5" i="4" s="1"/>
  <c r="P5" i="4" s="1"/>
  <c r="Q5" i="4" s="1"/>
  <c r="R5" i="4" s="1"/>
  <c r="S5" i="4" s="1"/>
  <c r="G5" i="4" s="1"/>
  <c r="J27" i="4"/>
  <c r="E33" i="2"/>
  <c r="N21" i="4"/>
  <c r="O21" i="4" s="1"/>
  <c r="I33" i="2"/>
  <c r="J33" i="2" s="1"/>
  <c r="J32" i="2"/>
  <c r="E17" i="4"/>
  <c r="E23" i="4"/>
  <c r="N32" i="4"/>
  <c r="S32" i="4" s="1"/>
  <c r="X32" i="4" s="1"/>
  <c r="Y32" i="4" s="1"/>
  <c r="E17" i="6"/>
  <c r="J22" i="6"/>
  <c r="L4" i="2"/>
  <c r="M4" i="2" s="1"/>
  <c r="N4" i="2" s="1"/>
  <c r="O4" i="2" s="1"/>
  <c r="P4" i="2" s="1"/>
  <c r="Q4" i="2" s="1"/>
  <c r="R4" i="2" s="1"/>
  <c r="S4" i="2" s="1"/>
  <c r="G4" i="2" s="1"/>
  <c r="N29" i="2"/>
  <c r="I17" i="6"/>
  <c r="J17" i="6" s="1"/>
  <c r="N11" i="2"/>
  <c r="O5" i="2"/>
  <c r="J15" i="4"/>
  <c r="E33" i="6"/>
  <c r="X20" i="7"/>
  <c r="Y20" i="7" s="1"/>
  <c r="Y16" i="7"/>
  <c r="Y11" i="7"/>
  <c r="X12" i="7"/>
  <c r="Y12" i="7" s="1"/>
  <c r="E17" i="2"/>
  <c r="T21" i="6"/>
  <c r="X21" i="6"/>
  <c r="Y21" i="6" s="1"/>
  <c r="S15" i="6"/>
  <c r="O15" i="6"/>
  <c r="X29" i="6"/>
  <c r="Y29" i="6" s="1"/>
  <c r="T29" i="6"/>
  <c r="S12" i="6"/>
  <c r="O12" i="6"/>
  <c r="N23" i="6"/>
  <c r="O23" i="6" s="1"/>
  <c r="S20" i="6"/>
  <c r="O20" i="6"/>
  <c r="S30" i="6"/>
  <c r="O30" i="6"/>
  <c r="S31" i="6"/>
  <c r="O31" i="6"/>
  <c r="S32" i="6"/>
  <c r="O32" i="6"/>
  <c r="S16" i="6"/>
  <c r="N28" i="6"/>
  <c r="O11" i="6"/>
  <c r="J13" i="6"/>
  <c r="T22" i="6"/>
  <c r="I23" i="6"/>
  <c r="J23" i="6" s="1"/>
  <c r="O29" i="6"/>
  <c r="J31" i="6"/>
  <c r="S11" i="6"/>
  <c r="N13" i="6"/>
  <c r="J15" i="6"/>
  <c r="J20" i="6"/>
  <c r="S31" i="4"/>
  <c r="O31" i="4"/>
  <c r="X29" i="4"/>
  <c r="Y29" i="4" s="1"/>
  <c r="T29" i="4"/>
  <c r="X11" i="4"/>
  <c r="T11" i="4"/>
  <c r="S13" i="4"/>
  <c r="O13" i="4"/>
  <c r="S15" i="4"/>
  <c r="O15" i="4"/>
  <c r="N23" i="4"/>
  <c r="O23" i="4" s="1"/>
  <c r="S20" i="4"/>
  <c r="O20" i="4"/>
  <c r="O28" i="4"/>
  <c r="S28" i="4"/>
  <c r="N17" i="4"/>
  <c r="O17" i="4" s="1"/>
  <c r="O26" i="4"/>
  <c r="J28" i="4"/>
  <c r="S16" i="4"/>
  <c r="S21" i="4"/>
  <c r="S26" i="4"/>
  <c r="I17" i="4"/>
  <c r="J17" i="4" s="1"/>
  <c r="I23" i="4"/>
  <c r="J23" i="4" s="1"/>
  <c r="T27" i="4"/>
  <c r="O11" i="4"/>
  <c r="J13" i="4"/>
  <c r="T22" i="4"/>
  <c r="O29" i="4"/>
  <c r="J31" i="4"/>
  <c r="J26" i="4"/>
  <c r="T30" i="4"/>
  <c r="X14" i="2"/>
  <c r="Y14" i="2" s="1"/>
  <c r="T14" i="2"/>
  <c r="S21" i="2"/>
  <c r="O21" i="2"/>
  <c r="S15" i="2"/>
  <c r="O15" i="2"/>
  <c r="S22" i="2"/>
  <c r="O22" i="2"/>
  <c r="X13" i="2"/>
  <c r="Y13" i="2" s="1"/>
  <c r="S27" i="2"/>
  <c r="O27" i="2"/>
  <c r="S28" i="2"/>
  <c r="O28" i="2"/>
  <c r="O14" i="2"/>
  <c r="J21" i="2"/>
  <c r="J26" i="2"/>
  <c r="X12" i="2"/>
  <c r="Y12" i="2" s="1"/>
  <c r="N16" i="2"/>
  <c r="N17" i="2"/>
  <c r="O17" i="2" s="1"/>
  <c r="O20" i="2"/>
  <c r="J22" i="2"/>
  <c r="N26" i="2"/>
  <c r="J27" i="2"/>
  <c r="X30" i="2"/>
  <c r="Y30" i="2" s="1"/>
  <c r="S32" i="2"/>
  <c r="S20" i="2"/>
  <c r="J28" i="2"/>
  <c r="I17" i="2"/>
  <c r="J17" i="2" s="1"/>
  <c r="O11" i="2" l="1"/>
  <c r="S11" i="2"/>
  <c r="T32" i="4"/>
  <c r="O32" i="4"/>
  <c r="S26" i="6"/>
  <c r="O29" i="2"/>
  <c r="S29" i="2"/>
  <c r="P5" i="2"/>
  <c r="Q5" i="2" s="1"/>
  <c r="R5" i="2" s="1"/>
  <c r="S5" i="2" s="1"/>
  <c r="G5" i="2" s="1"/>
  <c r="G2" i="2" s="1"/>
  <c r="S31" i="2"/>
  <c r="O31" i="2"/>
  <c r="T27" i="6"/>
  <c r="N33" i="4"/>
  <c r="O33" i="4" s="1"/>
  <c r="N33" i="6"/>
  <c r="O33" i="6" s="1"/>
  <c r="O14" i="4"/>
  <c r="S14" i="4"/>
  <c r="T12" i="4"/>
  <c r="X12" i="4"/>
  <c r="Y12" i="4" s="1"/>
  <c r="X31" i="6"/>
  <c r="Y31" i="6" s="1"/>
  <c r="T31" i="6"/>
  <c r="S13" i="6"/>
  <c r="S17" i="6" s="1"/>
  <c r="T17" i="6" s="1"/>
  <c r="O13" i="6"/>
  <c r="X30" i="6"/>
  <c r="Y30" i="6" s="1"/>
  <c r="T30" i="6"/>
  <c r="T32" i="6"/>
  <c r="X32" i="6"/>
  <c r="Y32" i="6" s="1"/>
  <c r="X12" i="6"/>
  <c r="Y12" i="6" s="1"/>
  <c r="T12" i="6"/>
  <c r="S28" i="6"/>
  <c r="O28" i="6"/>
  <c r="T26" i="6"/>
  <c r="X26" i="6"/>
  <c r="S33" i="6"/>
  <c r="T33" i="6" s="1"/>
  <c r="X16" i="6"/>
  <c r="Y16" i="6" s="1"/>
  <c r="T16" i="6"/>
  <c r="X11" i="6"/>
  <c r="T11" i="6"/>
  <c r="N17" i="6"/>
  <c r="O17" i="6" s="1"/>
  <c r="S23" i="6"/>
  <c r="T23" i="6" s="1"/>
  <c r="X20" i="6"/>
  <c r="T20" i="6"/>
  <c r="X15" i="6"/>
  <c r="Y15" i="6" s="1"/>
  <c r="T15" i="6"/>
  <c r="T16" i="4"/>
  <c r="X16" i="4"/>
  <c r="Y16" i="4" s="1"/>
  <c r="S23" i="4"/>
  <c r="T23" i="4" s="1"/>
  <c r="X20" i="4"/>
  <c r="T20" i="4"/>
  <c r="S17" i="4"/>
  <c r="T17" i="4" s="1"/>
  <c r="Y11" i="4"/>
  <c r="X28" i="4"/>
  <c r="Y28" i="4" s="1"/>
  <c r="T28" i="4"/>
  <c r="T15" i="4"/>
  <c r="X15" i="4"/>
  <c r="Y15" i="4" s="1"/>
  <c r="X26" i="4"/>
  <c r="S33" i="4"/>
  <c r="T33" i="4" s="1"/>
  <c r="T26" i="4"/>
  <c r="X21" i="4"/>
  <c r="Y21" i="4" s="1"/>
  <c r="T21" i="4"/>
  <c r="X13" i="4"/>
  <c r="Y13" i="4" s="1"/>
  <c r="T13" i="4"/>
  <c r="X31" i="4"/>
  <c r="Y31" i="4" s="1"/>
  <c r="T31" i="4"/>
  <c r="S26" i="2"/>
  <c r="O26" i="2"/>
  <c r="N33" i="2"/>
  <c r="O33" i="2" s="1"/>
  <c r="T28" i="2"/>
  <c r="X28" i="2"/>
  <c r="Y28" i="2" s="1"/>
  <c r="S16" i="2"/>
  <c r="O16" i="2"/>
  <c r="X15" i="2"/>
  <c r="Y15" i="2" s="1"/>
  <c r="T15" i="2"/>
  <c r="X27" i="2"/>
  <c r="Y27" i="2" s="1"/>
  <c r="T27" i="2"/>
  <c r="X22" i="2"/>
  <c r="Y22" i="2" s="1"/>
  <c r="T22" i="2"/>
  <c r="X32" i="2"/>
  <c r="Y32" i="2" s="1"/>
  <c r="T32" i="2"/>
  <c r="X21" i="2"/>
  <c r="Y21" i="2" s="1"/>
  <c r="T21" i="2"/>
  <c r="X20" i="2"/>
  <c r="T20" i="2"/>
  <c r="S23" i="2"/>
  <c r="T23" i="2" s="1"/>
  <c r="X31" i="2" l="1"/>
  <c r="Y31" i="2" s="1"/>
  <c r="T31" i="2"/>
  <c r="X14" i="4"/>
  <c r="Y14" i="4" s="1"/>
  <c r="T14" i="4"/>
  <c r="T29" i="2"/>
  <c r="X29" i="2"/>
  <c r="Y29" i="2" s="1"/>
  <c r="X17" i="4"/>
  <c r="Y17" i="4" s="1"/>
  <c r="T11" i="2"/>
  <c r="X11" i="2"/>
  <c r="Y11" i="2" s="1"/>
  <c r="Y20" i="6"/>
  <c r="X23" i="6"/>
  <c r="Y23" i="6" s="1"/>
  <c r="Y26" i="6"/>
  <c r="X28" i="6"/>
  <c r="Y28" i="6" s="1"/>
  <c r="T28" i="6"/>
  <c r="X13" i="6"/>
  <c r="Y13" i="6" s="1"/>
  <c r="T13" i="6"/>
  <c r="Y11" i="6"/>
  <c r="X23" i="4"/>
  <c r="Y23" i="4" s="1"/>
  <c r="Y20" i="4"/>
  <c r="X33" i="4"/>
  <c r="Y33" i="4" s="1"/>
  <c r="Y26" i="4"/>
  <c r="X16" i="2"/>
  <c r="Y16" i="2" s="1"/>
  <c r="T16" i="2"/>
  <c r="S17" i="2"/>
  <c r="T17" i="2" s="1"/>
  <c r="Y20" i="2"/>
  <c r="X23" i="2"/>
  <c r="Y23" i="2" s="1"/>
  <c r="X26" i="2"/>
  <c r="S33" i="2"/>
  <c r="T33" i="2" s="1"/>
  <c r="T26" i="2"/>
  <c r="I28" i="1"/>
  <c r="X33" i="6" l="1"/>
  <c r="Y33" i="6" s="1"/>
  <c r="X17" i="6"/>
  <c r="Y17" i="6" s="1"/>
  <c r="Y26" i="2"/>
  <c r="X33" i="2"/>
  <c r="Y33" i="2" s="1"/>
  <c r="X17" i="2"/>
  <c r="Y17" i="2" s="1"/>
  <c r="I11" i="1"/>
  <c r="I13" i="1" l="1"/>
  <c r="N13" i="1" s="1"/>
  <c r="I14" i="1"/>
  <c r="N14" i="1" s="1"/>
  <c r="I15" i="1"/>
  <c r="I16" i="1"/>
  <c r="E12" i="1"/>
  <c r="E13" i="1"/>
  <c r="E14" i="1"/>
  <c r="E15" i="1"/>
  <c r="E16" i="1"/>
  <c r="O14" i="1" l="1"/>
  <c r="S14" i="1"/>
  <c r="J14" i="1"/>
  <c r="S13" i="1"/>
  <c r="O13" i="1"/>
  <c r="J13" i="1"/>
  <c r="T14" i="1" l="1"/>
  <c r="X14" i="1"/>
  <c r="Y14" i="1" s="1"/>
  <c r="X13" i="1"/>
  <c r="Y13" i="1" s="1"/>
  <c r="T13" i="1"/>
  <c r="E32" i="1" l="1"/>
  <c r="K33" i="1" l="1"/>
  <c r="G33" i="1"/>
  <c r="F33" i="1"/>
  <c r="H6" i="1" s="1"/>
  <c r="I6" i="1" s="1"/>
  <c r="H33" i="1"/>
  <c r="L33" i="1"/>
  <c r="M33" i="1"/>
  <c r="P33" i="1"/>
  <c r="Q33" i="1"/>
  <c r="R33" i="1"/>
  <c r="U33" i="1"/>
  <c r="V33" i="1"/>
  <c r="W33" i="1"/>
  <c r="P23" i="1"/>
  <c r="Q23" i="1"/>
  <c r="R23" i="1"/>
  <c r="U23" i="1"/>
  <c r="V23" i="1"/>
  <c r="W23" i="1"/>
  <c r="K17" i="1"/>
  <c r="F17" i="1"/>
  <c r="H4" i="1" s="1"/>
  <c r="G17" i="1"/>
  <c r="H17" i="1"/>
  <c r="L17" i="1"/>
  <c r="M17" i="1"/>
  <c r="P17" i="1"/>
  <c r="Q17" i="1"/>
  <c r="R17" i="1"/>
  <c r="U17" i="1"/>
  <c r="V17" i="1"/>
  <c r="W17" i="1"/>
  <c r="I26" i="1"/>
  <c r="N26" i="1" s="1"/>
  <c r="I27" i="1"/>
  <c r="N27" i="1" s="1"/>
  <c r="S27" i="1" s="1"/>
  <c r="N28" i="1"/>
  <c r="O28" i="1" s="1"/>
  <c r="I29" i="1"/>
  <c r="N29" i="1" s="1"/>
  <c r="S29" i="1" s="1"/>
  <c r="I30" i="1"/>
  <c r="N30" i="1" s="1"/>
  <c r="O30" i="1" s="1"/>
  <c r="I31" i="1"/>
  <c r="N31" i="1" s="1"/>
  <c r="I32" i="1"/>
  <c r="N32" i="1" s="1"/>
  <c r="O32" i="1" s="1"/>
  <c r="D33" i="1"/>
  <c r="E26" i="1"/>
  <c r="E27" i="1"/>
  <c r="E28" i="1"/>
  <c r="E29" i="1"/>
  <c r="E30" i="1"/>
  <c r="E31" i="1"/>
  <c r="I20" i="1"/>
  <c r="N20" i="1" s="1"/>
  <c r="I21" i="1"/>
  <c r="N21" i="1" s="1"/>
  <c r="I22" i="1"/>
  <c r="J22" i="1" s="1"/>
  <c r="D23" i="1"/>
  <c r="M23" i="1"/>
  <c r="L23" i="1"/>
  <c r="K23" i="1"/>
  <c r="H23" i="1"/>
  <c r="G23" i="1"/>
  <c r="F23" i="1"/>
  <c r="H5" i="1" s="1"/>
  <c r="E20" i="1"/>
  <c r="E21" i="1"/>
  <c r="E22" i="1"/>
  <c r="N11" i="1"/>
  <c r="S11" i="1" s="1"/>
  <c r="I12" i="1"/>
  <c r="N12" i="1" s="1"/>
  <c r="O12" i="1" s="1"/>
  <c r="J15" i="1"/>
  <c r="N16" i="1"/>
  <c r="D17" i="1"/>
  <c r="E11" i="1"/>
  <c r="J11" i="1"/>
  <c r="J6" i="1" l="1"/>
  <c r="K6" i="1" s="1"/>
  <c r="L6" i="1" s="1"/>
  <c r="M6" i="1" s="1"/>
  <c r="N6" i="1" s="1"/>
  <c r="O6" i="1" s="1"/>
  <c r="S16" i="1"/>
  <c r="T16" i="1" s="1"/>
  <c r="O16" i="1"/>
  <c r="J32" i="1"/>
  <c r="J16" i="1"/>
  <c r="I5" i="1"/>
  <c r="J5" i="1" s="1"/>
  <c r="J12" i="1"/>
  <c r="J27" i="1"/>
  <c r="J21" i="1"/>
  <c r="J29" i="1"/>
  <c r="E23" i="1"/>
  <c r="N22" i="1"/>
  <c r="S22" i="1" s="1"/>
  <c r="X22" i="1" s="1"/>
  <c r="J26" i="1"/>
  <c r="N15" i="1"/>
  <c r="O15" i="1" s="1"/>
  <c r="I4" i="1"/>
  <c r="J4" i="1" s="1"/>
  <c r="O31" i="1"/>
  <c r="S31" i="1"/>
  <c r="I17" i="1"/>
  <c r="J17" i="1" s="1"/>
  <c r="J28" i="1"/>
  <c r="J30" i="1"/>
  <c r="J31" i="1"/>
  <c r="I33" i="1"/>
  <c r="J33" i="1" s="1"/>
  <c r="T11" i="1"/>
  <c r="O11" i="1"/>
  <c r="O21" i="1"/>
  <c r="S21" i="1"/>
  <c r="O26" i="1"/>
  <c r="S26" i="1"/>
  <c r="X26" i="1" s="1"/>
  <c r="Y26" i="1" s="1"/>
  <c r="S20" i="1"/>
  <c r="O20" i="1"/>
  <c r="O27" i="1"/>
  <c r="K5" i="1"/>
  <c r="L5" i="1" s="1"/>
  <c r="M5" i="1" s="1"/>
  <c r="S12" i="1"/>
  <c r="X12" i="1" s="1"/>
  <c r="Y12" i="1" s="1"/>
  <c r="I23" i="1"/>
  <c r="J23" i="1" s="1"/>
  <c r="J20" i="1"/>
  <c r="S32" i="1"/>
  <c r="S30" i="1"/>
  <c r="T29" i="1"/>
  <c r="X29" i="1"/>
  <c r="Y29" i="1" s="1"/>
  <c r="E33" i="1"/>
  <c r="O29" i="1"/>
  <c r="S28" i="1"/>
  <c r="T27" i="1"/>
  <c r="X27" i="1"/>
  <c r="Y27" i="1" s="1"/>
  <c r="N33" i="1"/>
  <c r="O33" i="1" s="1"/>
  <c r="E17" i="1"/>
  <c r="P6" i="1" l="1"/>
  <c r="Q6" i="1" s="1"/>
  <c r="R6" i="1" s="1"/>
  <c r="S6" i="1" s="1"/>
  <c r="G6" i="1" s="1"/>
  <c r="X16" i="1"/>
  <c r="Y16" i="1" s="1"/>
  <c r="K4" i="1"/>
  <c r="L4" i="1" s="1"/>
  <c r="M4" i="1" s="1"/>
  <c r="N4" i="1" s="1"/>
  <c r="O4" i="1" s="1"/>
  <c r="P4" i="1" s="1"/>
  <c r="Q4" i="1" s="1"/>
  <c r="R4" i="1" s="1"/>
  <c r="S4" i="1" s="1"/>
  <c r="G4" i="1" s="1"/>
  <c r="O22" i="1"/>
  <c r="T22" i="1"/>
  <c r="N23" i="1"/>
  <c r="O23" i="1" s="1"/>
  <c r="S23" i="1"/>
  <c r="T23" i="1" s="1"/>
  <c r="S15" i="1"/>
  <c r="S17" i="1" s="1"/>
  <c r="T17" i="1" s="1"/>
  <c r="N17" i="1"/>
  <c r="O17" i="1" s="1"/>
  <c r="X11" i="1"/>
  <c r="Y11" i="1" s="1"/>
  <c r="X31" i="1"/>
  <c r="Y31" i="1" s="1"/>
  <c r="T31" i="1"/>
  <c r="T12" i="1"/>
  <c r="T26" i="1"/>
  <c r="X21" i="1"/>
  <c r="Y21" i="1" s="1"/>
  <c r="T21" i="1"/>
  <c r="T20" i="1"/>
  <c r="X20" i="1"/>
  <c r="Y20" i="1" s="1"/>
  <c r="X32" i="1"/>
  <c r="Y32" i="1" s="1"/>
  <c r="T32" i="1"/>
  <c r="T30" i="1"/>
  <c r="X30" i="1"/>
  <c r="Y30" i="1" s="1"/>
  <c r="S33" i="1"/>
  <c r="T33" i="1" s="1"/>
  <c r="T28" i="1"/>
  <c r="X28" i="1"/>
  <c r="Y28" i="1" s="1"/>
  <c r="N5" i="1"/>
  <c r="O5" i="1" s="1"/>
  <c r="P5" i="1" s="1"/>
  <c r="Q5" i="1" s="1"/>
  <c r="R5" i="1" s="1"/>
  <c r="S5" i="1" s="1"/>
  <c r="G5" i="1" s="1"/>
  <c r="Y22" i="1"/>
  <c r="G2" i="1" l="1"/>
  <c r="T15" i="1"/>
  <c r="X15" i="1"/>
  <c r="X23" i="1"/>
  <c r="Y23" i="1" s="1"/>
  <c r="X33" i="1"/>
  <c r="Y33" i="1" s="1"/>
  <c r="Y15" i="1" l="1"/>
  <c r="X17" i="1"/>
  <c r="Y1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Jenny Malaver</author>
  </authors>
  <commentList>
    <comment ref="F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Jenny Malaver:</t>
        </r>
        <r>
          <rPr>
            <sz val="9"/>
            <color indexed="81"/>
            <rFont val="Tahoma"/>
            <family val="2"/>
          </rPr>
          <t xml:space="preserve">
Revisar meta en SPI</t>
        </r>
      </text>
    </comment>
  </commentList>
</comments>
</file>

<file path=xl/sharedStrings.xml><?xml version="1.0" encoding="utf-8"?>
<sst xmlns="http://schemas.openxmlformats.org/spreadsheetml/2006/main" count="665" uniqueCount="107">
  <si>
    <t>MEJORAMIENTO DE LAS CONDICIONES PARA LA GARANTIA DE LOS DERECHOS DE LAS PERSONAS CON DISCAPACIDAD VISUAL EN EL PAÍS</t>
  </si>
  <si>
    <t>EFICACIA 
(Logro Unidades de Meta)</t>
  </si>
  <si>
    <t>EJECUCIÓN PRESUPUESTAL</t>
  </si>
  <si>
    <t xml:space="preserve">NACIÓN </t>
  </si>
  <si>
    <t xml:space="preserve">PROPIOS </t>
  </si>
  <si>
    <t>CODIGO PROGRAMA PRESUPUESTAL Y PRODUCTO</t>
  </si>
  <si>
    <t>PRODUCTO</t>
  </si>
  <si>
    <t>Indicador</t>
  </si>
  <si>
    <t>U. medida</t>
  </si>
  <si>
    <t>Meta de producto Cuatrienio</t>
  </si>
  <si>
    <t>Meta 2023</t>
  </si>
  <si>
    <t>% Avance Acumulado</t>
  </si>
  <si>
    <t>Avance enero</t>
  </si>
  <si>
    <t>Avance Febrero</t>
  </si>
  <si>
    <t>Avance Marzo</t>
  </si>
  <si>
    <t>Avance Abril</t>
  </si>
  <si>
    <t>Avance Mayo</t>
  </si>
  <si>
    <t>Avance Junio</t>
  </si>
  <si>
    <t>Avance Julio</t>
  </si>
  <si>
    <t>Avance Agosto</t>
  </si>
  <si>
    <t>Avance Septiembre</t>
  </si>
  <si>
    <t xml:space="preserve">Avance Octubre </t>
  </si>
  <si>
    <t>Avance Noviembre</t>
  </si>
  <si>
    <t>Avance Diciembre</t>
  </si>
  <si>
    <t xml:space="preserve">Observaciones Avance </t>
  </si>
  <si>
    <t>Servicio de asistencia técnica en educación con enfoque incluyente y de calidad</t>
  </si>
  <si>
    <t>Entidades, organizaciones y núcleos familiares asistidos técnicamente</t>
  </si>
  <si>
    <t>Número de entidades, organizaciones y núcleos familiares</t>
  </si>
  <si>
    <t>Educación: 0
Accesibilidad: 14
Empleabilidad: 2
Campañas: 6</t>
  </si>
  <si>
    <t>Servicio de promoción y divulgación de los derechos de las personas con discapacidad</t>
  </si>
  <si>
    <t xml:space="preserve">Eventos realizados para promover la inclusión de la población con discapacidad </t>
  </si>
  <si>
    <t>Número de eventos</t>
  </si>
  <si>
    <t xml:space="preserve">
Investigación:0
Documentos:0
Organizaciónes:0</t>
  </si>
  <si>
    <t>Servicio de producción de contenidos y ajustes razonables para promover y garantizar el acceso a la información y a la comunicación para personas discapacitadas</t>
  </si>
  <si>
    <t>Contenidos y Piezas audiovisuales en lenguaje accesible elaborados y divulgados</t>
  </si>
  <si>
    <t xml:space="preserve">Número de contenidos y Piezas audiovisuales </t>
  </si>
  <si>
    <t>Material dotado:193
Adquisición en la tienda: 208
Imprimir material: 98,784
Talleres realizados: 12
Textos estructurados: 118
Exposiciones Realizadas: 0
Vídeos con audio-descripción: 19
Producción Emisora: 161</t>
  </si>
  <si>
    <t>DESAGREGADO POR META PROYECTO</t>
  </si>
  <si>
    <t>PROYECTO</t>
  </si>
  <si>
    <t xml:space="preserve">META </t>
  </si>
  <si>
    <t xml:space="preserve"> Meta 2023</t>
  </si>
  <si>
    <t>Valor  acumulado vigencia</t>
  </si>
  <si>
    <t>Enero</t>
  </si>
  <si>
    <t>Febrero</t>
  </si>
  <si>
    <t xml:space="preserve">Marzo </t>
  </si>
  <si>
    <t>Valor  acumulado Trimestre 1</t>
  </si>
  <si>
    <t>% Avance Acumulado Trimestre  1</t>
  </si>
  <si>
    <t>Abril</t>
  </si>
  <si>
    <t>Mayo</t>
  </si>
  <si>
    <t xml:space="preserve">Junio </t>
  </si>
  <si>
    <t>Valor  acumulado Trimestre II</t>
  </si>
  <si>
    <t>% Avance Acumulado Trimestre  II</t>
  </si>
  <si>
    <t>Julio</t>
  </si>
  <si>
    <t>Agosto</t>
  </si>
  <si>
    <t>Septiembre</t>
  </si>
  <si>
    <t>Valor  acumulado Trimestre III</t>
  </si>
  <si>
    <t>% Avance Acumulado Trimestre  III</t>
  </si>
  <si>
    <t>Octubre</t>
  </si>
  <si>
    <t>Noviembre</t>
  </si>
  <si>
    <t>Diciembre</t>
  </si>
  <si>
    <t>Valor  acumulado Trimestre IV</t>
  </si>
  <si>
    <t>% Avance Acumulado Trimestre  IV</t>
  </si>
  <si>
    <t>Brindar asistencia técnica para  el mejoramiento de los procesos de atención integral de los niños y niñas con discapacidad visual en primera Infancia</t>
  </si>
  <si>
    <t xml:space="preserve">Brindar asistencia técnica en educación a las entidades territoriales para el fortalecimiento de los procesos de atención para las personas con discapacidad visual </t>
  </si>
  <si>
    <t>Brindar asistencia técnica a entidades públicas y privadas en temas de acceso a la información para personas con discapacidad visual</t>
  </si>
  <si>
    <t>Brindar asistencia técnica a entidades públicas y privadas en temas de accesibilidad del espacio físico.</t>
  </si>
  <si>
    <t xml:space="preserve">Brindar asistencia tecnica a entidades publicas y privadas para promover la inclusion laboral de las personas con discapacidad visual   </t>
  </si>
  <si>
    <t>Desarrollar campañas de comunicación para posicionar el INCI como entidad referente en la tematica de discapacidad visual</t>
  </si>
  <si>
    <t xml:space="preserve">Total </t>
  </si>
  <si>
    <t xml:space="preserve"> META </t>
  </si>
  <si>
    <t>Asesorar propuestas y proyectos de investigación en el tema de discapacidad visual</t>
  </si>
  <si>
    <t xml:space="preserve">Brindar asesoría a organizaciones sociales y personas con discapacidad visual para la participación y el ejercicio de sus derechos </t>
  </si>
  <si>
    <t xml:space="preserve">Desarrollar acciones que contribuyan al ejercicio de los derechos de las personas con discapacidad visual </t>
  </si>
  <si>
    <t>Dotar con material en tinta, braile, relieve o recursos educativos digitales accesibles a entidades publicas y/o privadas para apoyar los servicios que estas entidades ofrecen a las personas con discapacidad visual</t>
  </si>
  <si>
    <t>Promover la adquisición de productos especializados para las personas con discapacidad visual</t>
  </si>
  <si>
    <t xml:space="preserve">Producir libros, textos y material en tinta, macrotipo, sistema braille y relieve para las personas con discapacidad visual </t>
  </si>
  <si>
    <t>Producir y emitir contenidos radiales para promover la inclusión de las personas con discapacidad visual</t>
  </si>
  <si>
    <t>Producir y publicar contenidos audiovisuales para promover la inclusión de las personas con discapacidad visual</t>
  </si>
  <si>
    <t>Producir y/o adaptar productos o recursos en formatos accesibles para el acceso a la información y el conocimiento  de las personas con discapacidad visual</t>
  </si>
  <si>
    <t>Realizar talleres especializados en temas relacionados con la discapacidad visual</t>
  </si>
  <si>
    <t>Primera Infancia: 7
Educación:29
Accesibilidad Información: 35
Accesibilidad espacio fisico:19
Empleabilidad: 15
Campañas: 23</t>
  </si>
  <si>
    <t xml:space="preserve">
Prouyectos Investigación:1
Organizaciones:5
Acciones Participación y Derechos:5</t>
  </si>
  <si>
    <t xml:space="preserve">Material dotado:486
Adquisición en la tienda: 3694
Material Impreso: 153,531
Producción Radial: 1012
Vídeos con audio-descripción: 66
Textos estructurados: 531
Talleres realizados: 175
</t>
  </si>
  <si>
    <t>Primera Infancia: 6
Educación:0
Accesibilidad Información: 35
Accesibilidad espacio fisico:19
Empleabilidad: 15
Campañas: 23</t>
  </si>
  <si>
    <t>FORTALECIMIENTO DE PROCESOS Y RECURSOS DEL INCI PARA CONTRIBUIR CON EL MEJORAMIENTO DE SERVICIOS A LAS PERSONAS CON DISCAPACIDAD VISUAL NACIONAL</t>
  </si>
  <si>
    <t>Meta 2022</t>
  </si>
  <si>
    <t>% Avance</t>
  </si>
  <si>
    <t>Avance agosto</t>
  </si>
  <si>
    <t>Avance septiembre</t>
  </si>
  <si>
    <t>Observaciones Avance Mes</t>
  </si>
  <si>
    <t>Sedes adecuadas</t>
  </si>
  <si>
    <t xml:space="preserve">%  Avance </t>
  </si>
  <si>
    <t xml:space="preserve">Con corte a Diciembre se dio cumplimiento a lo programado con el cumplimiento de la meta propuesta, logrando un 100% de ejecución. </t>
  </si>
  <si>
    <t>Servicio de Implementación Sistemas de Gestión</t>
  </si>
  <si>
    <t xml:space="preserve">Sistema de Gestión implementado </t>
  </si>
  <si>
    <t>Nivel de avance</t>
  </si>
  <si>
    <t>Ejecución  de cronogramas de actulización del SIG, ejecución del cronograma para implementación del software SIG. Ejecución del plan del Sistema de Gestión de Seguridad y Salud en el trabajo.</t>
  </si>
  <si>
    <t>||</t>
  </si>
  <si>
    <t>&lt;</t>
  </si>
  <si>
    <t>META</t>
  </si>
  <si>
    <t xml:space="preserve"> Meta 2022</t>
  </si>
  <si>
    <t>FORTALECIMIENTO DE PROCESOS Y RECURSOS DEL INCI PARA CONTRIBUIR CON EL MEJORAMIENTO DE SERVICIOS A LAS PERSONAS CON DISCAPACIDAD VISUAL</t>
  </si>
  <si>
    <t>Mejorar los espacios físicos y accesibilidad de la entidad</t>
  </si>
  <si>
    <t>Optimizar la Gestión Documental Institucional de la entidad</t>
  </si>
  <si>
    <t>Fortalecer la implementación de la dimension de Talento Humano de la entidad.</t>
  </si>
  <si>
    <t>Fortalecer la implementación del Modelo Integrado de planeacion y gestión</t>
  </si>
  <si>
    <t>Consolidar las politicas de gobierno digital y seguridad digital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</si>
</sst>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sz val="12"/>
      <color rgb="FFFFFFFF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31849B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42" fontId="4" fillId="0" borderId="0" applyFont="0" applyFill="0" applyBorder="0" applyAlignment="0" applyProtection="0"/>
  </cellStyleXfs>
  <cellXfs count="143">
    <xf numFmtId="0" fontId="0" fillId="0" borderId="0" xfId="0"/>
    <xf numFmtId="9" fontId="3" fillId="2" borderId="2" xfId="2" applyNumberFormat="1" applyFont="1" applyFill="1" applyBorder="1" applyAlignment="1">
      <alignment horizontal="center" vertical="center" wrapText="1"/>
    </xf>
    <xf numFmtId="9" fontId="3" fillId="2" borderId="3" xfId="2" applyNumberFormat="1" applyFont="1" applyFill="1" applyBorder="1" applyAlignment="1">
      <alignment horizontal="center" vertical="center" wrapText="1"/>
    </xf>
    <xf numFmtId="9" fontId="3" fillId="0" borderId="0" xfId="2" applyNumberFormat="1" applyFont="1" applyAlignment="1">
      <alignment horizontal="center" vertical="center" wrapText="1"/>
    </xf>
    <xf numFmtId="0" fontId="5" fillId="0" borderId="0" xfId="3" applyFont="1"/>
    <xf numFmtId="9" fontId="3" fillId="2" borderId="4" xfId="2" applyNumberFormat="1" applyFont="1" applyFill="1" applyBorder="1" applyAlignment="1">
      <alignment horizontal="center" vertical="center" wrapText="1"/>
    </xf>
    <xf numFmtId="9" fontId="7" fillId="0" borderId="5" xfId="4" applyFont="1" applyBorder="1" applyAlignment="1">
      <alignment horizontal="center" vertical="center"/>
    </xf>
    <xf numFmtId="9" fontId="7" fillId="0" borderId="6" xfId="4" applyFont="1" applyBorder="1" applyAlignment="1">
      <alignment horizontal="center" vertical="center"/>
    </xf>
    <xf numFmtId="9" fontId="7" fillId="0" borderId="0" xfId="4" applyFont="1" applyBorder="1" applyAlignment="1">
      <alignment horizontal="center" vertical="center"/>
    </xf>
    <xf numFmtId="0" fontId="7" fillId="0" borderId="0" xfId="2" applyFont="1" applyAlignment="1">
      <alignment wrapText="1"/>
    </xf>
    <xf numFmtId="0" fontId="8" fillId="3" borderId="7" xfId="3" applyFont="1" applyFill="1" applyBorder="1" applyAlignment="1">
      <alignment horizontal="center" vertical="center" wrapText="1"/>
    </xf>
    <xf numFmtId="0" fontId="8" fillId="3" borderId="8" xfId="3" applyFont="1" applyFill="1" applyBorder="1" applyAlignment="1">
      <alignment horizontal="center" vertical="center" wrapText="1"/>
    </xf>
    <xf numFmtId="0" fontId="8" fillId="3" borderId="9" xfId="3" applyFont="1" applyFill="1" applyBorder="1" applyAlignment="1">
      <alignment horizontal="center" vertical="center" wrapText="1"/>
    </xf>
    <xf numFmtId="0" fontId="9" fillId="4" borderId="9" xfId="3" applyFont="1" applyFill="1" applyBorder="1" applyAlignment="1">
      <alignment horizontal="center" vertical="center" wrapText="1"/>
    </xf>
    <xf numFmtId="0" fontId="10" fillId="5" borderId="9" xfId="2" applyFont="1" applyFill="1" applyBorder="1" applyAlignment="1">
      <alignment horizontal="center" vertical="center" wrapText="1"/>
    </xf>
    <xf numFmtId="0" fontId="10" fillId="4" borderId="7" xfId="2" applyFont="1" applyFill="1" applyBorder="1" applyAlignment="1">
      <alignment horizontal="center" vertical="center" wrapText="1"/>
    </xf>
    <xf numFmtId="0" fontId="10" fillId="6" borderId="7" xfId="2" applyFont="1" applyFill="1" applyBorder="1" applyAlignment="1">
      <alignment horizontal="center" vertical="center" wrapText="1"/>
    </xf>
    <xf numFmtId="0" fontId="10" fillId="6" borderId="10" xfId="2" applyFont="1" applyFill="1" applyBorder="1" applyAlignment="1">
      <alignment horizontal="center" vertical="center" wrapText="1"/>
    </xf>
    <xf numFmtId="0" fontId="5" fillId="0" borderId="7" xfId="3" applyFont="1" applyBorder="1" applyAlignment="1">
      <alignment horizontal="center" vertical="center"/>
    </xf>
    <xf numFmtId="0" fontId="11" fillId="0" borderId="12" xfId="3" applyFont="1" applyBorder="1" applyAlignment="1">
      <alignment horizontal="justify" vertical="center" wrapText="1"/>
    </xf>
    <xf numFmtId="0" fontId="11" fillId="0" borderId="7" xfId="3" applyFont="1" applyBorder="1" applyAlignment="1">
      <alignment horizontal="justify" vertical="center" wrapText="1"/>
    </xf>
    <xf numFmtId="0" fontId="11" fillId="0" borderId="7" xfId="3" applyFont="1" applyBorder="1" applyAlignment="1">
      <alignment horizontal="center" vertical="center" wrapText="1"/>
    </xf>
    <xf numFmtId="9" fontId="11" fillId="5" borderId="7" xfId="5" applyFont="1" applyFill="1" applyBorder="1" applyAlignment="1">
      <alignment horizontal="center" vertical="center" wrapText="1"/>
    </xf>
    <xf numFmtId="1" fontId="7" fillId="0" borderId="7" xfId="2" applyNumberFormat="1" applyFont="1" applyBorder="1" applyAlignment="1">
      <alignment horizontal="center" vertical="center"/>
    </xf>
    <xf numFmtId="1" fontId="12" fillId="6" borderId="7" xfId="2" applyNumberFormat="1" applyFont="1" applyFill="1" applyBorder="1" applyAlignment="1">
      <alignment horizontal="center" vertical="center"/>
    </xf>
    <xf numFmtId="1" fontId="7" fillId="8" borderId="7" xfId="2" applyNumberFormat="1" applyFont="1" applyFill="1" applyBorder="1" applyAlignment="1">
      <alignment horizontal="center" vertical="center"/>
    </xf>
    <xf numFmtId="1" fontId="12" fillId="8" borderId="7" xfId="2" applyNumberFormat="1" applyFont="1" applyFill="1" applyBorder="1" applyAlignment="1">
      <alignment horizontal="center" vertical="center"/>
    </xf>
    <xf numFmtId="1" fontId="12" fillId="0" borderId="7" xfId="2" applyNumberFormat="1" applyFont="1" applyBorder="1" applyAlignment="1">
      <alignment horizontal="center" vertical="center"/>
    </xf>
    <xf numFmtId="3" fontId="11" fillId="0" borderId="7" xfId="3" applyNumberFormat="1" applyFont="1" applyBorder="1" applyAlignment="1">
      <alignment horizontal="center" vertical="center" wrapText="1"/>
    </xf>
    <xf numFmtId="3" fontId="7" fillId="0" borderId="7" xfId="2" applyNumberFormat="1" applyFont="1" applyBorder="1" applyAlignment="1">
      <alignment horizontal="center" vertical="center"/>
    </xf>
    <xf numFmtId="3" fontId="12" fillId="6" borderId="7" xfId="2" applyNumberFormat="1" applyFont="1" applyFill="1" applyBorder="1" applyAlignment="1">
      <alignment horizontal="center" vertical="center"/>
    </xf>
    <xf numFmtId="3" fontId="7" fillId="8" borderId="7" xfId="2" applyNumberFormat="1" applyFont="1" applyFill="1" applyBorder="1" applyAlignment="1">
      <alignment horizontal="center" vertical="center"/>
    </xf>
    <xf numFmtId="3" fontId="12" fillId="0" borderId="7" xfId="2" applyNumberFormat="1" applyFont="1" applyBorder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11" fillId="0" borderId="0" xfId="3" applyFont="1" applyAlignment="1">
      <alignment horizontal="justify" vertical="center" wrapText="1"/>
    </xf>
    <xf numFmtId="0" fontId="11" fillId="0" borderId="0" xfId="3" applyFont="1" applyAlignment="1">
      <alignment horizontal="center" vertical="center" wrapText="1"/>
    </xf>
    <xf numFmtId="3" fontId="11" fillId="0" borderId="0" xfId="3" applyNumberFormat="1" applyFont="1" applyAlignment="1">
      <alignment horizontal="center" vertical="center" wrapText="1"/>
    </xf>
    <xf numFmtId="9" fontId="11" fillId="0" borderId="0" xfId="5" applyFont="1" applyFill="1" applyBorder="1" applyAlignment="1">
      <alignment horizontal="center" vertical="center" wrapText="1"/>
    </xf>
    <xf numFmtId="3" fontId="7" fillId="0" borderId="0" xfId="2" applyNumberFormat="1" applyFont="1" applyAlignment="1">
      <alignment horizontal="center" vertical="center"/>
    </xf>
    <xf numFmtId="3" fontId="12" fillId="0" borderId="0" xfId="2" applyNumberFormat="1" applyFont="1" applyAlignment="1">
      <alignment horizontal="center" vertical="center"/>
    </xf>
    <xf numFmtId="0" fontId="13" fillId="8" borderId="13" xfId="3" applyFont="1" applyFill="1" applyBorder="1" applyAlignment="1">
      <alignment horizontal="center" vertical="center"/>
    </xf>
    <xf numFmtId="3" fontId="7" fillId="8" borderId="0" xfId="2" applyNumberFormat="1" applyFont="1" applyFill="1" applyAlignment="1">
      <alignment horizontal="center" vertical="center"/>
    </xf>
    <xf numFmtId="3" fontId="12" fillId="8" borderId="0" xfId="2" applyNumberFormat="1" applyFont="1" applyFill="1" applyAlignment="1">
      <alignment horizontal="center" vertical="center"/>
    </xf>
    <xf numFmtId="0" fontId="5" fillId="8" borderId="0" xfId="3" applyFont="1" applyFill="1"/>
    <xf numFmtId="0" fontId="11" fillId="10" borderId="7" xfId="3" applyFont="1" applyFill="1" applyBorder="1" applyAlignment="1">
      <alignment horizontal="center" vertical="center" wrapText="1"/>
    </xf>
    <xf numFmtId="1" fontId="11" fillId="0" borderId="7" xfId="3" applyNumberFormat="1" applyFont="1" applyBorder="1" applyAlignment="1">
      <alignment horizontal="center" vertical="center"/>
    </xf>
    <xf numFmtId="9" fontId="11" fillId="0" borderId="7" xfId="1" applyFont="1" applyBorder="1" applyAlignment="1">
      <alignment horizontal="center" vertical="center"/>
    </xf>
    <xf numFmtId="0" fontId="7" fillId="10" borderId="7" xfId="3" applyFont="1" applyFill="1" applyBorder="1" applyAlignment="1">
      <alignment horizontal="center" vertical="center" wrapText="1"/>
    </xf>
    <xf numFmtId="1" fontId="5" fillId="0" borderId="7" xfId="3" applyNumberFormat="1" applyFont="1" applyBorder="1" applyAlignment="1">
      <alignment horizontal="center" vertical="center"/>
    </xf>
    <xf numFmtId="0" fontId="9" fillId="11" borderId="7" xfId="3" applyFont="1" applyFill="1" applyBorder="1" applyAlignment="1">
      <alignment horizontal="center" vertical="center" wrapText="1"/>
    </xf>
    <xf numFmtId="1" fontId="9" fillId="12" borderId="7" xfId="3" applyNumberFormat="1" applyFont="1" applyFill="1" applyBorder="1" applyAlignment="1">
      <alignment horizontal="center" vertical="center" wrapText="1"/>
    </xf>
    <xf numFmtId="1" fontId="9" fillId="13" borderId="7" xfId="3" applyNumberFormat="1" applyFont="1" applyFill="1" applyBorder="1" applyAlignment="1">
      <alignment horizontal="center" vertical="center" wrapText="1"/>
    </xf>
    <xf numFmtId="1" fontId="9" fillId="6" borderId="7" xfId="3" applyNumberFormat="1" applyFont="1" applyFill="1" applyBorder="1" applyAlignment="1">
      <alignment horizontal="center" vertical="center" wrapText="1"/>
    </xf>
    <xf numFmtId="9" fontId="9" fillId="5" borderId="7" xfId="1" applyFont="1" applyFill="1" applyBorder="1" applyAlignment="1">
      <alignment horizontal="center" vertical="center"/>
    </xf>
    <xf numFmtId="0" fontId="14" fillId="0" borderId="0" xfId="3" applyFont="1"/>
    <xf numFmtId="1" fontId="9" fillId="0" borderId="0" xfId="3" applyNumberFormat="1" applyFont="1" applyAlignment="1">
      <alignment horizontal="center" wrapText="1"/>
    </xf>
    <xf numFmtId="1" fontId="11" fillId="10" borderId="7" xfId="3" applyNumberFormat="1" applyFont="1" applyFill="1" applyBorder="1" applyAlignment="1">
      <alignment horizontal="center" vertical="center" wrapText="1"/>
    </xf>
    <xf numFmtId="1" fontId="11" fillId="0" borderId="7" xfId="3" applyNumberFormat="1" applyFont="1" applyBorder="1" applyAlignment="1">
      <alignment horizontal="center" vertical="center" wrapText="1"/>
    </xf>
    <xf numFmtId="1" fontId="11" fillId="0" borderId="7" xfId="5" applyNumberFormat="1" applyFont="1" applyFill="1" applyBorder="1" applyAlignment="1">
      <alignment horizontal="center" vertical="center" wrapText="1"/>
    </xf>
    <xf numFmtId="9" fontId="5" fillId="0" borderId="7" xfId="1" applyFont="1" applyBorder="1" applyAlignment="1">
      <alignment horizontal="center" vertical="center"/>
    </xf>
    <xf numFmtId="1" fontId="7" fillId="10" borderId="7" xfId="3" applyNumberFormat="1" applyFont="1" applyFill="1" applyBorder="1" applyAlignment="1">
      <alignment horizontal="center" vertical="center" wrapText="1"/>
    </xf>
    <xf numFmtId="1" fontId="7" fillId="0" borderId="7" xfId="3" applyNumberFormat="1" applyFont="1" applyBorder="1" applyAlignment="1">
      <alignment horizontal="center" vertical="center" wrapText="1"/>
    </xf>
    <xf numFmtId="9" fontId="14" fillId="5" borderId="7" xfId="1" applyFont="1" applyFill="1" applyBorder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1" fillId="10" borderId="15" xfId="3" applyFont="1" applyFill="1" applyBorder="1" applyAlignment="1">
      <alignment horizontal="justify" vertical="center" wrapText="1"/>
    </xf>
    <xf numFmtId="3" fontId="11" fillId="0" borderId="15" xfId="3" applyNumberFormat="1" applyFont="1" applyBorder="1" applyAlignment="1">
      <alignment horizontal="center" vertical="center" wrapText="1"/>
    </xf>
    <xf numFmtId="3" fontId="5" fillId="0" borderId="15" xfId="5" applyNumberFormat="1" applyFont="1" applyBorder="1" applyAlignment="1">
      <alignment horizontal="center" vertical="center"/>
    </xf>
    <xf numFmtId="9" fontId="5" fillId="0" borderId="15" xfId="1" applyFont="1" applyBorder="1" applyAlignment="1">
      <alignment horizontal="center" vertical="center"/>
    </xf>
    <xf numFmtId="0" fontId="11" fillId="10" borderId="7" xfId="3" applyFont="1" applyFill="1" applyBorder="1" applyAlignment="1">
      <alignment horizontal="justify" vertical="center" wrapText="1"/>
    </xf>
    <xf numFmtId="3" fontId="9" fillId="12" borderId="7" xfId="3" applyNumberFormat="1" applyFont="1" applyFill="1" applyBorder="1" applyAlignment="1">
      <alignment horizontal="center" vertical="center" wrapText="1"/>
    </xf>
    <xf numFmtId="3" fontId="9" fillId="14" borderId="7" xfId="3" applyNumberFormat="1" applyFont="1" applyFill="1" applyBorder="1" applyAlignment="1">
      <alignment horizontal="center" vertical="center" wrapText="1"/>
    </xf>
    <xf numFmtId="3" fontId="9" fillId="6" borderId="7" xfId="3" applyNumberFormat="1" applyFont="1" applyFill="1" applyBorder="1" applyAlignment="1">
      <alignment horizontal="center" vertical="center" wrapText="1"/>
    </xf>
    <xf numFmtId="9" fontId="14" fillId="5" borderId="15" xfId="1" applyFont="1" applyFill="1" applyBorder="1" applyAlignment="1">
      <alignment horizontal="center" vertical="center"/>
    </xf>
    <xf numFmtId="0" fontId="5" fillId="0" borderId="0" xfId="3" applyFont="1" applyAlignment="1">
      <alignment horizontal="center"/>
    </xf>
    <xf numFmtId="1" fontId="5" fillId="0" borderId="0" xfId="3" applyNumberFormat="1" applyFont="1" applyAlignment="1">
      <alignment horizontal="center" vertical="center"/>
    </xf>
    <xf numFmtId="1" fontId="5" fillId="0" borderId="0" xfId="3" applyNumberFormat="1" applyFont="1"/>
    <xf numFmtId="9" fontId="5" fillId="0" borderId="0" xfId="5" applyFont="1" applyFill="1" applyAlignment="1">
      <alignment horizontal="center" vertical="center"/>
    </xf>
    <xf numFmtId="1" fontId="14" fillId="0" borderId="0" xfId="6" applyNumberFormat="1" applyFont="1" applyFill="1" applyAlignment="1">
      <alignment horizontal="center" vertical="center"/>
    </xf>
    <xf numFmtId="0" fontId="9" fillId="7" borderId="7" xfId="3" applyFont="1" applyFill="1" applyBorder="1" applyAlignment="1">
      <alignment horizontal="center" vertical="center" wrapText="1"/>
    </xf>
    <xf numFmtId="3" fontId="9" fillId="7" borderId="7" xfId="3" applyNumberFormat="1" applyFont="1" applyFill="1" applyBorder="1" applyAlignment="1">
      <alignment horizontal="center" vertical="center" wrapText="1"/>
    </xf>
    <xf numFmtId="0" fontId="7" fillId="0" borderId="7" xfId="3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8" borderId="7" xfId="3" applyFont="1" applyFill="1" applyBorder="1" applyAlignment="1">
      <alignment horizontal="center" vertical="center" wrapText="1"/>
    </xf>
    <xf numFmtId="0" fontId="11" fillId="0" borderId="7" xfId="3" applyFont="1" applyBorder="1" applyAlignment="1">
      <alignment horizontal="center" vertical="center" wrapText="1"/>
    </xf>
    <xf numFmtId="9" fontId="3" fillId="2" borderId="0" xfId="2" applyNumberFormat="1" applyFont="1" applyFill="1" applyAlignment="1">
      <alignment horizontal="center" vertical="center" wrapText="1"/>
    </xf>
    <xf numFmtId="9" fontId="7" fillId="0" borderId="16" xfId="4" applyFont="1" applyBorder="1" applyAlignment="1">
      <alignment horizontal="center" vertical="center"/>
    </xf>
    <xf numFmtId="9" fontId="7" fillId="0" borderId="17" xfId="4" applyFont="1" applyBorder="1" applyAlignment="1">
      <alignment horizontal="center" vertical="center"/>
    </xf>
    <xf numFmtId="0" fontId="11" fillId="6" borderId="7" xfId="3" applyFont="1" applyFill="1" applyBorder="1" applyAlignment="1">
      <alignment horizontal="center" vertical="center" wrapText="1"/>
    </xf>
    <xf numFmtId="9" fontId="11" fillId="0" borderId="7" xfId="3" applyNumberFormat="1" applyFont="1" applyBorder="1" applyAlignment="1">
      <alignment horizontal="center" vertical="center" wrapText="1"/>
    </xf>
    <xf numFmtId="9" fontId="9" fillId="0" borderId="7" xfId="5" applyFont="1" applyBorder="1" applyAlignment="1">
      <alignment horizontal="center" vertical="center" wrapText="1"/>
    </xf>
    <xf numFmtId="9" fontId="7" fillId="0" borderId="7" xfId="5" applyFont="1" applyBorder="1" applyAlignment="1">
      <alignment horizontal="center" vertical="center"/>
    </xf>
    <xf numFmtId="9" fontId="7" fillId="0" borderId="7" xfId="5" applyFont="1" applyFill="1" applyBorder="1" applyAlignment="1">
      <alignment horizontal="center" vertical="center"/>
    </xf>
    <xf numFmtId="9" fontId="7" fillId="6" borderId="7" xfId="5" applyFont="1" applyFill="1" applyBorder="1" applyAlignment="1">
      <alignment horizontal="center" vertical="center"/>
    </xf>
    <xf numFmtId="9" fontId="11" fillId="15" borderId="7" xfId="5" applyFont="1" applyFill="1" applyBorder="1" applyAlignment="1">
      <alignment horizontal="center" vertical="center" wrapText="1"/>
    </xf>
    <xf numFmtId="0" fontId="9" fillId="0" borderId="0" xfId="3" applyFont="1" applyAlignment="1">
      <alignment horizontal="justify" vertical="center" wrapText="1"/>
    </xf>
    <xf numFmtId="9" fontId="7" fillId="0" borderId="0" xfId="5" applyFont="1" applyFill="1" applyBorder="1" applyAlignment="1">
      <alignment horizontal="center" vertical="center"/>
    </xf>
    <xf numFmtId="9" fontId="7" fillId="8" borderId="0" xfId="5" applyFont="1" applyFill="1" applyBorder="1" applyAlignment="1">
      <alignment horizontal="center" vertical="center"/>
    </xf>
    <xf numFmtId="0" fontId="13" fillId="8" borderId="0" xfId="3" applyFont="1" applyFill="1" applyAlignment="1">
      <alignment horizontal="center" vertical="center"/>
    </xf>
    <xf numFmtId="0" fontId="5" fillId="8" borderId="7" xfId="3" applyFont="1" applyFill="1" applyBorder="1" applyAlignment="1">
      <alignment vertical="center" wrapText="1"/>
    </xf>
    <xf numFmtId="0" fontId="11" fillId="8" borderId="10" xfId="3" applyFont="1" applyFill="1" applyBorder="1" applyAlignment="1">
      <alignment horizontal="center" vertical="center" wrapText="1"/>
    </xf>
    <xf numFmtId="1" fontId="11" fillId="8" borderId="18" xfId="3" applyNumberFormat="1" applyFont="1" applyFill="1" applyBorder="1" applyAlignment="1">
      <alignment horizontal="justify" vertical="center" wrapText="1"/>
    </xf>
    <xf numFmtId="9" fontId="5" fillId="8" borderId="18" xfId="3" applyNumberFormat="1" applyFont="1" applyFill="1" applyBorder="1" applyAlignment="1">
      <alignment horizontal="center" vertical="center"/>
    </xf>
    <xf numFmtId="0" fontId="5" fillId="8" borderId="18" xfId="3" applyFont="1" applyFill="1" applyBorder="1" applyAlignment="1">
      <alignment horizontal="center" vertical="center"/>
    </xf>
    <xf numFmtId="9" fontId="5" fillId="8" borderId="18" xfId="1" applyFont="1" applyFill="1" applyBorder="1" applyAlignment="1">
      <alignment horizontal="center" vertical="center"/>
    </xf>
    <xf numFmtId="0" fontId="5" fillId="8" borderId="18" xfId="3" applyFont="1" applyFill="1" applyBorder="1"/>
    <xf numFmtId="0" fontId="5" fillId="8" borderId="12" xfId="3" applyFont="1" applyFill="1" applyBorder="1"/>
    <xf numFmtId="1" fontId="11" fillId="10" borderId="7" xfId="3" applyNumberFormat="1" applyFont="1" applyFill="1" applyBorder="1" applyAlignment="1">
      <alignment horizontal="justify" vertical="center" wrapText="1"/>
    </xf>
    <xf numFmtId="10" fontId="5" fillId="0" borderId="7" xfId="3" applyNumberFormat="1" applyFont="1" applyBorder="1" applyAlignment="1">
      <alignment horizontal="center" vertical="center"/>
    </xf>
    <xf numFmtId="9" fontId="9" fillId="12" borderId="7" xfId="1" applyFont="1" applyFill="1" applyBorder="1" applyAlignment="1">
      <alignment horizontal="center" vertical="center" wrapText="1"/>
    </xf>
    <xf numFmtId="9" fontId="9" fillId="14" borderId="7" xfId="1" applyFont="1" applyFill="1" applyBorder="1" applyAlignment="1">
      <alignment horizontal="center" vertical="center" wrapText="1"/>
    </xf>
    <xf numFmtId="9" fontId="9" fillId="6" borderId="7" xfId="1" applyFont="1" applyFill="1" applyBorder="1" applyAlignment="1">
      <alignment horizontal="center" vertical="center" wrapText="1"/>
    </xf>
    <xf numFmtId="9" fontId="9" fillId="12" borderId="7" xfId="3" applyNumberFormat="1" applyFont="1" applyFill="1" applyBorder="1" applyAlignment="1">
      <alignment horizontal="center" vertical="center" wrapText="1"/>
    </xf>
    <xf numFmtId="0" fontId="5" fillId="8" borderId="0" xfId="3" applyFont="1" applyFill="1" applyAlignment="1">
      <alignment vertical="center" wrapText="1"/>
    </xf>
    <xf numFmtId="0" fontId="9" fillId="8" borderId="0" xfId="3" applyFont="1" applyFill="1" applyAlignment="1">
      <alignment horizontal="center" vertical="center" wrapText="1"/>
    </xf>
    <xf numFmtId="9" fontId="9" fillId="8" borderId="0" xfId="1" applyFont="1" applyFill="1" applyBorder="1" applyAlignment="1">
      <alignment horizontal="center" vertical="center" wrapText="1"/>
    </xf>
    <xf numFmtId="3" fontId="9" fillId="8" borderId="0" xfId="3" applyNumberFormat="1" applyFont="1" applyFill="1" applyAlignment="1">
      <alignment horizontal="center" vertical="center" wrapText="1"/>
    </xf>
    <xf numFmtId="9" fontId="14" fillId="8" borderId="0" xfId="1" applyFont="1" applyFill="1" applyBorder="1" applyAlignment="1">
      <alignment horizontal="center" vertical="center"/>
    </xf>
    <xf numFmtId="0" fontId="14" fillId="8" borderId="0" xfId="3" applyFont="1" applyFill="1" applyAlignment="1">
      <alignment horizontal="center" vertical="center"/>
    </xf>
    <xf numFmtId="0" fontId="5" fillId="0" borderId="0" xfId="3" applyFont="1" applyAlignment="1">
      <alignment vertical="center" wrapText="1"/>
    </xf>
    <xf numFmtId="9" fontId="5" fillId="0" borderId="7" xfId="1" applyNumberFormat="1" applyFont="1" applyBorder="1" applyAlignment="1">
      <alignment horizontal="center" vertical="center"/>
    </xf>
    <xf numFmtId="9" fontId="9" fillId="16" borderId="7" xfId="1" applyFont="1" applyFill="1" applyBorder="1" applyAlignment="1">
      <alignment horizontal="center" vertical="center" wrapText="1"/>
    </xf>
    <xf numFmtId="164" fontId="9" fillId="6" borderId="7" xfId="1" applyNumberFormat="1" applyFont="1" applyFill="1" applyBorder="1" applyAlignment="1">
      <alignment horizontal="center" vertical="center" wrapText="1"/>
    </xf>
    <xf numFmtId="0" fontId="5" fillId="8" borderId="0" xfId="3" applyFont="1" applyFill="1" applyAlignment="1">
      <alignment horizontal="justify" vertical="top" wrapText="1"/>
    </xf>
    <xf numFmtId="0" fontId="5" fillId="8" borderId="0" xfId="3" applyFont="1" applyFill="1" applyAlignment="1">
      <alignment horizontal="center" vertical="center" wrapText="1"/>
    </xf>
    <xf numFmtId="9" fontId="9" fillId="8" borderId="0" xfId="3" applyNumberFormat="1" applyFont="1" applyFill="1" applyAlignment="1">
      <alignment horizontal="center" vertical="center" wrapText="1"/>
    </xf>
    <xf numFmtId="0" fontId="8" fillId="3" borderId="11" xfId="3" applyFont="1" applyFill="1" applyBorder="1" applyAlignment="1">
      <alignment horizontal="center" vertical="center" wrapText="1"/>
    </xf>
    <xf numFmtId="0" fontId="11" fillId="0" borderId="11" xfId="2" applyFont="1" applyBorder="1" applyAlignment="1">
      <alignment horizontal="left" vertical="center" wrapText="1"/>
    </xf>
    <xf numFmtId="0" fontId="5" fillId="0" borderId="7" xfId="3" applyFont="1" applyBorder="1" applyAlignment="1">
      <alignment horizontal="center" vertical="center" wrapText="1"/>
    </xf>
    <xf numFmtId="0" fontId="11" fillId="0" borderId="14" xfId="3" applyFont="1" applyBorder="1" applyAlignment="1">
      <alignment horizontal="center" vertical="center" wrapText="1"/>
    </xf>
    <xf numFmtId="0" fontId="11" fillId="0" borderId="9" xfId="3" applyFont="1" applyBorder="1" applyAlignment="1">
      <alignment horizontal="center" vertical="center" wrapText="1"/>
    </xf>
    <xf numFmtId="0" fontId="11" fillId="0" borderId="15" xfId="3" applyFont="1" applyBorder="1" applyAlignment="1">
      <alignment horizontal="center" vertical="center" wrapText="1"/>
    </xf>
    <xf numFmtId="0" fontId="11" fillId="0" borderId="7" xfId="3" applyFont="1" applyBorder="1" applyAlignment="1">
      <alignment horizontal="center" vertical="center" wrapText="1"/>
    </xf>
    <xf numFmtId="0" fontId="5" fillId="0" borderId="15" xfId="3" applyFont="1" applyBorder="1" applyAlignment="1">
      <alignment horizontal="center" vertical="center" wrapText="1"/>
    </xf>
    <xf numFmtId="0" fontId="13" fillId="9" borderId="13" xfId="3" applyFont="1" applyFill="1" applyBorder="1" applyAlignment="1">
      <alignment horizontal="center" vertical="center"/>
    </xf>
    <xf numFmtId="0" fontId="2" fillId="2" borderId="0" xfId="2" applyFont="1" applyFill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5" fillId="0" borderId="7" xfId="3" applyFont="1" applyBorder="1" applyAlignment="1">
      <alignment horizontal="justify" vertical="top" wrapText="1"/>
    </xf>
    <xf numFmtId="0" fontId="3" fillId="2" borderId="0" xfId="2" applyFont="1" applyFill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8" fillId="3" borderId="10" xfId="3" applyFont="1" applyFill="1" applyBorder="1" applyAlignment="1">
      <alignment horizontal="center" vertical="center" wrapText="1"/>
    </xf>
    <xf numFmtId="0" fontId="8" fillId="3" borderId="12" xfId="3" applyFont="1" applyFill="1" applyBorder="1" applyAlignment="1">
      <alignment horizontal="center" vertical="center" wrapText="1"/>
    </xf>
    <xf numFmtId="0" fontId="11" fillId="0" borderId="10" xfId="2" applyFont="1" applyBorder="1" applyAlignment="1">
      <alignment horizontal="justify" vertical="top" wrapText="1"/>
    </xf>
    <xf numFmtId="0" fontId="11" fillId="0" borderId="12" xfId="2" applyFont="1" applyBorder="1" applyAlignment="1">
      <alignment horizontal="justify" vertical="top" wrapText="1"/>
    </xf>
  </cellXfs>
  <cellStyles count="7">
    <cellStyle name="Moneda [0] 2" xfId="6" xr:uid="{00000000-0005-0000-0000-000000000000}"/>
    <cellStyle name="Normal" xfId="0" builtinId="0"/>
    <cellStyle name="Normal 2 2" xfId="2" xr:uid="{00000000-0005-0000-0000-000002000000}"/>
    <cellStyle name="Normal 4" xfId="3" xr:uid="{00000000-0005-0000-0000-000003000000}"/>
    <cellStyle name="Porcentaje" xfId="1" builtinId="5"/>
    <cellStyle name="Porcentaje 2" xfId="5" xr:uid="{00000000-0005-0000-0000-000005000000}"/>
    <cellStyle name="Porcentaje 4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9"/>
  <sheetViews>
    <sheetView showGridLines="0" zoomScale="50" zoomScaleNormal="50" zoomScaleSheetLayoutView="55" workbookViewId="0">
      <selection activeCell="R11" sqref="R11"/>
    </sheetView>
  </sheetViews>
  <sheetFormatPr baseColWidth="10" defaultColWidth="11.42578125" defaultRowHeight="15" x14ac:dyDescent="0.2"/>
  <cols>
    <col min="1" max="1" width="33.5703125" style="33" customWidth="1"/>
    <col min="2" max="2" width="37.42578125" style="4" customWidth="1"/>
    <col min="3" max="3" width="57.140625" style="4" customWidth="1"/>
    <col min="4" max="4" width="25.28515625" style="73" customWidth="1"/>
    <col min="5" max="5" width="17.28515625" style="4" customWidth="1"/>
    <col min="6" max="6" width="15.5703125" style="4" customWidth="1"/>
    <col min="7" max="7" width="20.5703125" style="4" customWidth="1"/>
    <col min="8" max="8" width="20.85546875" style="4" customWidth="1"/>
    <col min="9" max="9" width="17" style="4" customWidth="1"/>
    <col min="10" max="10" width="19.28515625" style="4" customWidth="1"/>
    <col min="11" max="11" width="16.28515625" style="4" customWidth="1"/>
    <col min="12" max="12" width="15.28515625" style="4" customWidth="1"/>
    <col min="13" max="13" width="19.7109375" style="4" customWidth="1"/>
    <col min="14" max="14" width="21.140625" style="4" customWidth="1"/>
    <col min="15" max="15" width="18.85546875" style="4" customWidth="1"/>
    <col min="16" max="16" width="21.7109375" style="4" customWidth="1"/>
    <col min="17" max="17" width="23" style="4" customWidth="1"/>
    <col min="18" max="18" width="20.28515625" style="4" customWidth="1"/>
    <col min="19" max="19" width="22.85546875" style="4" customWidth="1"/>
    <col min="20" max="20" width="18.85546875" style="4" customWidth="1"/>
    <col min="21" max="21" width="21.5703125" style="4" customWidth="1"/>
    <col min="22" max="22" width="21.7109375" style="4" customWidth="1"/>
    <col min="23" max="23" width="18.42578125" style="4" customWidth="1"/>
    <col min="24" max="24" width="30.42578125" style="4" customWidth="1"/>
    <col min="25" max="25" width="18.85546875" style="4" customWidth="1"/>
    <col min="26" max="26" width="11.42578125" style="4" customWidth="1"/>
    <col min="27" max="27" width="27.85546875" style="4" customWidth="1"/>
    <col min="28" max="16384" width="11.42578125" style="4"/>
  </cols>
  <sheetData>
    <row r="1" spans="1:28" ht="45.75" customHeight="1" thickBot="1" x14ac:dyDescent="0.25">
      <c r="A1" s="134" t="s">
        <v>0</v>
      </c>
      <c r="B1" s="134"/>
      <c r="C1" s="134"/>
      <c r="D1" s="134"/>
      <c r="E1" s="134"/>
      <c r="F1" s="135"/>
      <c r="G1" s="1" t="s">
        <v>1</v>
      </c>
      <c r="H1" s="1" t="s">
        <v>2</v>
      </c>
      <c r="I1" s="1" t="s">
        <v>3</v>
      </c>
      <c r="J1" s="2" t="s">
        <v>4</v>
      </c>
      <c r="K1" s="3"/>
      <c r="L1" s="3"/>
      <c r="M1" s="3"/>
      <c r="N1" s="3"/>
      <c r="O1" s="3"/>
      <c r="P1" s="3"/>
      <c r="Q1" s="3"/>
      <c r="S1" s="3"/>
      <c r="T1" s="3"/>
      <c r="X1" s="3"/>
      <c r="Y1" s="3"/>
    </row>
    <row r="2" spans="1:28" ht="31.5" customHeight="1" thickBot="1" x14ac:dyDescent="0.25">
      <c r="A2" s="134"/>
      <c r="B2" s="134"/>
      <c r="C2" s="134"/>
      <c r="D2" s="134"/>
      <c r="E2" s="134"/>
      <c r="F2" s="135"/>
      <c r="G2" s="5">
        <f>AVERAGE(G4:G6)</f>
        <v>0.9745936825891629</v>
      </c>
      <c r="H2" s="6">
        <v>0.97</v>
      </c>
      <c r="I2" s="6">
        <v>0.97</v>
      </c>
      <c r="J2" s="6">
        <v>0.95</v>
      </c>
      <c r="K2" s="8"/>
      <c r="L2" s="8"/>
      <c r="M2" s="8"/>
      <c r="N2" s="8"/>
      <c r="O2" s="8"/>
      <c r="P2" s="8"/>
      <c r="Q2" s="8"/>
      <c r="R2" s="9"/>
      <c r="S2" s="8"/>
      <c r="T2" s="8"/>
      <c r="U2" s="9"/>
      <c r="V2" s="9"/>
      <c r="W2" s="9"/>
      <c r="X2" s="8"/>
      <c r="Y2" s="8"/>
    </row>
    <row r="3" spans="1:28" ht="60" customHeight="1" x14ac:dyDescent="0.2">
      <c r="A3" s="10" t="s">
        <v>5</v>
      </c>
      <c r="B3" s="11" t="s">
        <v>6</v>
      </c>
      <c r="C3" s="12" t="s">
        <v>7</v>
      </c>
      <c r="D3" s="12" t="s">
        <v>8</v>
      </c>
      <c r="E3" s="13" t="s">
        <v>9</v>
      </c>
      <c r="F3" s="12" t="s">
        <v>10</v>
      </c>
      <c r="G3" s="14" t="s">
        <v>11</v>
      </c>
      <c r="H3" s="15" t="s">
        <v>12</v>
      </c>
      <c r="I3" s="15" t="s">
        <v>13</v>
      </c>
      <c r="J3" s="16" t="s">
        <v>14</v>
      </c>
      <c r="K3" s="15" t="s">
        <v>15</v>
      </c>
      <c r="L3" s="15" t="s">
        <v>16</v>
      </c>
      <c r="M3" s="16" t="s">
        <v>17</v>
      </c>
      <c r="N3" s="15" t="s">
        <v>18</v>
      </c>
      <c r="O3" s="15" t="s">
        <v>19</v>
      </c>
      <c r="P3" s="16" t="s">
        <v>20</v>
      </c>
      <c r="Q3" s="15" t="s">
        <v>21</v>
      </c>
      <c r="R3" s="15" t="s">
        <v>22</v>
      </c>
      <c r="S3" s="17" t="s">
        <v>23</v>
      </c>
      <c r="T3" s="125" t="s">
        <v>24</v>
      </c>
      <c r="U3" s="125"/>
      <c r="AA3" s="125" t="s">
        <v>24</v>
      </c>
      <c r="AB3" s="125"/>
    </row>
    <row r="4" spans="1:28" ht="106.5" customHeight="1" x14ac:dyDescent="0.2">
      <c r="A4" s="18">
        <v>2203003</v>
      </c>
      <c r="B4" s="19" t="s">
        <v>25</v>
      </c>
      <c r="C4" s="20" t="s">
        <v>26</v>
      </c>
      <c r="D4" s="21" t="s">
        <v>27</v>
      </c>
      <c r="E4" s="78">
        <v>457</v>
      </c>
      <c r="F4" s="21">
        <v>121</v>
      </c>
      <c r="G4" s="22">
        <f>S4/F4</f>
        <v>1.0578512396694215</v>
      </c>
      <c r="H4" s="23">
        <f>F17</f>
        <v>0</v>
      </c>
      <c r="I4" s="23">
        <f>H4+G17</f>
        <v>4</v>
      </c>
      <c r="J4" s="24">
        <f>I4+H17</f>
        <v>6</v>
      </c>
      <c r="K4" s="25">
        <f>J4+K17</f>
        <v>8</v>
      </c>
      <c r="L4" s="25">
        <f>K4+L17</f>
        <v>10</v>
      </c>
      <c r="M4" s="24">
        <f>L4+M17</f>
        <v>12</v>
      </c>
      <c r="N4" s="26">
        <f>M4+P17</f>
        <v>13</v>
      </c>
      <c r="O4" s="26">
        <f>N4+Q17</f>
        <v>18</v>
      </c>
      <c r="P4" s="24">
        <f>O4+R17</f>
        <v>30</v>
      </c>
      <c r="Q4" s="27">
        <f>P4+U17</f>
        <v>64</v>
      </c>
      <c r="R4" s="27">
        <f>Q4+V17</f>
        <v>113</v>
      </c>
      <c r="S4" s="24">
        <f>R4+W17</f>
        <v>128</v>
      </c>
      <c r="T4" s="126" t="s">
        <v>80</v>
      </c>
      <c r="U4" s="126"/>
      <c r="AA4" s="126" t="s">
        <v>28</v>
      </c>
      <c r="AB4" s="126"/>
    </row>
    <row r="5" spans="1:28" ht="82.5" customHeight="1" x14ac:dyDescent="0.2">
      <c r="A5" s="18">
        <v>2203016</v>
      </c>
      <c r="B5" s="19" t="s">
        <v>29</v>
      </c>
      <c r="C5" s="20" t="s">
        <v>30</v>
      </c>
      <c r="D5" s="21" t="s">
        <v>31</v>
      </c>
      <c r="E5" s="78">
        <v>52</v>
      </c>
      <c r="F5" s="21">
        <v>13</v>
      </c>
      <c r="G5" s="22">
        <f>S5/F5</f>
        <v>0.84615384615384615</v>
      </c>
      <c r="H5" s="23">
        <f>F23</f>
        <v>0</v>
      </c>
      <c r="I5" s="23">
        <f>H5+G23</f>
        <v>0</v>
      </c>
      <c r="J5" s="24">
        <f>I5+H23</f>
        <v>0</v>
      </c>
      <c r="K5" s="25">
        <f>J5+K23</f>
        <v>0</v>
      </c>
      <c r="L5" s="25">
        <f>K5+L23</f>
        <v>0</v>
      </c>
      <c r="M5" s="24">
        <f>L5+M23</f>
        <v>0</v>
      </c>
      <c r="N5" s="26">
        <f>M5+P23</f>
        <v>0</v>
      </c>
      <c r="O5" s="26">
        <f>N5+Q23</f>
        <v>0</v>
      </c>
      <c r="P5" s="24">
        <f>O5+R23</f>
        <v>0</v>
      </c>
      <c r="Q5" s="27">
        <f>P5+U23</f>
        <v>3</v>
      </c>
      <c r="R5" s="27">
        <f>Q5+V23</f>
        <v>8</v>
      </c>
      <c r="S5" s="24">
        <f>R5+W23</f>
        <v>11</v>
      </c>
      <c r="T5" s="126" t="s">
        <v>81</v>
      </c>
      <c r="U5" s="126"/>
      <c r="AA5" s="126" t="s">
        <v>32</v>
      </c>
      <c r="AB5" s="126"/>
    </row>
    <row r="6" spans="1:28" ht="182.25" customHeight="1" x14ac:dyDescent="0.2">
      <c r="A6" s="18">
        <v>2203018</v>
      </c>
      <c r="B6" s="19" t="s">
        <v>33</v>
      </c>
      <c r="C6" s="20" t="s">
        <v>34</v>
      </c>
      <c r="D6" s="21" t="s">
        <v>35</v>
      </c>
      <c r="E6" s="79">
        <v>572343</v>
      </c>
      <c r="F6" s="28">
        <v>156402</v>
      </c>
      <c r="G6" s="22">
        <f>S6/F6</f>
        <v>1.0197759619442206</v>
      </c>
      <c r="H6" s="29">
        <f>F33</f>
        <v>4419</v>
      </c>
      <c r="I6" s="29">
        <f>H6+G33</f>
        <v>5650</v>
      </c>
      <c r="J6" s="30">
        <f>I6+H33</f>
        <v>22416</v>
      </c>
      <c r="K6" s="31">
        <f>J6+K33</f>
        <v>24933</v>
      </c>
      <c r="L6" s="31">
        <f>K6+L33</f>
        <v>40981</v>
      </c>
      <c r="M6" s="30">
        <f>L6+M33</f>
        <v>44082</v>
      </c>
      <c r="N6" s="32">
        <f>M6+P33</f>
        <v>45591</v>
      </c>
      <c r="O6" s="32">
        <f>N6+Q33</f>
        <v>47902</v>
      </c>
      <c r="P6" s="30">
        <f>O6+R33</f>
        <v>52893</v>
      </c>
      <c r="Q6" s="32">
        <f>P6+U33</f>
        <v>144023</v>
      </c>
      <c r="R6" s="32">
        <f>Q6+V33</f>
        <v>155594</v>
      </c>
      <c r="S6" s="30">
        <f>R6+W33</f>
        <v>159495</v>
      </c>
      <c r="T6" s="126" t="s">
        <v>82</v>
      </c>
      <c r="U6" s="126"/>
      <c r="AA6" s="126" t="s">
        <v>36</v>
      </c>
      <c r="AB6" s="126"/>
    </row>
    <row r="7" spans="1:28" ht="50.25" customHeight="1" x14ac:dyDescent="0.2">
      <c r="B7" s="34"/>
      <c r="C7" s="34"/>
      <c r="D7" s="35"/>
      <c r="E7" s="36"/>
      <c r="F7" s="36"/>
      <c r="G7" s="37"/>
      <c r="H7" s="38"/>
      <c r="I7" s="38"/>
      <c r="J7" s="39"/>
      <c r="K7" s="38"/>
      <c r="L7" s="38"/>
      <c r="M7" s="39"/>
      <c r="N7" s="39"/>
      <c r="O7" s="39"/>
      <c r="P7" s="38"/>
      <c r="Q7" s="38"/>
      <c r="R7" s="39"/>
      <c r="S7" s="39"/>
      <c r="T7" s="39"/>
      <c r="U7" s="38"/>
      <c r="V7" s="38"/>
      <c r="W7" s="39"/>
      <c r="X7" s="39"/>
      <c r="Y7" s="39"/>
    </row>
    <row r="8" spans="1:28" ht="75" customHeight="1" x14ac:dyDescent="0.2">
      <c r="A8" s="133" t="s">
        <v>37</v>
      </c>
      <c r="B8" s="133"/>
      <c r="C8" s="133"/>
      <c r="D8" s="133"/>
      <c r="E8" s="133"/>
      <c r="F8" s="133"/>
      <c r="G8" s="133"/>
      <c r="H8" s="133"/>
      <c r="I8" s="133"/>
      <c r="J8" s="133"/>
      <c r="K8" s="38"/>
      <c r="L8" s="38"/>
      <c r="M8" s="39"/>
      <c r="N8" s="39"/>
      <c r="O8" s="39"/>
      <c r="P8" s="38"/>
      <c r="Q8" s="38"/>
      <c r="R8" s="39"/>
      <c r="S8" s="39"/>
      <c r="T8" s="39"/>
      <c r="U8" s="38"/>
      <c r="V8" s="38"/>
      <c r="W8" s="39"/>
      <c r="X8" s="39"/>
      <c r="Y8" s="39"/>
    </row>
    <row r="9" spans="1:28" s="43" customFormat="1" ht="50.25" customHeight="1" x14ac:dyDescent="0.2">
      <c r="A9" s="40"/>
      <c r="B9" s="40"/>
      <c r="C9" s="40"/>
      <c r="D9" s="40"/>
      <c r="E9" s="40"/>
      <c r="F9" s="40"/>
      <c r="G9" s="40"/>
      <c r="H9" s="40"/>
      <c r="I9" s="40"/>
      <c r="J9" s="40"/>
      <c r="K9" s="41"/>
      <c r="L9" s="41"/>
      <c r="M9" s="42"/>
      <c r="N9" s="42"/>
      <c r="O9" s="42"/>
      <c r="P9" s="41"/>
      <c r="Q9" s="41"/>
      <c r="R9" s="42"/>
      <c r="S9" s="42"/>
      <c r="T9" s="42"/>
      <c r="U9" s="41"/>
      <c r="V9" s="41"/>
      <c r="W9" s="42"/>
      <c r="X9" s="42"/>
      <c r="Y9" s="42"/>
    </row>
    <row r="10" spans="1:28" ht="75" customHeight="1" x14ac:dyDescent="0.2">
      <c r="A10" s="10" t="s">
        <v>38</v>
      </c>
      <c r="B10" s="10" t="s">
        <v>6</v>
      </c>
      <c r="C10" s="10" t="s">
        <v>39</v>
      </c>
      <c r="D10" s="10" t="s">
        <v>40</v>
      </c>
      <c r="E10" s="10" t="s">
        <v>41</v>
      </c>
      <c r="F10" s="10" t="s">
        <v>42</v>
      </c>
      <c r="G10" s="10" t="s">
        <v>43</v>
      </c>
      <c r="H10" s="10" t="s">
        <v>44</v>
      </c>
      <c r="I10" s="10" t="s">
        <v>45</v>
      </c>
      <c r="J10" s="10" t="s">
        <v>46</v>
      </c>
      <c r="K10" s="10" t="s">
        <v>47</v>
      </c>
      <c r="L10" s="10" t="s">
        <v>48</v>
      </c>
      <c r="M10" s="10" t="s">
        <v>49</v>
      </c>
      <c r="N10" s="10" t="s">
        <v>50</v>
      </c>
      <c r="O10" s="10" t="s">
        <v>51</v>
      </c>
      <c r="P10" s="10" t="s">
        <v>52</v>
      </c>
      <c r="Q10" s="10" t="s">
        <v>53</v>
      </c>
      <c r="R10" s="10" t="s">
        <v>54</v>
      </c>
      <c r="S10" s="10" t="s">
        <v>55</v>
      </c>
      <c r="T10" s="10" t="s">
        <v>56</v>
      </c>
      <c r="U10" s="10" t="s">
        <v>57</v>
      </c>
      <c r="V10" s="10" t="s">
        <v>58</v>
      </c>
      <c r="W10" s="10" t="s">
        <v>59</v>
      </c>
      <c r="X10" s="10" t="s">
        <v>60</v>
      </c>
      <c r="Y10" s="10" t="s">
        <v>61</v>
      </c>
    </row>
    <row r="11" spans="1:28" ht="73.5" customHeight="1" x14ac:dyDescent="0.2">
      <c r="A11" s="127" t="s">
        <v>0</v>
      </c>
      <c r="B11" s="128" t="s">
        <v>25</v>
      </c>
      <c r="C11" s="44" t="s">
        <v>62</v>
      </c>
      <c r="D11" s="82">
        <v>8</v>
      </c>
      <c r="E11" s="57">
        <f>SUM(F11+G11+H11+K11+L11+M11+P11+Q11+R11+U11+V11+W11)</f>
        <v>7</v>
      </c>
      <c r="F11" s="45">
        <v>0</v>
      </c>
      <c r="G11" s="45">
        <v>0</v>
      </c>
      <c r="H11" s="45">
        <v>0</v>
      </c>
      <c r="I11" s="45">
        <f>F11+G11+H11</f>
        <v>0</v>
      </c>
      <c r="J11" s="46">
        <f>+I11/D11</f>
        <v>0</v>
      </c>
      <c r="K11" s="45">
        <v>0</v>
      </c>
      <c r="L11" s="45">
        <v>0</v>
      </c>
      <c r="M11" s="45">
        <v>0</v>
      </c>
      <c r="N11" s="45">
        <f>K11+L11+M11+I11</f>
        <v>0</v>
      </c>
      <c r="O11" s="46">
        <f>+N11/$D11</f>
        <v>0</v>
      </c>
      <c r="P11" s="45">
        <v>0</v>
      </c>
      <c r="Q11" s="45">
        <v>0</v>
      </c>
      <c r="R11" s="45">
        <v>2</v>
      </c>
      <c r="S11" s="45">
        <f>P11+Q11+R11+N11</f>
        <v>2</v>
      </c>
      <c r="T11" s="46">
        <f>+S11/$D11</f>
        <v>0.25</v>
      </c>
      <c r="U11" s="45">
        <v>5</v>
      </c>
      <c r="V11" s="45">
        <v>0</v>
      </c>
      <c r="W11" s="45">
        <v>0</v>
      </c>
      <c r="X11" s="45">
        <f>U11+V11+W11+S11</f>
        <v>7</v>
      </c>
      <c r="Y11" s="46">
        <f>+X11/$D11</f>
        <v>0.875</v>
      </c>
    </row>
    <row r="12" spans="1:28" ht="81" customHeight="1" x14ac:dyDescent="0.2">
      <c r="A12" s="127"/>
      <c r="B12" s="129"/>
      <c r="C12" s="44" t="s">
        <v>63</v>
      </c>
      <c r="D12" s="82">
        <v>24</v>
      </c>
      <c r="E12" s="57">
        <f t="shared" ref="E12:E16" si="0">SUM(F12+G12+H12+K12+L12+M12+P12+Q12+R12+U12+V12+W12)</f>
        <v>29</v>
      </c>
      <c r="F12" s="45">
        <v>0</v>
      </c>
      <c r="G12" s="45">
        <v>0</v>
      </c>
      <c r="H12" s="45">
        <v>0</v>
      </c>
      <c r="I12" s="45">
        <f t="shared" ref="I12:I16" si="1">F12+G12+H12</f>
        <v>0</v>
      </c>
      <c r="J12" s="46">
        <f t="shared" ref="J12:J16" si="2">+I12/D12</f>
        <v>0</v>
      </c>
      <c r="K12" s="45">
        <v>1</v>
      </c>
      <c r="L12" s="45">
        <v>0</v>
      </c>
      <c r="M12" s="45">
        <v>0</v>
      </c>
      <c r="N12" s="45">
        <f>K12+L12+M12+I12</f>
        <v>1</v>
      </c>
      <c r="O12" s="46">
        <f t="shared" ref="O12:O16" si="3">+N12/$D12</f>
        <v>4.1666666666666664E-2</v>
      </c>
      <c r="P12" s="45">
        <v>0</v>
      </c>
      <c r="Q12" s="45">
        <v>0</v>
      </c>
      <c r="R12" s="45">
        <v>3</v>
      </c>
      <c r="S12" s="45">
        <f>P12+Q12+R12+N12</f>
        <v>4</v>
      </c>
      <c r="T12" s="46">
        <f>+S12/$D12</f>
        <v>0.16666666666666666</v>
      </c>
      <c r="U12" s="45">
        <v>12</v>
      </c>
      <c r="V12" s="45">
        <v>7</v>
      </c>
      <c r="W12" s="45">
        <v>6</v>
      </c>
      <c r="X12" s="45">
        <f>U12+V12+W12+S12</f>
        <v>29</v>
      </c>
      <c r="Y12" s="46">
        <f>+X12/$D12</f>
        <v>1.2083333333333333</v>
      </c>
    </row>
    <row r="13" spans="1:28" ht="45" x14ac:dyDescent="0.2">
      <c r="A13" s="127"/>
      <c r="B13" s="129"/>
      <c r="C13" s="44" t="s">
        <v>64</v>
      </c>
      <c r="D13" s="82">
        <v>34</v>
      </c>
      <c r="E13" s="57">
        <f t="shared" si="0"/>
        <v>35</v>
      </c>
      <c r="F13" s="45">
        <v>0</v>
      </c>
      <c r="G13" s="45">
        <v>1</v>
      </c>
      <c r="H13" s="45">
        <v>1</v>
      </c>
      <c r="I13" s="45">
        <f t="shared" si="1"/>
        <v>2</v>
      </c>
      <c r="J13" s="46">
        <f t="shared" si="2"/>
        <v>5.8823529411764705E-2</v>
      </c>
      <c r="K13" s="45">
        <v>0</v>
      </c>
      <c r="L13" s="45">
        <v>0</v>
      </c>
      <c r="M13" s="45">
        <v>0</v>
      </c>
      <c r="N13" s="45">
        <f t="shared" ref="N13:N14" si="4">K13+L13+M13+I13</f>
        <v>2</v>
      </c>
      <c r="O13" s="46">
        <f t="shared" si="3"/>
        <v>5.8823529411764705E-2</v>
      </c>
      <c r="P13" s="45">
        <v>0</v>
      </c>
      <c r="Q13" s="45">
        <v>4</v>
      </c>
      <c r="R13" s="45">
        <v>3</v>
      </c>
      <c r="S13" s="45">
        <f t="shared" ref="S13:S14" si="5">P13+Q13+R13+N13</f>
        <v>9</v>
      </c>
      <c r="T13" s="46">
        <f t="shared" ref="T13:T14" si="6">+S13/$D13</f>
        <v>0.26470588235294118</v>
      </c>
      <c r="U13" s="45">
        <v>3</v>
      </c>
      <c r="V13" s="45">
        <v>20</v>
      </c>
      <c r="W13" s="45">
        <v>3</v>
      </c>
      <c r="X13" s="45">
        <f t="shared" ref="X13:X14" si="7">U13+V13+W13+S13</f>
        <v>35</v>
      </c>
      <c r="Y13" s="46">
        <f t="shared" ref="Y13:Y14" si="8">+X13/$D13</f>
        <v>1.0294117647058822</v>
      </c>
    </row>
    <row r="14" spans="1:28" ht="54" customHeight="1" x14ac:dyDescent="0.2">
      <c r="A14" s="127"/>
      <c r="B14" s="129"/>
      <c r="C14" s="44" t="s">
        <v>65</v>
      </c>
      <c r="D14" s="82">
        <v>20</v>
      </c>
      <c r="E14" s="57">
        <f t="shared" si="0"/>
        <v>19</v>
      </c>
      <c r="F14" s="45">
        <v>0</v>
      </c>
      <c r="G14" s="45">
        <v>2</v>
      </c>
      <c r="H14" s="45">
        <v>0</v>
      </c>
      <c r="I14" s="45">
        <f t="shared" si="1"/>
        <v>2</v>
      </c>
      <c r="J14" s="46">
        <f t="shared" si="2"/>
        <v>0.1</v>
      </c>
      <c r="K14" s="45">
        <v>0</v>
      </c>
      <c r="L14" s="45">
        <v>2</v>
      </c>
      <c r="M14" s="45">
        <v>1</v>
      </c>
      <c r="N14" s="45">
        <f t="shared" si="4"/>
        <v>5</v>
      </c>
      <c r="O14" s="46">
        <f t="shared" si="3"/>
        <v>0.25</v>
      </c>
      <c r="P14" s="45">
        <v>0</v>
      </c>
      <c r="Q14" s="45">
        <v>0</v>
      </c>
      <c r="R14" s="45">
        <v>2</v>
      </c>
      <c r="S14" s="45">
        <f t="shared" si="5"/>
        <v>7</v>
      </c>
      <c r="T14" s="46">
        <f t="shared" si="6"/>
        <v>0.35</v>
      </c>
      <c r="U14" s="45">
        <v>1</v>
      </c>
      <c r="V14" s="45">
        <v>9</v>
      </c>
      <c r="W14" s="45">
        <v>2</v>
      </c>
      <c r="X14" s="45">
        <f t="shared" si="7"/>
        <v>19</v>
      </c>
      <c r="Y14" s="46">
        <f t="shared" si="8"/>
        <v>0.95</v>
      </c>
    </row>
    <row r="15" spans="1:28" ht="61.5" customHeight="1" x14ac:dyDescent="0.2">
      <c r="A15" s="127"/>
      <c r="B15" s="129"/>
      <c r="C15" s="47" t="s">
        <v>66</v>
      </c>
      <c r="D15" s="80">
        <v>15</v>
      </c>
      <c r="E15" s="57">
        <f t="shared" si="0"/>
        <v>15</v>
      </c>
      <c r="F15" s="45">
        <v>0</v>
      </c>
      <c r="G15" s="45">
        <v>0</v>
      </c>
      <c r="H15" s="45">
        <v>0</v>
      </c>
      <c r="I15" s="45">
        <f t="shared" si="1"/>
        <v>0</v>
      </c>
      <c r="J15" s="46">
        <f t="shared" si="2"/>
        <v>0</v>
      </c>
      <c r="K15" s="45">
        <v>0</v>
      </c>
      <c r="L15" s="45">
        <v>0</v>
      </c>
      <c r="M15" s="45">
        <v>0</v>
      </c>
      <c r="N15" s="45">
        <f>K15+L15+M15+I15</f>
        <v>0</v>
      </c>
      <c r="O15" s="46">
        <f t="shared" si="3"/>
        <v>0</v>
      </c>
      <c r="P15" s="45">
        <v>0</v>
      </c>
      <c r="Q15" s="45">
        <v>0</v>
      </c>
      <c r="R15" s="45">
        <v>0</v>
      </c>
      <c r="S15" s="45">
        <f>P15+Q15+R15+N15</f>
        <v>0</v>
      </c>
      <c r="T15" s="46">
        <f>+S15/$D15</f>
        <v>0</v>
      </c>
      <c r="U15" s="45">
        <v>7</v>
      </c>
      <c r="V15" s="45">
        <v>8</v>
      </c>
      <c r="W15" s="45">
        <v>0</v>
      </c>
      <c r="X15" s="45">
        <f>U15+V15+W15+S15</f>
        <v>15</v>
      </c>
      <c r="Y15" s="46">
        <f>+X15/$D15</f>
        <v>1</v>
      </c>
    </row>
    <row r="16" spans="1:28" ht="45" x14ac:dyDescent="0.2">
      <c r="A16" s="127"/>
      <c r="B16" s="129"/>
      <c r="C16" s="44" t="s">
        <v>67</v>
      </c>
      <c r="D16" s="81">
        <v>20</v>
      </c>
      <c r="E16" s="57">
        <f t="shared" si="0"/>
        <v>23</v>
      </c>
      <c r="F16" s="45">
        <v>0</v>
      </c>
      <c r="G16" s="45">
        <v>1</v>
      </c>
      <c r="H16" s="45">
        <v>1</v>
      </c>
      <c r="I16" s="45">
        <f t="shared" si="1"/>
        <v>2</v>
      </c>
      <c r="J16" s="46">
        <f t="shared" si="2"/>
        <v>0.1</v>
      </c>
      <c r="K16" s="45">
        <v>1</v>
      </c>
      <c r="L16" s="45">
        <v>0</v>
      </c>
      <c r="M16" s="45">
        <v>1</v>
      </c>
      <c r="N16" s="45">
        <f>K16+L16+M16+I16</f>
        <v>4</v>
      </c>
      <c r="O16" s="46">
        <f t="shared" si="3"/>
        <v>0.2</v>
      </c>
      <c r="P16" s="45">
        <v>1</v>
      </c>
      <c r="Q16" s="45">
        <v>1</v>
      </c>
      <c r="R16" s="45">
        <v>2</v>
      </c>
      <c r="S16" s="45">
        <f>P16+Q16+R16+N16</f>
        <v>8</v>
      </c>
      <c r="T16" s="46">
        <f>+S16/$D16</f>
        <v>0.4</v>
      </c>
      <c r="U16" s="45">
        <v>6</v>
      </c>
      <c r="V16" s="45">
        <v>5</v>
      </c>
      <c r="W16" s="45">
        <v>4</v>
      </c>
      <c r="X16" s="45">
        <f>U16+V16+W16+S16</f>
        <v>23</v>
      </c>
      <c r="Y16" s="46">
        <f>+X16/$D16</f>
        <v>1.1499999999999999</v>
      </c>
    </row>
    <row r="17" spans="1:25" s="54" customFormat="1" ht="46.5" customHeight="1" x14ac:dyDescent="0.25">
      <c r="A17" s="127"/>
      <c r="B17" s="130"/>
      <c r="C17" s="49" t="s">
        <v>68</v>
      </c>
      <c r="D17" s="50">
        <f>SUM(D11:D16)</f>
        <v>121</v>
      </c>
      <c r="E17" s="50">
        <f>SUM(E11:E16)</f>
        <v>128</v>
      </c>
      <c r="F17" s="50">
        <f t="shared" ref="F17:X17" si="9">SUM(F11:F16)</f>
        <v>0</v>
      </c>
      <c r="G17" s="51">
        <f t="shared" si="9"/>
        <v>4</v>
      </c>
      <c r="H17" s="51">
        <f t="shared" si="9"/>
        <v>2</v>
      </c>
      <c r="I17" s="52">
        <f t="shared" si="9"/>
        <v>6</v>
      </c>
      <c r="J17" s="53">
        <f>+I17/D17</f>
        <v>4.9586776859504134E-2</v>
      </c>
      <c r="K17" s="50">
        <f t="shared" si="9"/>
        <v>2</v>
      </c>
      <c r="L17" s="50">
        <f t="shared" si="9"/>
        <v>2</v>
      </c>
      <c r="M17" s="50">
        <f t="shared" si="9"/>
        <v>2</v>
      </c>
      <c r="N17" s="52">
        <f t="shared" si="9"/>
        <v>12</v>
      </c>
      <c r="O17" s="53">
        <f>+N17/$D17</f>
        <v>9.9173553719008267E-2</v>
      </c>
      <c r="P17" s="50">
        <f t="shared" si="9"/>
        <v>1</v>
      </c>
      <c r="Q17" s="50">
        <f t="shared" si="9"/>
        <v>5</v>
      </c>
      <c r="R17" s="50">
        <f t="shared" si="9"/>
        <v>12</v>
      </c>
      <c r="S17" s="52">
        <f t="shared" si="9"/>
        <v>30</v>
      </c>
      <c r="T17" s="53">
        <f>+S17/$D17</f>
        <v>0.24793388429752067</v>
      </c>
      <c r="U17" s="50">
        <f t="shared" si="9"/>
        <v>34</v>
      </c>
      <c r="V17" s="50">
        <f t="shared" si="9"/>
        <v>49</v>
      </c>
      <c r="W17" s="50">
        <f t="shared" si="9"/>
        <v>15</v>
      </c>
      <c r="X17" s="52">
        <f t="shared" si="9"/>
        <v>128</v>
      </c>
      <c r="Y17" s="53">
        <f>+X17/$D17</f>
        <v>1.0578512396694215</v>
      </c>
    </row>
    <row r="18" spans="1:25" ht="54.75" customHeight="1" x14ac:dyDescent="0.25">
      <c r="A18" s="4"/>
      <c r="B18" s="33"/>
      <c r="C18" s="34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38"/>
      <c r="W18" s="38"/>
      <c r="X18" s="55"/>
      <c r="Y18" s="55"/>
    </row>
    <row r="19" spans="1:25" ht="75" customHeight="1" x14ac:dyDescent="0.2">
      <c r="A19" s="10" t="s">
        <v>38</v>
      </c>
      <c r="B19" s="10" t="s">
        <v>6</v>
      </c>
      <c r="C19" s="10" t="s">
        <v>69</v>
      </c>
      <c r="D19" s="10" t="s">
        <v>40</v>
      </c>
      <c r="E19" s="10" t="s">
        <v>41</v>
      </c>
      <c r="F19" s="10" t="s">
        <v>42</v>
      </c>
      <c r="G19" s="10" t="s">
        <v>43</v>
      </c>
      <c r="H19" s="10" t="s">
        <v>44</v>
      </c>
      <c r="I19" s="10" t="s">
        <v>45</v>
      </c>
      <c r="J19" s="10" t="s">
        <v>46</v>
      </c>
      <c r="K19" s="10" t="s">
        <v>47</v>
      </c>
      <c r="L19" s="10" t="s">
        <v>48</v>
      </c>
      <c r="M19" s="10" t="s">
        <v>49</v>
      </c>
      <c r="N19" s="10" t="s">
        <v>50</v>
      </c>
      <c r="O19" s="10" t="s">
        <v>51</v>
      </c>
      <c r="P19" s="10" t="s">
        <v>52</v>
      </c>
      <c r="Q19" s="10" t="s">
        <v>53</v>
      </c>
      <c r="R19" s="10" t="s">
        <v>54</v>
      </c>
      <c r="S19" s="10" t="s">
        <v>55</v>
      </c>
      <c r="T19" s="10" t="s">
        <v>56</v>
      </c>
      <c r="U19" s="10" t="s">
        <v>57</v>
      </c>
      <c r="V19" s="10" t="s">
        <v>58</v>
      </c>
      <c r="W19" s="10" t="s">
        <v>59</v>
      </c>
      <c r="X19" s="10" t="s">
        <v>60</v>
      </c>
      <c r="Y19" s="10" t="s">
        <v>61</v>
      </c>
    </row>
    <row r="20" spans="1:25" s="33" customFormat="1" ht="45" customHeight="1" x14ac:dyDescent="0.25">
      <c r="A20" s="128" t="s">
        <v>0</v>
      </c>
      <c r="B20" s="131" t="s">
        <v>29</v>
      </c>
      <c r="C20" s="56" t="s">
        <v>70</v>
      </c>
      <c r="D20" s="57">
        <v>1</v>
      </c>
      <c r="E20" s="58">
        <f>SUM(F20+G20+H20+K20+L20+M20+P20+Q20+R20+U20+V20+W20)</f>
        <v>1</v>
      </c>
      <c r="F20" s="45">
        <v>0</v>
      </c>
      <c r="G20" s="48">
        <v>0</v>
      </c>
      <c r="H20" s="48">
        <v>0</v>
      </c>
      <c r="I20" s="48">
        <f>F20+G20+H20</f>
        <v>0</v>
      </c>
      <c r="J20" s="59">
        <f>+I20/D20</f>
        <v>0</v>
      </c>
      <c r="K20" s="48">
        <v>0</v>
      </c>
      <c r="L20" s="48">
        <v>0</v>
      </c>
      <c r="M20" s="48">
        <v>0</v>
      </c>
      <c r="N20" s="48">
        <f>K20+L20+M20+I20</f>
        <v>0</v>
      </c>
      <c r="O20" s="59">
        <f>+N20/$D20</f>
        <v>0</v>
      </c>
      <c r="P20" s="48">
        <v>0</v>
      </c>
      <c r="Q20" s="48">
        <v>0</v>
      </c>
      <c r="R20" s="48">
        <v>0</v>
      </c>
      <c r="S20" s="48">
        <f>P20+Q20+R20+N20</f>
        <v>0</v>
      </c>
      <c r="T20" s="59">
        <f>+S20/$D20</f>
        <v>0</v>
      </c>
      <c r="U20" s="48">
        <v>0</v>
      </c>
      <c r="V20" s="48">
        <v>1</v>
      </c>
      <c r="W20" s="48">
        <v>0</v>
      </c>
      <c r="X20" s="48">
        <f>U20+V20+W20+S20</f>
        <v>1</v>
      </c>
      <c r="Y20" s="59">
        <f>+X20/$D20</f>
        <v>1</v>
      </c>
    </row>
    <row r="21" spans="1:25" s="33" customFormat="1" ht="56.25" customHeight="1" x14ac:dyDescent="0.25">
      <c r="A21" s="129"/>
      <c r="B21" s="131"/>
      <c r="C21" s="56" t="s">
        <v>71</v>
      </c>
      <c r="D21" s="57">
        <v>8</v>
      </c>
      <c r="E21" s="58">
        <f t="shared" ref="E21:E22" si="10">SUM(F21+G21+H21+K21+L21+M21+P21+Q21+R21+U21+V21+W21)</f>
        <v>5</v>
      </c>
      <c r="F21" s="45">
        <v>0</v>
      </c>
      <c r="G21" s="48">
        <v>0</v>
      </c>
      <c r="H21" s="48">
        <v>0</v>
      </c>
      <c r="I21" s="48">
        <f t="shared" ref="I21:I22" si="11">F21+G21+H21</f>
        <v>0</v>
      </c>
      <c r="J21" s="59">
        <f t="shared" ref="J21:J22" si="12">+I21/D21</f>
        <v>0</v>
      </c>
      <c r="K21" s="48">
        <v>0</v>
      </c>
      <c r="L21" s="48">
        <v>0</v>
      </c>
      <c r="M21" s="48">
        <v>0</v>
      </c>
      <c r="N21" s="48">
        <f>K21+L21+M21+I21</f>
        <v>0</v>
      </c>
      <c r="O21" s="59">
        <f>+N21/$D21</f>
        <v>0</v>
      </c>
      <c r="P21" s="48">
        <v>0</v>
      </c>
      <c r="Q21" s="48">
        <v>0</v>
      </c>
      <c r="R21" s="48">
        <v>0</v>
      </c>
      <c r="S21" s="48">
        <f>P21+Q21+R21+N21</f>
        <v>0</v>
      </c>
      <c r="T21" s="59">
        <f>+S21/$D21</f>
        <v>0</v>
      </c>
      <c r="U21" s="48">
        <v>3</v>
      </c>
      <c r="V21" s="48">
        <v>2</v>
      </c>
      <c r="W21" s="48">
        <v>0</v>
      </c>
      <c r="X21" s="48">
        <f>U21+V21+W21+S21</f>
        <v>5</v>
      </c>
      <c r="Y21" s="59">
        <f>+X21/$D21</f>
        <v>0.625</v>
      </c>
    </row>
    <row r="22" spans="1:25" s="33" customFormat="1" ht="60" customHeight="1" x14ac:dyDescent="0.25">
      <c r="A22" s="129"/>
      <c r="B22" s="131"/>
      <c r="C22" s="60" t="s">
        <v>72</v>
      </c>
      <c r="D22" s="61">
        <v>4</v>
      </c>
      <c r="E22" s="58">
        <f t="shared" si="10"/>
        <v>5</v>
      </c>
      <c r="F22" s="45">
        <v>0</v>
      </c>
      <c r="G22" s="45">
        <v>0</v>
      </c>
      <c r="H22" s="45">
        <v>0</v>
      </c>
      <c r="I22" s="48">
        <f t="shared" si="11"/>
        <v>0</v>
      </c>
      <c r="J22" s="59">
        <f t="shared" si="12"/>
        <v>0</v>
      </c>
      <c r="K22" s="45">
        <v>0</v>
      </c>
      <c r="L22" s="45">
        <v>0</v>
      </c>
      <c r="M22" s="45">
        <v>0</v>
      </c>
      <c r="N22" s="48">
        <f>K22+L22+M22+I22</f>
        <v>0</v>
      </c>
      <c r="O22" s="59">
        <f>+N22/$D22</f>
        <v>0</v>
      </c>
      <c r="P22" s="45">
        <v>0</v>
      </c>
      <c r="Q22" s="45">
        <v>0</v>
      </c>
      <c r="R22" s="45">
        <v>0</v>
      </c>
      <c r="S22" s="48">
        <f>P22+Q22+R22+N22</f>
        <v>0</v>
      </c>
      <c r="T22" s="59">
        <f>+S22/$D22</f>
        <v>0</v>
      </c>
      <c r="U22" s="45">
        <v>0</v>
      </c>
      <c r="V22" s="45">
        <v>2</v>
      </c>
      <c r="W22" s="45">
        <v>3</v>
      </c>
      <c r="X22" s="48">
        <f>U22+V22+W22+S22</f>
        <v>5</v>
      </c>
      <c r="Y22" s="59">
        <f>+X22/$D22</f>
        <v>1.25</v>
      </c>
    </row>
    <row r="23" spans="1:25" s="63" customFormat="1" ht="41.25" customHeight="1" x14ac:dyDescent="0.25">
      <c r="A23" s="130"/>
      <c r="B23" s="131"/>
      <c r="C23" s="49" t="s">
        <v>68</v>
      </c>
      <c r="D23" s="50">
        <f t="shared" ref="D23:W23" si="13">SUM(D20:D22)</f>
        <v>13</v>
      </c>
      <c r="E23" s="50">
        <f t="shared" si="13"/>
        <v>11</v>
      </c>
      <c r="F23" s="50">
        <f t="shared" si="13"/>
        <v>0</v>
      </c>
      <c r="G23" s="51">
        <f t="shared" si="13"/>
        <v>0</v>
      </c>
      <c r="H23" s="51">
        <f t="shared" si="13"/>
        <v>0</v>
      </c>
      <c r="I23" s="52">
        <f t="shared" si="13"/>
        <v>0</v>
      </c>
      <c r="J23" s="62">
        <f>+I23/D23</f>
        <v>0</v>
      </c>
      <c r="K23" s="50">
        <f t="shared" si="13"/>
        <v>0</v>
      </c>
      <c r="L23" s="50">
        <f t="shared" si="13"/>
        <v>0</v>
      </c>
      <c r="M23" s="50">
        <f t="shared" si="13"/>
        <v>0</v>
      </c>
      <c r="N23" s="52">
        <f t="shared" ref="N23" si="14">SUM(N20:N22)</f>
        <v>0</v>
      </c>
      <c r="O23" s="62">
        <f>+N23/$D23</f>
        <v>0</v>
      </c>
      <c r="P23" s="50">
        <f t="shared" si="13"/>
        <v>0</v>
      </c>
      <c r="Q23" s="50">
        <f t="shared" si="13"/>
        <v>0</v>
      </c>
      <c r="R23" s="50">
        <f t="shared" si="13"/>
        <v>0</v>
      </c>
      <c r="S23" s="52">
        <f t="shared" ref="S23" si="15">SUM(S20:S22)</f>
        <v>0</v>
      </c>
      <c r="T23" s="62">
        <f>+S23/$D23</f>
        <v>0</v>
      </c>
      <c r="U23" s="50">
        <f t="shared" si="13"/>
        <v>3</v>
      </c>
      <c r="V23" s="50">
        <f t="shared" si="13"/>
        <v>5</v>
      </c>
      <c r="W23" s="50">
        <f t="shared" si="13"/>
        <v>3</v>
      </c>
      <c r="X23" s="52">
        <f t="shared" ref="X23" si="16">SUM(X20:X22)</f>
        <v>11</v>
      </c>
      <c r="Y23" s="62">
        <f>+X23/$D23</f>
        <v>0.84615384615384615</v>
      </c>
    </row>
    <row r="24" spans="1:25" ht="38.25" customHeight="1" x14ac:dyDescent="0.25">
      <c r="A24" s="21"/>
      <c r="B24" s="33"/>
      <c r="C24" s="34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38"/>
      <c r="W24" s="38"/>
      <c r="X24" s="55"/>
      <c r="Y24" s="55"/>
    </row>
    <row r="25" spans="1:25" ht="75" customHeight="1" x14ac:dyDescent="0.2">
      <c r="A25" s="10" t="s">
        <v>38</v>
      </c>
      <c r="B25" s="10" t="s">
        <v>6</v>
      </c>
      <c r="C25" s="10" t="s">
        <v>39</v>
      </c>
      <c r="D25" s="10" t="s">
        <v>40</v>
      </c>
      <c r="E25" s="10" t="s">
        <v>41</v>
      </c>
      <c r="F25" s="10" t="s">
        <v>42</v>
      </c>
      <c r="G25" s="10" t="s">
        <v>43</v>
      </c>
      <c r="H25" s="10" t="s">
        <v>44</v>
      </c>
      <c r="I25" s="10" t="s">
        <v>45</v>
      </c>
      <c r="J25" s="10" t="s">
        <v>46</v>
      </c>
      <c r="K25" s="10" t="s">
        <v>47</v>
      </c>
      <c r="L25" s="10" t="s">
        <v>48</v>
      </c>
      <c r="M25" s="10" t="s">
        <v>49</v>
      </c>
      <c r="N25" s="10" t="s">
        <v>50</v>
      </c>
      <c r="O25" s="10" t="s">
        <v>51</v>
      </c>
      <c r="P25" s="10" t="s">
        <v>52</v>
      </c>
      <c r="Q25" s="10" t="s">
        <v>53</v>
      </c>
      <c r="R25" s="10" t="s">
        <v>54</v>
      </c>
      <c r="S25" s="10" t="s">
        <v>55</v>
      </c>
      <c r="T25" s="10" t="s">
        <v>56</v>
      </c>
      <c r="U25" s="10" t="s">
        <v>57</v>
      </c>
      <c r="V25" s="10" t="s">
        <v>58</v>
      </c>
      <c r="W25" s="10" t="s">
        <v>59</v>
      </c>
      <c r="X25" s="10" t="s">
        <v>60</v>
      </c>
      <c r="Y25" s="10" t="s">
        <v>61</v>
      </c>
    </row>
    <row r="26" spans="1:25" ht="90" customHeight="1" x14ac:dyDescent="0.2">
      <c r="A26" s="132" t="s">
        <v>0</v>
      </c>
      <c r="B26" s="132" t="s">
        <v>33</v>
      </c>
      <c r="C26" s="64" t="s">
        <v>73</v>
      </c>
      <c r="D26" s="65">
        <v>480</v>
      </c>
      <c r="E26" s="65">
        <f>F26+G26+H26+K26+L26+M26+P26+Q26+R26+U26+V26+W26</f>
        <v>486</v>
      </c>
      <c r="F26" s="66">
        <v>0</v>
      </c>
      <c r="G26" s="66">
        <v>0</v>
      </c>
      <c r="H26" s="66">
        <v>0</v>
      </c>
      <c r="I26" s="66">
        <f>F26+G26+H26</f>
        <v>0</v>
      </c>
      <c r="J26" s="67">
        <f>+I26/D26</f>
        <v>0</v>
      </c>
      <c r="K26" s="66">
        <v>0</v>
      </c>
      <c r="L26" s="66">
        <v>0</v>
      </c>
      <c r="M26" s="66">
        <v>153</v>
      </c>
      <c r="N26" s="66">
        <f>K26+L26+M26+I26</f>
        <v>153</v>
      </c>
      <c r="O26" s="67">
        <f t="shared" ref="O26:O32" si="17">+N26/$D26</f>
        <v>0.31874999999999998</v>
      </c>
      <c r="P26" s="66">
        <v>0</v>
      </c>
      <c r="Q26" s="66">
        <v>0</v>
      </c>
      <c r="R26" s="66">
        <v>0</v>
      </c>
      <c r="S26" s="66">
        <f>P26+Q26+R26+N26</f>
        <v>153</v>
      </c>
      <c r="T26" s="67">
        <f t="shared" ref="T26:T32" si="18">+S26/$D26</f>
        <v>0.31874999999999998</v>
      </c>
      <c r="U26" s="66">
        <v>246</v>
      </c>
      <c r="V26" s="66">
        <v>87</v>
      </c>
      <c r="W26" s="66">
        <v>0</v>
      </c>
      <c r="X26" s="66">
        <f>U26+V26+W26+S26</f>
        <v>486</v>
      </c>
      <c r="Y26" s="67">
        <f t="shared" ref="Y26:Y32" si="19">+X26/$D26</f>
        <v>1.0125</v>
      </c>
    </row>
    <row r="27" spans="1:25" ht="57.75" customHeight="1" x14ac:dyDescent="0.2">
      <c r="A27" s="127"/>
      <c r="B27" s="127"/>
      <c r="C27" s="68" t="s">
        <v>74</v>
      </c>
      <c r="D27" s="28">
        <v>3694</v>
      </c>
      <c r="E27" s="65">
        <f t="shared" ref="E27:E31" si="20">F27+G27+H27+K27+L27+M27+P27+Q27+R27+U27+V27+W27</f>
        <v>3694</v>
      </c>
      <c r="F27" s="66">
        <v>242</v>
      </c>
      <c r="G27" s="66">
        <v>691</v>
      </c>
      <c r="H27" s="66">
        <v>259</v>
      </c>
      <c r="I27" s="66">
        <f t="shared" ref="I27:I32" si="21">F27+G27+H27</f>
        <v>1192</v>
      </c>
      <c r="J27" s="67">
        <f t="shared" ref="J27:J32" si="22">+I27/D27</f>
        <v>0.32268543584190579</v>
      </c>
      <c r="K27" s="66">
        <v>262</v>
      </c>
      <c r="L27" s="66">
        <v>230</v>
      </c>
      <c r="M27" s="66">
        <v>283</v>
      </c>
      <c r="N27" s="66">
        <f>K27+L27+M27+I27</f>
        <v>1967</v>
      </c>
      <c r="O27" s="67">
        <f t="shared" si="17"/>
        <v>0.53248511099079587</v>
      </c>
      <c r="P27" s="66">
        <v>261</v>
      </c>
      <c r="Q27" s="66">
        <v>493</v>
      </c>
      <c r="R27" s="66">
        <v>209</v>
      </c>
      <c r="S27" s="66">
        <f>P27+Q27+R27+N27</f>
        <v>2930</v>
      </c>
      <c r="T27" s="67">
        <f t="shared" si="18"/>
        <v>0.79317812669193288</v>
      </c>
      <c r="U27" s="66">
        <v>249</v>
      </c>
      <c r="V27" s="66">
        <v>371</v>
      </c>
      <c r="W27" s="66">
        <v>144</v>
      </c>
      <c r="X27" s="66">
        <f>U27+V27+W27+S27</f>
        <v>3694</v>
      </c>
      <c r="Y27" s="67">
        <f t="shared" si="19"/>
        <v>1</v>
      </c>
    </row>
    <row r="28" spans="1:25" ht="51.75" customHeight="1" x14ac:dyDescent="0.2">
      <c r="A28" s="127"/>
      <c r="B28" s="127"/>
      <c r="C28" s="68" t="s">
        <v>75</v>
      </c>
      <c r="D28" s="28">
        <v>150000</v>
      </c>
      <c r="E28" s="65">
        <f t="shared" si="20"/>
        <v>153531</v>
      </c>
      <c r="F28" s="66">
        <v>4158</v>
      </c>
      <c r="G28" s="66">
        <v>391</v>
      </c>
      <c r="H28" s="66">
        <v>16295</v>
      </c>
      <c r="I28" s="66">
        <f t="shared" si="21"/>
        <v>20844</v>
      </c>
      <c r="J28" s="67">
        <f t="shared" si="22"/>
        <v>0.13896</v>
      </c>
      <c r="K28" s="66">
        <v>2060</v>
      </c>
      <c r="L28" s="66">
        <v>15598</v>
      </c>
      <c r="M28" s="66">
        <v>2433</v>
      </c>
      <c r="N28" s="66">
        <f t="shared" ref="N28:N32" si="23">K28+L28+M28+I28</f>
        <v>40935</v>
      </c>
      <c r="O28" s="67">
        <f t="shared" si="17"/>
        <v>0.27289999999999998</v>
      </c>
      <c r="P28" s="66">
        <v>1131</v>
      </c>
      <c r="Q28" s="66">
        <v>1702</v>
      </c>
      <c r="R28" s="66">
        <v>4674</v>
      </c>
      <c r="S28" s="66">
        <f t="shared" ref="S28:S32" si="24">P28+Q28+R28+N28</f>
        <v>48442</v>
      </c>
      <c r="T28" s="67">
        <f t="shared" si="18"/>
        <v>0.32294666666666666</v>
      </c>
      <c r="U28" s="66">
        <v>90492</v>
      </c>
      <c r="V28" s="66">
        <v>10987</v>
      </c>
      <c r="W28" s="66">
        <v>3610</v>
      </c>
      <c r="X28" s="66">
        <f t="shared" ref="X28:X32" si="25">U28+V28+W28+S28</f>
        <v>153531</v>
      </c>
      <c r="Y28" s="67">
        <f t="shared" si="19"/>
        <v>1.0235399999999999</v>
      </c>
    </row>
    <row r="29" spans="1:25" ht="57" customHeight="1" x14ac:dyDescent="0.2">
      <c r="A29" s="127"/>
      <c r="B29" s="127"/>
      <c r="C29" s="68" t="s">
        <v>76</v>
      </c>
      <c r="D29" s="28">
        <v>1012</v>
      </c>
      <c r="E29" s="65">
        <f t="shared" si="20"/>
        <v>1012</v>
      </c>
      <c r="F29" s="66">
        <v>19</v>
      </c>
      <c r="G29" s="66">
        <v>68</v>
      </c>
      <c r="H29" s="66">
        <v>117</v>
      </c>
      <c r="I29" s="66">
        <f t="shared" si="21"/>
        <v>204</v>
      </c>
      <c r="J29" s="67">
        <f t="shared" si="22"/>
        <v>0.20158102766798419</v>
      </c>
      <c r="K29" s="66">
        <v>90</v>
      </c>
      <c r="L29" s="66">
        <v>105</v>
      </c>
      <c r="M29" s="66">
        <v>100</v>
      </c>
      <c r="N29" s="66">
        <f t="shared" si="23"/>
        <v>499</v>
      </c>
      <c r="O29" s="67">
        <f t="shared" si="17"/>
        <v>0.49308300395256915</v>
      </c>
      <c r="P29" s="66">
        <v>82</v>
      </c>
      <c r="Q29" s="66">
        <v>91</v>
      </c>
      <c r="R29" s="66">
        <v>80</v>
      </c>
      <c r="S29" s="66">
        <f t="shared" si="24"/>
        <v>752</v>
      </c>
      <c r="T29" s="67">
        <f t="shared" si="18"/>
        <v>0.74308300395256921</v>
      </c>
      <c r="U29" s="66">
        <v>98</v>
      </c>
      <c r="V29" s="66">
        <v>100</v>
      </c>
      <c r="W29" s="66">
        <v>62</v>
      </c>
      <c r="X29" s="66">
        <f t="shared" si="25"/>
        <v>1012</v>
      </c>
      <c r="Y29" s="67">
        <f t="shared" si="19"/>
        <v>1</v>
      </c>
    </row>
    <row r="30" spans="1:25" ht="58.5" customHeight="1" x14ac:dyDescent="0.2">
      <c r="A30" s="127"/>
      <c r="B30" s="127"/>
      <c r="C30" s="68" t="s">
        <v>77</v>
      </c>
      <c r="D30" s="28">
        <v>66</v>
      </c>
      <c r="E30" s="65">
        <f t="shared" si="20"/>
        <v>66</v>
      </c>
      <c r="F30" s="66">
        <v>0</v>
      </c>
      <c r="G30" s="66">
        <v>4</v>
      </c>
      <c r="H30" s="66">
        <v>11</v>
      </c>
      <c r="I30" s="66">
        <f t="shared" si="21"/>
        <v>15</v>
      </c>
      <c r="J30" s="67">
        <f t="shared" si="22"/>
        <v>0.22727272727272727</v>
      </c>
      <c r="K30" s="66">
        <v>4</v>
      </c>
      <c r="L30" s="66">
        <v>4</v>
      </c>
      <c r="M30" s="66">
        <v>2</v>
      </c>
      <c r="N30" s="66">
        <f t="shared" si="23"/>
        <v>25</v>
      </c>
      <c r="O30" s="67">
        <f t="shared" si="17"/>
        <v>0.37878787878787878</v>
      </c>
      <c r="P30" s="66">
        <v>3</v>
      </c>
      <c r="Q30" s="66">
        <v>11</v>
      </c>
      <c r="R30" s="66">
        <v>10</v>
      </c>
      <c r="S30" s="66">
        <f t="shared" si="24"/>
        <v>49</v>
      </c>
      <c r="T30" s="67">
        <f t="shared" si="18"/>
        <v>0.74242424242424243</v>
      </c>
      <c r="U30" s="66">
        <v>5</v>
      </c>
      <c r="V30" s="66">
        <v>5</v>
      </c>
      <c r="W30" s="66">
        <v>7</v>
      </c>
      <c r="X30" s="66">
        <f t="shared" si="25"/>
        <v>66</v>
      </c>
      <c r="Y30" s="67">
        <f t="shared" si="19"/>
        <v>1</v>
      </c>
    </row>
    <row r="31" spans="1:25" ht="75" customHeight="1" x14ac:dyDescent="0.2">
      <c r="A31" s="127"/>
      <c r="B31" s="127"/>
      <c r="C31" s="68" t="s">
        <v>78</v>
      </c>
      <c r="D31" s="28">
        <v>1000</v>
      </c>
      <c r="E31" s="65">
        <f t="shared" si="20"/>
        <v>531</v>
      </c>
      <c r="F31" s="66">
        <v>0</v>
      </c>
      <c r="G31" s="66">
        <v>71</v>
      </c>
      <c r="H31" s="66">
        <v>57</v>
      </c>
      <c r="I31" s="66">
        <f t="shared" si="21"/>
        <v>128</v>
      </c>
      <c r="J31" s="67">
        <f t="shared" si="22"/>
        <v>0.128</v>
      </c>
      <c r="K31" s="66">
        <v>90</v>
      </c>
      <c r="L31" s="66">
        <v>91</v>
      </c>
      <c r="M31" s="66">
        <v>114</v>
      </c>
      <c r="N31" s="66">
        <f t="shared" si="23"/>
        <v>423</v>
      </c>
      <c r="O31" s="67">
        <f t="shared" si="17"/>
        <v>0.42299999999999999</v>
      </c>
      <c r="P31" s="66">
        <v>18</v>
      </c>
      <c r="Q31" s="66">
        <v>0</v>
      </c>
      <c r="R31" s="66">
        <v>4</v>
      </c>
      <c r="S31" s="66">
        <f t="shared" si="24"/>
        <v>445</v>
      </c>
      <c r="T31" s="67">
        <f t="shared" si="18"/>
        <v>0.44500000000000001</v>
      </c>
      <c r="U31" s="66">
        <v>26</v>
      </c>
      <c r="V31" s="66">
        <v>0</v>
      </c>
      <c r="W31" s="66">
        <v>60</v>
      </c>
      <c r="X31" s="66">
        <f t="shared" si="25"/>
        <v>531</v>
      </c>
      <c r="Y31" s="67">
        <f t="shared" si="19"/>
        <v>0.53100000000000003</v>
      </c>
    </row>
    <row r="32" spans="1:25" ht="54.75" customHeight="1" x14ac:dyDescent="0.2">
      <c r="A32" s="127"/>
      <c r="B32" s="127"/>
      <c r="C32" s="68" t="s">
        <v>79</v>
      </c>
      <c r="D32" s="28">
        <v>150</v>
      </c>
      <c r="E32" s="65">
        <f>F32+G32+H32+K32+L32+M32+P32+Q32+R32+U32+V32+W32</f>
        <v>175</v>
      </c>
      <c r="F32" s="66">
        <v>0</v>
      </c>
      <c r="G32" s="66">
        <v>6</v>
      </c>
      <c r="H32" s="66">
        <v>27</v>
      </c>
      <c r="I32" s="66">
        <f t="shared" si="21"/>
        <v>33</v>
      </c>
      <c r="J32" s="67">
        <f t="shared" si="22"/>
        <v>0.22</v>
      </c>
      <c r="K32" s="66">
        <v>11</v>
      </c>
      <c r="L32" s="66">
        <v>20</v>
      </c>
      <c r="M32" s="66">
        <v>16</v>
      </c>
      <c r="N32" s="66">
        <f t="shared" si="23"/>
        <v>80</v>
      </c>
      <c r="O32" s="67">
        <f t="shared" si="17"/>
        <v>0.53333333333333333</v>
      </c>
      <c r="P32" s="66">
        <v>14</v>
      </c>
      <c r="Q32" s="66">
        <v>14</v>
      </c>
      <c r="R32" s="66">
        <v>14</v>
      </c>
      <c r="S32" s="66">
        <f t="shared" si="24"/>
        <v>122</v>
      </c>
      <c r="T32" s="67">
        <f t="shared" si="18"/>
        <v>0.81333333333333335</v>
      </c>
      <c r="U32" s="66">
        <v>14</v>
      </c>
      <c r="V32" s="66">
        <v>21</v>
      </c>
      <c r="W32" s="66">
        <v>18</v>
      </c>
      <c r="X32" s="66">
        <f t="shared" si="25"/>
        <v>175</v>
      </c>
      <c r="Y32" s="67">
        <f t="shared" si="19"/>
        <v>1.1666666666666667</v>
      </c>
    </row>
    <row r="33" spans="1:25" s="63" customFormat="1" ht="33.75" customHeight="1" x14ac:dyDescent="0.25">
      <c r="A33" s="127"/>
      <c r="B33" s="127"/>
      <c r="C33" s="49" t="s">
        <v>68</v>
      </c>
      <c r="D33" s="69">
        <f t="shared" ref="D33:I33" si="26">SUM(D26:D32)</f>
        <v>156402</v>
      </c>
      <c r="E33" s="70">
        <f t="shared" si="26"/>
        <v>159495</v>
      </c>
      <c r="F33" s="69">
        <f t="shared" si="26"/>
        <v>4419</v>
      </c>
      <c r="G33" s="69">
        <f t="shared" si="26"/>
        <v>1231</v>
      </c>
      <c r="H33" s="69">
        <f t="shared" si="26"/>
        <v>16766</v>
      </c>
      <c r="I33" s="71">
        <f t="shared" si="26"/>
        <v>22416</v>
      </c>
      <c r="J33" s="72">
        <f>+I33/D33</f>
        <v>0.14332297540952163</v>
      </c>
      <c r="K33" s="69">
        <f>SUM(K26:K32)</f>
        <v>2517</v>
      </c>
      <c r="L33" s="69">
        <f>SUM(L26:L32)</f>
        <v>16048</v>
      </c>
      <c r="M33" s="69">
        <f>SUM(M26:M32)</f>
        <v>3101</v>
      </c>
      <c r="N33" s="71">
        <f>SUM(N26:N32)</f>
        <v>44082</v>
      </c>
      <c r="O33" s="72">
        <f>+N33/D33</f>
        <v>0.2818506157210266</v>
      </c>
      <c r="P33" s="69">
        <f>SUM(P26:P32)</f>
        <v>1509</v>
      </c>
      <c r="Q33" s="69">
        <f>SUM(Q26:Q32)</f>
        <v>2311</v>
      </c>
      <c r="R33" s="69">
        <f>SUM(R26:R32)</f>
        <v>4991</v>
      </c>
      <c r="S33" s="71">
        <f>SUM(S26:S32)</f>
        <v>52893</v>
      </c>
      <c r="T33" s="72">
        <f>+S33/D33</f>
        <v>0.33818621245252617</v>
      </c>
      <c r="U33" s="69">
        <f>SUM(U26:U32)</f>
        <v>91130</v>
      </c>
      <c r="V33" s="69">
        <f>SUM(V26:V32)</f>
        <v>11571</v>
      </c>
      <c r="W33" s="69">
        <f>SUM(W26:W32)</f>
        <v>3901</v>
      </c>
      <c r="X33" s="71">
        <f>SUM(X26:X32)</f>
        <v>159495</v>
      </c>
      <c r="Y33" s="72">
        <f>+X33/D33</f>
        <v>1.0197759619442206</v>
      </c>
    </row>
    <row r="34" spans="1:25" ht="49.5" customHeight="1" x14ac:dyDescent="0.2"/>
    <row r="35" spans="1:25" x14ac:dyDescent="0.2">
      <c r="D35" s="4"/>
    </row>
    <row r="36" spans="1:25" s="75" customFormat="1" x14ac:dyDescent="0.2">
      <c r="A36" s="74"/>
    </row>
    <row r="37" spans="1:25" s="75" customFormat="1" ht="18" customHeight="1" x14ac:dyDescent="0.2">
      <c r="A37" s="76"/>
    </row>
    <row r="38" spans="1:25" x14ac:dyDescent="0.2">
      <c r="A38" s="74"/>
      <c r="D38" s="4"/>
    </row>
    <row r="39" spans="1:25" ht="15.75" x14ac:dyDescent="0.2">
      <c r="A39" s="77"/>
      <c r="D39" s="4"/>
    </row>
  </sheetData>
  <sheetProtection algorithmName="SHA-512" hashValue="dZQ/PFw6/739C3yveAj2JBWyihg7SElg62vo12vmnYZiIAkdzHiHvbQ/esPx+CmzIAYGw+hGxguft0QQiIwsHw==" saltValue="/CXXaNNPbYseIR97yLc52g==" spinCount="100000" sheet="1" objects="1" scenarios="1"/>
  <mergeCells count="16">
    <mergeCell ref="A1:F2"/>
    <mergeCell ref="T3:U3"/>
    <mergeCell ref="T4:U4"/>
    <mergeCell ref="T5:U5"/>
    <mergeCell ref="T6:U6"/>
    <mergeCell ref="A20:A23"/>
    <mergeCell ref="B20:B23"/>
    <mergeCell ref="A26:A33"/>
    <mergeCell ref="B26:B33"/>
    <mergeCell ref="A8:J8"/>
    <mergeCell ref="AA3:AB3"/>
    <mergeCell ref="AA4:AB4"/>
    <mergeCell ref="AA5:AB5"/>
    <mergeCell ref="AA6:AB6"/>
    <mergeCell ref="A11:A17"/>
    <mergeCell ref="B11:B17"/>
  </mergeCells>
  <conditionalFormatting sqref="H2:Q2">
    <cfRule type="iconSet" priority="3">
      <iconSet>
        <cfvo type="percent" val="0"/>
        <cfvo type="percent" val="33"/>
        <cfvo type="percent" val="67"/>
      </iconSet>
    </cfRule>
  </conditionalFormatting>
  <conditionalFormatting sqref="S2:T2">
    <cfRule type="iconSet" priority="2">
      <iconSet>
        <cfvo type="percent" val="0"/>
        <cfvo type="percent" val="33"/>
        <cfvo type="percent" val="67"/>
      </iconSet>
    </cfRule>
  </conditionalFormatting>
  <conditionalFormatting sqref="X2:Y2">
    <cfRule type="iconSet" priority="1">
      <iconSet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31"/>
  <sheetViews>
    <sheetView showGridLines="0" tabSelected="1" zoomScale="50" zoomScaleNormal="50" zoomScaleSheetLayoutView="55" workbookViewId="0">
      <selection activeCell="H5" sqref="H5"/>
    </sheetView>
  </sheetViews>
  <sheetFormatPr baseColWidth="10" defaultColWidth="11.42578125" defaultRowHeight="15" x14ac:dyDescent="0.2"/>
  <cols>
    <col min="1" max="1" width="33.5703125" style="33" customWidth="1"/>
    <col min="2" max="2" width="43.5703125" style="4" customWidth="1"/>
    <col min="3" max="3" width="48.85546875" style="4" customWidth="1"/>
    <col min="4" max="4" width="25.28515625" style="73" customWidth="1"/>
    <col min="5" max="5" width="17.85546875" style="4" customWidth="1"/>
    <col min="6" max="6" width="15.5703125" style="4" customWidth="1"/>
    <col min="7" max="7" width="20.5703125" style="4" customWidth="1"/>
    <col min="8" max="8" width="17.140625" style="4" customWidth="1"/>
    <col min="9" max="9" width="17" style="4" customWidth="1"/>
    <col min="10" max="10" width="19.28515625" style="4" customWidth="1"/>
    <col min="11" max="11" width="16.28515625" style="4" customWidth="1"/>
    <col min="12" max="12" width="13.7109375" style="4" customWidth="1"/>
    <col min="13" max="15" width="18.85546875" style="4" customWidth="1"/>
    <col min="16" max="16" width="19.140625" style="4" customWidth="1"/>
    <col min="17" max="17" width="16.5703125" style="4" customWidth="1"/>
    <col min="18" max="18" width="16.7109375" style="4" customWidth="1"/>
    <col min="19" max="19" width="19" style="4" customWidth="1"/>
    <col min="20" max="21" width="16.7109375" style="4" customWidth="1"/>
    <col min="22" max="22" width="17.5703125" style="4" customWidth="1"/>
    <col min="23" max="23" width="18.42578125" style="4" customWidth="1"/>
    <col min="24" max="24" width="21.42578125" style="4" customWidth="1"/>
    <col min="25" max="25" width="20.28515625" style="4" customWidth="1"/>
    <col min="26" max="16384" width="11.42578125" style="4"/>
  </cols>
  <sheetData>
    <row r="1" spans="1:25" ht="51" customHeight="1" thickBot="1" x14ac:dyDescent="0.25">
      <c r="A1" s="137" t="s">
        <v>84</v>
      </c>
      <c r="B1" s="137"/>
      <c r="C1" s="137"/>
      <c r="D1" s="137"/>
      <c r="E1" s="137"/>
      <c r="F1" s="138"/>
      <c r="G1" s="1" t="s">
        <v>1</v>
      </c>
      <c r="H1" s="1" t="s">
        <v>2</v>
      </c>
      <c r="I1" s="1" t="s">
        <v>3</v>
      </c>
      <c r="J1" s="2" t="s">
        <v>4</v>
      </c>
      <c r="K1" s="84"/>
      <c r="L1" s="84"/>
      <c r="M1" s="84"/>
      <c r="N1" s="84"/>
      <c r="O1" s="84"/>
      <c r="P1" s="84"/>
      <c r="Q1" s="84"/>
    </row>
    <row r="2" spans="1:25" ht="16.5" customHeight="1" thickBot="1" x14ac:dyDescent="0.25">
      <c r="A2" s="137"/>
      <c r="B2" s="137"/>
      <c r="C2" s="137"/>
      <c r="D2" s="137"/>
      <c r="E2" s="137"/>
      <c r="F2" s="138"/>
      <c r="G2" s="5">
        <f>AVERAGE(G5:G5)</f>
        <v>0.93500000000000005</v>
      </c>
      <c r="H2" s="85">
        <v>0.99</v>
      </c>
      <c r="I2" s="85">
        <v>0.99</v>
      </c>
      <c r="J2" s="86">
        <v>0.96</v>
      </c>
      <c r="K2" s="8"/>
      <c r="L2" s="8"/>
      <c r="M2" s="8"/>
      <c r="N2" s="8"/>
      <c r="O2" s="8"/>
      <c r="P2" s="8"/>
      <c r="Q2" s="8"/>
      <c r="R2" s="9"/>
      <c r="S2" s="9"/>
      <c r="T2" s="9"/>
      <c r="U2" s="9"/>
      <c r="V2" s="9"/>
      <c r="W2" s="9"/>
      <c r="X2" s="9"/>
      <c r="Y2" s="9"/>
    </row>
    <row r="3" spans="1:25" ht="57" customHeight="1" x14ac:dyDescent="0.2">
      <c r="A3" s="10" t="s">
        <v>5</v>
      </c>
      <c r="B3" s="12" t="s">
        <v>6</v>
      </c>
      <c r="C3" s="12" t="s">
        <v>7</v>
      </c>
      <c r="D3" s="12" t="s">
        <v>8</v>
      </c>
      <c r="E3" s="13" t="s">
        <v>9</v>
      </c>
      <c r="F3" s="12" t="s">
        <v>85</v>
      </c>
      <c r="G3" s="14" t="s">
        <v>86</v>
      </c>
      <c r="H3" s="15" t="s">
        <v>12</v>
      </c>
      <c r="I3" s="15" t="s">
        <v>13</v>
      </c>
      <c r="J3" s="16" t="s">
        <v>14</v>
      </c>
      <c r="K3" s="15" t="s">
        <v>15</v>
      </c>
      <c r="L3" s="15" t="s">
        <v>16</v>
      </c>
      <c r="M3" s="16" t="s">
        <v>17</v>
      </c>
      <c r="N3" s="15" t="s">
        <v>18</v>
      </c>
      <c r="O3" s="15" t="s">
        <v>87</v>
      </c>
      <c r="P3" s="16" t="s">
        <v>88</v>
      </c>
      <c r="Q3" s="15" t="s">
        <v>21</v>
      </c>
      <c r="R3" s="15" t="s">
        <v>22</v>
      </c>
      <c r="S3" s="16" t="s">
        <v>23</v>
      </c>
      <c r="T3" s="139" t="s">
        <v>89</v>
      </c>
      <c r="U3" s="140"/>
    </row>
    <row r="4" spans="1:25" ht="135" customHeight="1" x14ac:dyDescent="0.2">
      <c r="A4" s="18">
        <v>2299011</v>
      </c>
      <c r="B4" s="20" t="s">
        <v>90</v>
      </c>
      <c r="C4" s="20" t="s">
        <v>90</v>
      </c>
      <c r="D4" s="87" t="s">
        <v>91</v>
      </c>
      <c r="E4" s="88">
        <v>1</v>
      </c>
      <c r="F4" s="89">
        <v>0.25</v>
      </c>
      <c r="G4" s="22">
        <f>S4/F4</f>
        <v>1</v>
      </c>
      <c r="H4" s="90">
        <f>F12</f>
        <v>0</v>
      </c>
      <c r="I4" s="91">
        <f>H4+G12</f>
        <v>0</v>
      </c>
      <c r="J4" s="92">
        <f>I4+H12</f>
        <v>0</v>
      </c>
      <c r="K4" s="90">
        <f>J4+K12</f>
        <v>0</v>
      </c>
      <c r="L4" s="90">
        <f>K4+L12</f>
        <v>0</v>
      </c>
      <c r="M4" s="92">
        <f>L4+M12</f>
        <v>0</v>
      </c>
      <c r="N4" s="90">
        <f>M4+P12</f>
        <v>0</v>
      </c>
      <c r="O4" s="90">
        <f>N4+Q12</f>
        <v>0</v>
      </c>
      <c r="P4" s="92">
        <f>O4+R12</f>
        <v>0</v>
      </c>
      <c r="Q4" s="90">
        <f>P4+U12</f>
        <v>0</v>
      </c>
      <c r="R4" s="90">
        <f>Q4+V12</f>
        <v>0</v>
      </c>
      <c r="S4" s="92">
        <f>R4+W12</f>
        <v>0.25</v>
      </c>
      <c r="T4" s="141" t="s">
        <v>92</v>
      </c>
      <c r="U4" s="142"/>
    </row>
    <row r="5" spans="1:25" ht="128.25" customHeight="1" x14ac:dyDescent="0.2">
      <c r="A5" s="18">
        <v>2299060</v>
      </c>
      <c r="B5" s="20" t="s">
        <v>93</v>
      </c>
      <c r="C5" s="20" t="s">
        <v>94</v>
      </c>
      <c r="D5" s="87" t="s">
        <v>95</v>
      </c>
      <c r="E5" s="88">
        <v>1</v>
      </c>
      <c r="F5" s="93">
        <v>0.25</v>
      </c>
      <c r="G5" s="22">
        <f>S5/F5</f>
        <v>0.93500000000000005</v>
      </c>
      <c r="H5" s="90">
        <f>F20</f>
        <v>0</v>
      </c>
      <c r="I5" s="91">
        <f>H5+G20</f>
        <v>0</v>
      </c>
      <c r="J5" s="92">
        <f>I5+H20</f>
        <v>0</v>
      </c>
      <c r="K5" s="90">
        <f>J5+K20</f>
        <v>0</v>
      </c>
      <c r="L5" s="90">
        <f>K5+L20</f>
        <v>0</v>
      </c>
      <c r="M5" s="92">
        <f>L5+M20</f>
        <v>0</v>
      </c>
      <c r="N5" s="90">
        <f>M5+P20</f>
        <v>0</v>
      </c>
      <c r="O5" s="90">
        <f>N5+Q20</f>
        <v>0</v>
      </c>
      <c r="P5" s="92">
        <f>O5+R20</f>
        <v>0</v>
      </c>
      <c r="Q5" s="91">
        <f>P5+U20</f>
        <v>0</v>
      </c>
      <c r="R5" s="91">
        <f>Q5+V20</f>
        <v>0</v>
      </c>
      <c r="S5" s="92">
        <f>R5+W20</f>
        <v>0.23375000000000001</v>
      </c>
      <c r="T5" s="141" t="s">
        <v>96</v>
      </c>
      <c r="U5" s="142"/>
    </row>
    <row r="6" spans="1:25" ht="36" customHeight="1" x14ac:dyDescent="0.2">
      <c r="B6" s="94"/>
      <c r="C6" s="34"/>
      <c r="D6" s="35"/>
      <c r="E6" s="35"/>
      <c r="F6" s="37">
        <f>G5*F5</f>
        <v>0.23375000000000001</v>
      </c>
      <c r="G6" s="37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6"/>
      <c r="Y6" s="96"/>
    </row>
    <row r="7" spans="1:25" ht="36" customHeight="1" x14ac:dyDescent="0.2">
      <c r="A7" s="133" t="s">
        <v>37</v>
      </c>
      <c r="B7" s="133"/>
      <c r="C7" s="133"/>
      <c r="D7" s="133"/>
      <c r="E7" s="133"/>
      <c r="F7" s="133"/>
      <c r="G7" s="133"/>
      <c r="H7" s="133"/>
      <c r="I7" s="133"/>
      <c r="J7" s="133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</row>
    <row r="8" spans="1:25" s="43" customFormat="1" ht="36" customHeight="1" x14ac:dyDescent="0.2">
      <c r="A8" s="97"/>
      <c r="B8" s="97"/>
      <c r="C8" s="97"/>
      <c r="D8" s="40"/>
      <c r="E8" s="40"/>
      <c r="F8" s="40"/>
      <c r="G8" s="40"/>
      <c r="H8" s="40"/>
      <c r="I8" s="40"/>
      <c r="J8" s="40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</row>
    <row r="9" spans="1:25" s="43" customFormat="1" ht="38.25" customHeight="1" x14ac:dyDescent="0.2">
      <c r="A9" s="98"/>
      <c r="B9" s="99"/>
      <c r="C9" s="100"/>
      <c r="D9" s="101"/>
      <c r="E9" s="102"/>
      <c r="F9" s="102"/>
      <c r="G9" s="102"/>
      <c r="H9" s="102"/>
      <c r="I9" s="102"/>
      <c r="J9" s="103"/>
      <c r="K9" s="104" t="s">
        <v>97</v>
      </c>
      <c r="L9" s="104"/>
      <c r="M9" s="104"/>
      <c r="N9" s="104"/>
      <c r="O9" s="104"/>
      <c r="P9" s="104"/>
      <c r="Q9" s="104"/>
      <c r="R9" s="104"/>
      <c r="S9" s="104"/>
      <c r="T9" s="104" t="s">
        <v>98</v>
      </c>
      <c r="U9" s="104"/>
      <c r="V9" s="104"/>
      <c r="W9" s="105"/>
      <c r="X9" s="104"/>
      <c r="Y9" s="104"/>
    </row>
    <row r="10" spans="1:25" ht="48.75" customHeight="1" x14ac:dyDescent="0.2">
      <c r="A10" s="12" t="s">
        <v>38</v>
      </c>
      <c r="B10" s="12" t="s">
        <v>6</v>
      </c>
      <c r="C10" s="12" t="s">
        <v>99</v>
      </c>
      <c r="D10" s="10" t="s">
        <v>100</v>
      </c>
      <c r="E10" s="10" t="s">
        <v>41</v>
      </c>
      <c r="F10" s="10" t="s">
        <v>42</v>
      </c>
      <c r="G10" s="10" t="s">
        <v>43</v>
      </c>
      <c r="H10" s="10" t="s">
        <v>44</v>
      </c>
      <c r="I10" s="10" t="s">
        <v>45</v>
      </c>
      <c r="J10" s="10" t="s">
        <v>46</v>
      </c>
      <c r="K10" s="10" t="s">
        <v>47</v>
      </c>
      <c r="L10" s="10" t="s">
        <v>48</v>
      </c>
      <c r="M10" s="10" t="s">
        <v>49</v>
      </c>
      <c r="N10" s="10" t="s">
        <v>50</v>
      </c>
      <c r="O10" s="10" t="s">
        <v>51</v>
      </c>
      <c r="P10" s="10" t="s">
        <v>52</v>
      </c>
      <c r="Q10" s="10" t="s">
        <v>53</v>
      </c>
      <c r="R10" s="10" t="s">
        <v>54</v>
      </c>
      <c r="S10" s="10" t="s">
        <v>55</v>
      </c>
      <c r="T10" s="10" t="s">
        <v>56</v>
      </c>
      <c r="U10" s="10" t="s">
        <v>57</v>
      </c>
      <c r="V10" s="10" t="s">
        <v>58</v>
      </c>
      <c r="W10" s="10" t="s">
        <v>59</v>
      </c>
      <c r="X10" s="10" t="s">
        <v>60</v>
      </c>
      <c r="Y10" s="10" t="s">
        <v>61</v>
      </c>
    </row>
    <row r="11" spans="1:25" ht="58.5" customHeight="1" x14ac:dyDescent="0.2">
      <c r="A11" s="136" t="s">
        <v>101</v>
      </c>
      <c r="B11" s="127" t="s">
        <v>90</v>
      </c>
      <c r="C11" s="106" t="s">
        <v>102</v>
      </c>
      <c r="D11" s="107">
        <v>0.25</v>
      </c>
      <c r="E11" s="59">
        <f>F11+G11+H11+K11+L11+M11+P11+Q11+R11+U11+V11+W11</f>
        <v>0.25</v>
      </c>
      <c r="F11" s="59">
        <v>0</v>
      </c>
      <c r="G11" s="59">
        <v>0</v>
      </c>
      <c r="H11" s="59">
        <v>0</v>
      </c>
      <c r="I11" s="59">
        <f t="shared" ref="I11:I19" si="0">F11+G11+H11</f>
        <v>0</v>
      </c>
      <c r="J11" s="59">
        <f>+I11/D11</f>
        <v>0</v>
      </c>
      <c r="K11" s="59">
        <v>0</v>
      </c>
      <c r="L11" s="59">
        <v>0</v>
      </c>
      <c r="M11" s="59">
        <v>0</v>
      </c>
      <c r="N11" s="59">
        <f>K11+L11+M11+I11</f>
        <v>0</v>
      </c>
      <c r="O11" s="59">
        <f>+N11/$D11</f>
        <v>0</v>
      </c>
      <c r="P11" s="59">
        <v>0</v>
      </c>
      <c r="Q11" s="59">
        <v>0</v>
      </c>
      <c r="R11" s="59">
        <v>0</v>
      </c>
      <c r="S11" s="59">
        <f>P11+Q11+R11+N11</f>
        <v>0</v>
      </c>
      <c r="T11" s="59">
        <f>+S11/$D11</f>
        <v>0</v>
      </c>
      <c r="U11" s="59">
        <v>0</v>
      </c>
      <c r="V11" s="59">
        <v>0</v>
      </c>
      <c r="W11" s="59">
        <v>0.25</v>
      </c>
      <c r="X11" s="59">
        <f>U11+V11+W11+S11</f>
        <v>0.25</v>
      </c>
      <c r="Y11" s="59">
        <f>+X11/$D11</f>
        <v>1</v>
      </c>
    </row>
    <row r="12" spans="1:25" s="63" customFormat="1" ht="33.75" customHeight="1" x14ac:dyDescent="0.25">
      <c r="A12" s="136"/>
      <c r="B12" s="127"/>
      <c r="C12" s="49" t="s">
        <v>68</v>
      </c>
      <c r="D12" s="108">
        <f t="shared" ref="D12:I12" si="1">SUM(D11:D11)</f>
        <v>0.25</v>
      </c>
      <c r="E12" s="109">
        <f t="shared" si="1"/>
        <v>0.25</v>
      </c>
      <c r="F12" s="108">
        <f t="shared" si="1"/>
        <v>0</v>
      </c>
      <c r="G12" s="108">
        <f t="shared" si="1"/>
        <v>0</v>
      </c>
      <c r="H12" s="108">
        <f t="shared" si="1"/>
        <v>0</v>
      </c>
      <c r="I12" s="110">
        <f t="shared" si="1"/>
        <v>0</v>
      </c>
      <c r="J12" s="62">
        <f>+I12/$D12</f>
        <v>0</v>
      </c>
      <c r="K12" s="111">
        <f>SUM(K11:K11)</f>
        <v>0</v>
      </c>
      <c r="L12" s="111">
        <f>SUM(L11:L11)</f>
        <v>0</v>
      </c>
      <c r="M12" s="111">
        <f>SUM(M11:M11)</f>
        <v>0</v>
      </c>
      <c r="N12" s="110">
        <f>SUM(N11:N11)</f>
        <v>0</v>
      </c>
      <c r="O12" s="62">
        <f>+N12/$D12</f>
        <v>0</v>
      </c>
      <c r="P12" s="111">
        <f>SUM(P11:P11)</f>
        <v>0</v>
      </c>
      <c r="Q12" s="111">
        <f>SUM(Q11:Q11)</f>
        <v>0</v>
      </c>
      <c r="R12" s="111">
        <f>SUM(R11:R11)</f>
        <v>0</v>
      </c>
      <c r="S12" s="110">
        <f>SUM(S11:S11)</f>
        <v>0</v>
      </c>
      <c r="T12" s="62">
        <f>+S12/$D12</f>
        <v>0</v>
      </c>
      <c r="U12" s="111">
        <f>SUM(U11:U11)</f>
        <v>0</v>
      </c>
      <c r="V12" s="111">
        <f>SUM(V11:V11)</f>
        <v>0</v>
      </c>
      <c r="W12" s="111">
        <f>SUM(W11:W11)</f>
        <v>0.25</v>
      </c>
      <c r="X12" s="110">
        <f>SUM(X11:X11)</f>
        <v>0.25</v>
      </c>
      <c r="Y12" s="62">
        <f>+X12/$D12</f>
        <v>1</v>
      </c>
    </row>
    <row r="13" spans="1:25" s="117" customFormat="1" ht="33.75" customHeight="1" x14ac:dyDescent="0.2">
      <c r="A13" s="112"/>
      <c r="B13" s="43"/>
      <c r="C13" s="113"/>
      <c r="D13" s="114"/>
      <c r="E13" s="115"/>
      <c r="F13" s="115"/>
      <c r="G13" s="115"/>
      <c r="H13" s="115"/>
      <c r="I13" s="115"/>
      <c r="J13" s="116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4"/>
      <c r="V13" s="114"/>
      <c r="W13" s="114"/>
      <c r="X13" s="115"/>
      <c r="Y13" s="115"/>
    </row>
    <row r="14" spans="1:25" s="63" customFormat="1" ht="33.75" customHeight="1" x14ac:dyDescent="0.2">
      <c r="A14" s="118"/>
      <c r="B14" s="4"/>
      <c r="C14" s="113"/>
      <c r="D14" s="115"/>
      <c r="E14" s="115"/>
      <c r="F14" s="115"/>
      <c r="G14" s="115"/>
      <c r="H14" s="115"/>
      <c r="I14" s="115"/>
      <c r="J14" s="116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</row>
    <row r="15" spans="1:25" ht="48.75" customHeight="1" x14ac:dyDescent="0.2">
      <c r="A15" s="10" t="s">
        <v>38</v>
      </c>
      <c r="B15" s="10" t="s">
        <v>6</v>
      </c>
      <c r="C15" s="10" t="s">
        <v>99</v>
      </c>
      <c r="D15" s="10" t="s">
        <v>100</v>
      </c>
      <c r="E15" s="10" t="s">
        <v>41</v>
      </c>
      <c r="F15" s="10" t="s">
        <v>42</v>
      </c>
      <c r="G15" s="10" t="s">
        <v>43</v>
      </c>
      <c r="H15" s="10" t="s">
        <v>44</v>
      </c>
      <c r="I15" s="10" t="s">
        <v>45</v>
      </c>
      <c r="J15" s="10" t="s">
        <v>46</v>
      </c>
      <c r="K15" s="10" t="s">
        <v>47</v>
      </c>
      <c r="L15" s="10" t="s">
        <v>48</v>
      </c>
      <c r="M15" s="10" t="s">
        <v>49</v>
      </c>
      <c r="N15" s="10" t="s">
        <v>50</v>
      </c>
      <c r="O15" s="10" t="s">
        <v>51</v>
      </c>
      <c r="P15" s="10" t="s">
        <v>52</v>
      </c>
      <c r="Q15" s="10" t="s">
        <v>53</v>
      </c>
      <c r="R15" s="10" t="s">
        <v>54</v>
      </c>
      <c r="S15" s="10" t="s">
        <v>55</v>
      </c>
      <c r="T15" s="10" t="s">
        <v>56</v>
      </c>
      <c r="U15" s="10" t="s">
        <v>57</v>
      </c>
      <c r="V15" s="10" t="s">
        <v>58</v>
      </c>
      <c r="W15" s="10" t="s">
        <v>59</v>
      </c>
      <c r="X15" s="10" t="s">
        <v>60</v>
      </c>
      <c r="Y15" s="10" t="s">
        <v>61</v>
      </c>
    </row>
    <row r="16" spans="1:25" ht="58.5" customHeight="1" x14ac:dyDescent="0.2">
      <c r="A16" s="136" t="s">
        <v>101</v>
      </c>
      <c r="B16" s="127" t="s">
        <v>93</v>
      </c>
      <c r="C16" s="106" t="s">
        <v>103</v>
      </c>
      <c r="D16" s="107">
        <v>0.25</v>
      </c>
      <c r="E16" s="59">
        <f>F16+G16+H16+K16+L16+M16+P16+Q16+R16+U16+V16+W16</f>
        <v>0.23499999999999999</v>
      </c>
      <c r="F16" s="59">
        <v>0</v>
      </c>
      <c r="G16" s="59">
        <v>0</v>
      </c>
      <c r="H16" s="59">
        <v>0</v>
      </c>
      <c r="I16" s="59">
        <f t="shared" si="0"/>
        <v>0</v>
      </c>
      <c r="J16" s="59">
        <f>I16/$D16</f>
        <v>0</v>
      </c>
      <c r="K16" s="59">
        <v>0</v>
      </c>
      <c r="L16" s="59">
        <v>0</v>
      </c>
      <c r="M16" s="59">
        <v>0</v>
      </c>
      <c r="N16" s="59">
        <f>K16+L16+M16+I16</f>
        <v>0</v>
      </c>
      <c r="O16" s="59">
        <f>+N16/$D16</f>
        <v>0</v>
      </c>
      <c r="P16" s="59">
        <v>0</v>
      </c>
      <c r="Q16" s="59">
        <v>0</v>
      </c>
      <c r="R16" s="59">
        <v>0</v>
      </c>
      <c r="S16" s="59">
        <f>P16+Q16+R16+N16</f>
        <v>0</v>
      </c>
      <c r="T16" s="59">
        <f>+S16/$D16</f>
        <v>0</v>
      </c>
      <c r="U16" s="59">
        <v>0</v>
      </c>
      <c r="V16" s="59">
        <v>0</v>
      </c>
      <c r="W16" s="119">
        <v>0.23499999999999999</v>
      </c>
      <c r="X16" s="59">
        <f>U16+V16+W16+S16</f>
        <v>0.23499999999999999</v>
      </c>
      <c r="Y16" s="59">
        <f>+X16/$D16</f>
        <v>0.94</v>
      </c>
    </row>
    <row r="17" spans="1:25" ht="58.5" customHeight="1" x14ac:dyDescent="0.2">
      <c r="A17" s="136"/>
      <c r="B17" s="127"/>
      <c r="C17" s="106" t="s">
        <v>104</v>
      </c>
      <c r="D17" s="107">
        <v>0.25</v>
      </c>
      <c r="E17" s="59">
        <f t="shared" ref="E17:E18" si="2">F17+G17+H17+K17+L17+M17+P17+Q17+R17+U17+V17+W17</f>
        <v>0.25</v>
      </c>
      <c r="F17" s="59">
        <v>0</v>
      </c>
      <c r="G17" s="59">
        <v>0</v>
      </c>
      <c r="H17" s="59">
        <v>0</v>
      </c>
      <c r="I17" s="59">
        <f t="shared" si="0"/>
        <v>0</v>
      </c>
      <c r="J17" s="59">
        <f>I17/$D17</f>
        <v>0</v>
      </c>
      <c r="K17" s="59">
        <v>0</v>
      </c>
      <c r="L17" s="59">
        <v>0</v>
      </c>
      <c r="M17" s="59">
        <v>0</v>
      </c>
      <c r="N17" s="59">
        <f t="shared" ref="N17:N18" si="3">K17+L17+M17+I17</f>
        <v>0</v>
      </c>
      <c r="O17" s="59">
        <f t="shared" ref="O17:O18" si="4">+N17/$D17</f>
        <v>0</v>
      </c>
      <c r="P17" s="59">
        <v>0</v>
      </c>
      <c r="Q17" s="59">
        <v>0</v>
      </c>
      <c r="R17" s="59">
        <v>0</v>
      </c>
      <c r="S17" s="59">
        <f t="shared" ref="S17:S18" si="5">P17+Q17+R17+N17</f>
        <v>0</v>
      </c>
      <c r="T17" s="59">
        <f t="shared" ref="T17:T18" si="6">+S17/$D17</f>
        <v>0</v>
      </c>
      <c r="U17" s="59">
        <v>0</v>
      </c>
      <c r="V17" s="59">
        <v>0</v>
      </c>
      <c r="W17" s="59">
        <v>0.25</v>
      </c>
      <c r="X17" s="59">
        <f t="shared" ref="X17:X18" si="7">U17+V17+W17+S17</f>
        <v>0.25</v>
      </c>
      <c r="Y17" s="59">
        <f t="shared" ref="Y17:Y18" si="8">+X17/$D17</f>
        <v>1</v>
      </c>
    </row>
    <row r="18" spans="1:25" ht="58.5" customHeight="1" x14ac:dyDescent="0.2">
      <c r="A18" s="136"/>
      <c r="B18" s="127"/>
      <c r="C18" s="106" t="s">
        <v>105</v>
      </c>
      <c r="D18" s="107">
        <v>0.25</v>
      </c>
      <c r="E18" s="59">
        <f t="shared" si="2"/>
        <v>0.2</v>
      </c>
      <c r="F18" s="59">
        <v>0</v>
      </c>
      <c r="G18" s="59">
        <v>0</v>
      </c>
      <c r="H18" s="59">
        <v>0</v>
      </c>
      <c r="I18" s="59">
        <f t="shared" si="0"/>
        <v>0</v>
      </c>
      <c r="J18" s="59">
        <f>I18/$D18</f>
        <v>0</v>
      </c>
      <c r="K18" s="59">
        <v>0</v>
      </c>
      <c r="L18" s="59">
        <v>0</v>
      </c>
      <c r="M18" s="59">
        <v>0</v>
      </c>
      <c r="N18" s="59">
        <f t="shared" si="3"/>
        <v>0</v>
      </c>
      <c r="O18" s="59">
        <f t="shared" si="4"/>
        <v>0</v>
      </c>
      <c r="P18" s="59">
        <v>0</v>
      </c>
      <c r="Q18" s="59">
        <v>0</v>
      </c>
      <c r="R18" s="59">
        <v>0</v>
      </c>
      <c r="S18" s="59">
        <f t="shared" si="5"/>
        <v>0</v>
      </c>
      <c r="T18" s="59">
        <f t="shared" si="6"/>
        <v>0</v>
      </c>
      <c r="U18" s="59">
        <v>0</v>
      </c>
      <c r="V18" s="59">
        <v>0</v>
      </c>
      <c r="W18" s="59">
        <v>0.2</v>
      </c>
      <c r="X18" s="59">
        <f t="shared" si="7"/>
        <v>0.2</v>
      </c>
      <c r="Y18" s="59">
        <f t="shared" si="8"/>
        <v>0.8</v>
      </c>
    </row>
    <row r="19" spans="1:25" ht="58.5" customHeight="1" x14ac:dyDescent="0.2">
      <c r="A19" s="136"/>
      <c r="B19" s="127"/>
      <c r="C19" s="106" t="s">
        <v>106</v>
      </c>
      <c r="D19" s="107">
        <v>0.25</v>
      </c>
      <c r="E19" s="59">
        <f>F19+G19+H19+K19+L19+M19+P19+Q19+R19+U19+V19+W19</f>
        <v>0.25</v>
      </c>
      <c r="F19" s="59">
        <v>0</v>
      </c>
      <c r="G19" s="59">
        <v>0</v>
      </c>
      <c r="H19" s="59">
        <v>0</v>
      </c>
      <c r="I19" s="59">
        <f t="shared" si="0"/>
        <v>0</v>
      </c>
      <c r="J19" s="59">
        <f>I19/$D19</f>
        <v>0</v>
      </c>
      <c r="K19" s="59">
        <v>0</v>
      </c>
      <c r="L19" s="59">
        <v>0</v>
      </c>
      <c r="M19" s="59">
        <v>0</v>
      </c>
      <c r="N19" s="59">
        <f>K19+L19+M19+I19</f>
        <v>0</v>
      </c>
      <c r="O19" s="59">
        <f>+N19/$D19</f>
        <v>0</v>
      </c>
      <c r="P19" s="59">
        <v>0</v>
      </c>
      <c r="Q19" s="59">
        <v>0</v>
      </c>
      <c r="R19" s="59">
        <v>0</v>
      </c>
      <c r="S19" s="59">
        <f>P19+Q19+R19+N19</f>
        <v>0</v>
      </c>
      <c r="T19" s="59">
        <f>+S19/$D19</f>
        <v>0</v>
      </c>
      <c r="U19" s="59">
        <v>0</v>
      </c>
      <c r="V19" s="59">
        <v>0</v>
      </c>
      <c r="W19" s="59">
        <v>0.25</v>
      </c>
      <c r="X19" s="59">
        <f>U19+V19+W19+S19</f>
        <v>0.25</v>
      </c>
      <c r="Y19" s="59">
        <f>+X19/$D19</f>
        <v>1</v>
      </c>
    </row>
    <row r="20" spans="1:25" s="63" customFormat="1" ht="33.75" customHeight="1" x14ac:dyDescent="0.25">
      <c r="A20" s="136"/>
      <c r="B20" s="127"/>
      <c r="C20" s="49" t="s">
        <v>68</v>
      </c>
      <c r="D20" s="120">
        <f>SUM(D16:D19)</f>
        <v>1</v>
      </c>
      <c r="E20" s="109">
        <f>SUM(E16:E19)*25%</f>
        <v>0.23375000000000001</v>
      </c>
      <c r="F20" s="109">
        <f t="shared" ref="F20" si="9">SUM(F16:F19)</f>
        <v>0</v>
      </c>
      <c r="G20" s="109">
        <f>SUM(G16:G19)*25%</f>
        <v>0</v>
      </c>
      <c r="H20" s="109">
        <f>SUM(H16:H19)*25%</f>
        <v>0</v>
      </c>
      <c r="I20" s="110">
        <f>SUM(I16:I19)*25%</f>
        <v>0</v>
      </c>
      <c r="J20" s="62">
        <f>+I20/$D20</f>
        <v>0</v>
      </c>
      <c r="K20" s="111">
        <f>SUM(K16:K19)*25%</f>
        <v>0</v>
      </c>
      <c r="L20" s="111">
        <f>SUM(L16:L19)*25%</f>
        <v>0</v>
      </c>
      <c r="M20" s="111">
        <f>SUM(M16:M19)*25%</f>
        <v>0</v>
      </c>
      <c r="N20" s="121">
        <f>SUM(N16:N19)*25%</f>
        <v>0</v>
      </c>
      <c r="O20" s="62">
        <f>+N20/$D20</f>
        <v>0</v>
      </c>
      <c r="P20" s="111">
        <f>SUM(P16:P19)*25%</f>
        <v>0</v>
      </c>
      <c r="Q20" s="111">
        <f>SUM(Q16:Q19)*25%</f>
        <v>0</v>
      </c>
      <c r="R20" s="111">
        <f>SUM(R16:R19)*25%</f>
        <v>0</v>
      </c>
      <c r="S20" s="121">
        <f>SUM(S16:S19)*25%</f>
        <v>0</v>
      </c>
      <c r="T20" s="62">
        <f>+S20/$D20</f>
        <v>0</v>
      </c>
      <c r="U20" s="111">
        <f>SUM(U16:U19)*25%</f>
        <v>0</v>
      </c>
      <c r="V20" s="111">
        <f>SUM(V16:V19)*25%</f>
        <v>0</v>
      </c>
      <c r="W20" s="111">
        <f>SUM(W16:W19)*25%</f>
        <v>0.23375000000000001</v>
      </c>
      <c r="X20" s="121">
        <f>SUM(X16:X19)*25%</f>
        <v>0.23375000000000001</v>
      </c>
      <c r="Y20" s="62">
        <f>+X20/$D20</f>
        <v>0.23375000000000001</v>
      </c>
    </row>
    <row r="21" spans="1:25" s="117" customFormat="1" ht="33.75" customHeight="1" x14ac:dyDescent="0.25">
      <c r="A21" s="122"/>
      <c r="B21" s="123"/>
      <c r="C21" s="113"/>
      <c r="D21" s="114"/>
      <c r="E21" s="115"/>
      <c r="F21" s="115"/>
      <c r="G21" s="115"/>
      <c r="H21" s="115"/>
      <c r="I21" s="115"/>
      <c r="J21" s="116"/>
      <c r="K21" s="115"/>
      <c r="L21" s="115"/>
      <c r="M21" s="115"/>
      <c r="N21" s="115"/>
      <c r="O21" s="115"/>
      <c r="P21" s="115"/>
      <c r="Q21" s="115"/>
      <c r="R21" s="115"/>
      <c r="S21" s="124"/>
      <c r="T21" s="115"/>
      <c r="U21" s="115"/>
      <c r="V21" s="115"/>
      <c r="W21" s="115"/>
      <c r="X21" s="115"/>
      <c r="Y21" s="115"/>
    </row>
    <row r="22" spans="1:25" x14ac:dyDescent="0.2">
      <c r="A22" s="74"/>
      <c r="D22" s="4"/>
    </row>
    <row r="23" spans="1:25" s="33" customFormat="1" x14ac:dyDescent="0.25">
      <c r="A23" s="74"/>
    </row>
    <row r="24" spans="1:25" x14ac:dyDescent="0.2">
      <c r="A24" s="74"/>
      <c r="D24" s="4"/>
    </row>
    <row r="25" spans="1:25" x14ac:dyDescent="0.2">
      <c r="A25" s="74"/>
      <c r="D25" s="4"/>
    </row>
    <row r="26" spans="1:25" ht="15.75" x14ac:dyDescent="0.2">
      <c r="A26" s="77"/>
      <c r="D26" s="4"/>
    </row>
    <row r="27" spans="1:25" x14ac:dyDescent="0.2">
      <c r="D27" s="4"/>
    </row>
    <row r="28" spans="1:25" s="75" customFormat="1" x14ac:dyDescent="0.2">
      <c r="A28" s="74"/>
    </row>
    <row r="29" spans="1:25" s="75" customFormat="1" ht="18" customHeight="1" x14ac:dyDescent="0.2">
      <c r="A29" s="76"/>
    </row>
    <row r="30" spans="1:25" x14ac:dyDescent="0.2">
      <c r="A30" s="74"/>
      <c r="D30" s="4"/>
    </row>
    <row r="31" spans="1:25" ht="15.75" x14ac:dyDescent="0.2">
      <c r="A31" s="77"/>
      <c r="D31" s="4"/>
    </row>
  </sheetData>
  <sheetProtection algorithmName="SHA-512" hashValue="41+eg5FS9Ha7k/kz53ejOxOlgZN0j5t+m3YfiB2+81U8cdgK7grSdHz4tgyq1XwDj7hIw2q1XvLWwaht8+LDOA==" saltValue="XvaxlZPE7Fq7L9FEvldh/A==" spinCount="100000" sheet="1" objects="1" scenarios="1"/>
  <mergeCells count="9">
    <mergeCell ref="A16:A20"/>
    <mergeCell ref="B16:B20"/>
    <mergeCell ref="A1:F2"/>
    <mergeCell ref="T3:U3"/>
    <mergeCell ref="T4:U4"/>
    <mergeCell ref="T5:U5"/>
    <mergeCell ref="A7:J7"/>
    <mergeCell ref="A11:A12"/>
    <mergeCell ref="B11:B12"/>
  </mergeCells>
  <conditionalFormatting sqref="H2:Q2">
    <cfRule type="iconSet" priority="1">
      <iconSet>
        <cfvo type="percent" val="0"/>
        <cfvo type="percent" val="33"/>
        <cfvo type="percent" val="67"/>
      </iconSet>
    </cfRule>
  </conditionalFormatting>
  <dataValidations count="1">
    <dataValidation type="list" allowBlank="1" showInputMessage="1" showErrorMessage="1" sqref="C11 C19" xr:uid="{00000000-0002-0000-0100-000000000000}">
      <formula1>META</formula1>
    </dataValidation>
  </dataValidations>
  <pageMargins left="0.7" right="0.7" top="0.75" bottom="0.75" header="0.3" footer="0.3"/>
  <pageSetup scale="33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39"/>
  <sheetViews>
    <sheetView showGridLines="0" zoomScale="50" zoomScaleNormal="50" zoomScaleSheetLayoutView="55" workbookViewId="0">
      <selection activeCell="H2" sqref="H2"/>
    </sheetView>
  </sheetViews>
  <sheetFormatPr baseColWidth="10" defaultColWidth="11.42578125" defaultRowHeight="15" x14ac:dyDescent="0.2"/>
  <cols>
    <col min="1" max="1" width="33.5703125" style="33" customWidth="1"/>
    <col min="2" max="2" width="37.42578125" style="4" customWidth="1"/>
    <col min="3" max="3" width="57.140625" style="4" customWidth="1"/>
    <col min="4" max="4" width="25.28515625" style="73" customWidth="1"/>
    <col min="5" max="5" width="17.28515625" style="4" customWidth="1"/>
    <col min="6" max="6" width="15.5703125" style="4" customWidth="1"/>
    <col min="7" max="7" width="20.5703125" style="4" customWidth="1"/>
    <col min="8" max="8" width="20.85546875" style="4" customWidth="1"/>
    <col min="9" max="9" width="17" style="4" customWidth="1"/>
    <col min="10" max="10" width="19.28515625" style="4" customWidth="1"/>
    <col min="11" max="11" width="16.28515625" style="4" customWidth="1"/>
    <col min="12" max="12" width="15.28515625" style="4" customWidth="1"/>
    <col min="13" max="13" width="19.7109375" style="4" customWidth="1"/>
    <col min="14" max="14" width="21.140625" style="4" customWidth="1"/>
    <col min="15" max="15" width="18.85546875" style="4" customWidth="1"/>
    <col min="16" max="16" width="21.7109375" style="4" customWidth="1"/>
    <col min="17" max="17" width="23" style="4" customWidth="1"/>
    <col min="18" max="18" width="20.28515625" style="4" customWidth="1"/>
    <col min="19" max="19" width="22.85546875" style="4" customWidth="1"/>
    <col min="20" max="20" width="18.85546875" style="4" customWidth="1"/>
    <col min="21" max="21" width="21.5703125" style="4" customWidth="1"/>
    <col min="22" max="22" width="21.7109375" style="4" customWidth="1"/>
    <col min="23" max="23" width="18.42578125" style="4" customWidth="1"/>
    <col min="24" max="24" width="30.42578125" style="4" customWidth="1"/>
    <col min="25" max="25" width="18.85546875" style="4" customWidth="1"/>
    <col min="26" max="26" width="11.42578125" style="4" customWidth="1"/>
    <col min="27" max="27" width="27.85546875" style="4" customWidth="1"/>
    <col min="28" max="16384" width="11.42578125" style="4"/>
  </cols>
  <sheetData>
    <row r="1" spans="1:28" ht="45.75" customHeight="1" thickBot="1" x14ac:dyDescent="0.25">
      <c r="A1" s="134" t="s">
        <v>0</v>
      </c>
      <c r="B1" s="134"/>
      <c r="C1" s="134"/>
      <c r="D1" s="134"/>
      <c r="E1" s="134"/>
      <c r="F1" s="135"/>
      <c r="G1" s="1" t="s">
        <v>1</v>
      </c>
      <c r="H1" s="1" t="s">
        <v>2</v>
      </c>
      <c r="I1" s="1" t="s">
        <v>3</v>
      </c>
      <c r="J1" s="2" t="s">
        <v>4</v>
      </c>
      <c r="K1" s="3"/>
      <c r="L1" s="3"/>
      <c r="M1" s="3"/>
      <c r="N1" s="3"/>
      <c r="O1" s="3"/>
      <c r="P1" s="3"/>
      <c r="Q1" s="3"/>
      <c r="S1" s="3"/>
      <c r="T1" s="3"/>
      <c r="X1" s="3"/>
      <c r="Y1" s="3"/>
    </row>
    <row r="2" spans="1:28" ht="31.5" customHeight="1" thickBot="1" x14ac:dyDescent="0.25">
      <c r="A2" s="134"/>
      <c r="B2" s="134"/>
      <c r="C2" s="134"/>
      <c r="D2" s="134"/>
      <c r="E2" s="134"/>
      <c r="F2" s="135"/>
      <c r="G2" s="5">
        <f>AVERAGE(G4:G6)</f>
        <v>0.70631650522107636</v>
      </c>
      <c r="H2" s="6">
        <v>0.23</v>
      </c>
      <c r="I2" s="6">
        <v>0.28999999999999998</v>
      </c>
      <c r="J2" s="7">
        <v>0.01</v>
      </c>
      <c r="K2" s="8"/>
      <c r="L2" s="8"/>
      <c r="M2" s="8"/>
      <c r="N2" s="8"/>
      <c r="O2" s="8"/>
      <c r="P2" s="8"/>
      <c r="Q2" s="8"/>
      <c r="R2" s="9"/>
      <c r="S2" s="8"/>
      <c r="T2" s="8"/>
      <c r="U2" s="9"/>
      <c r="V2" s="9"/>
      <c r="W2" s="9"/>
      <c r="X2" s="8"/>
      <c r="Y2" s="8"/>
    </row>
    <row r="3" spans="1:28" ht="60" customHeight="1" x14ac:dyDescent="0.2">
      <c r="A3" s="10" t="s">
        <v>5</v>
      </c>
      <c r="B3" s="11" t="s">
        <v>6</v>
      </c>
      <c r="C3" s="12" t="s">
        <v>7</v>
      </c>
      <c r="D3" s="12" t="s">
        <v>8</v>
      </c>
      <c r="E3" s="13" t="s">
        <v>9</v>
      </c>
      <c r="F3" s="12" t="s">
        <v>10</v>
      </c>
      <c r="G3" s="14" t="s">
        <v>11</v>
      </c>
      <c r="H3" s="15" t="s">
        <v>12</v>
      </c>
      <c r="I3" s="15" t="s">
        <v>13</v>
      </c>
      <c r="J3" s="16" t="s">
        <v>14</v>
      </c>
      <c r="K3" s="15" t="s">
        <v>15</v>
      </c>
      <c r="L3" s="15" t="s">
        <v>16</v>
      </c>
      <c r="M3" s="16" t="s">
        <v>17</v>
      </c>
      <c r="N3" s="15" t="s">
        <v>18</v>
      </c>
      <c r="O3" s="15" t="s">
        <v>19</v>
      </c>
      <c r="P3" s="16" t="s">
        <v>20</v>
      </c>
      <c r="Q3" s="15" t="s">
        <v>21</v>
      </c>
      <c r="R3" s="15" t="s">
        <v>22</v>
      </c>
      <c r="S3" s="17" t="s">
        <v>23</v>
      </c>
      <c r="T3" s="125" t="s">
        <v>24</v>
      </c>
      <c r="U3" s="125"/>
      <c r="AA3" s="125" t="s">
        <v>24</v>
      </c>
      <c r="AB3" s="125"/>
    </row>
    <row r="4" spans="1:28" ht="106.5" customHeight="1" x14ac:dyDescent="0.2">
      <c r="A4" s="18">
        <v>2203003</v>
      </c>
      <c r="B4" s="19" t="s">
        <v>25</v>
      </c>
      <c r="C4" s="20" t="s">
        <v>26</v>
      </c>
      <c r="D4" s="83" t="s">
        <v>27</v>
      </c>
      <c r="E4" s="78">
        <v>457</v>
      </c>
      <c r="F4" s="83">
        <v>121</v>
      </c>
      <c r="G4" s="22">
        <f>S4/F4</f>
        <v>9.9173553719008267E-2</v>
      </c>
      <c r="H4" s="23">
        <f>F17</f>
        <v>0</v>
      </c>
      <c r="I4" s="23">
        <f>H4+G17</f>
        <v>4</v>
      </c>
      <c r="J4" s="24">
        <f>I4+H17</f>
        <v>6</v>
      </c>
      <c r="K4" s="25">
        <f>J4+K17</f>
        <v>8</v>
      </c>
      <c r="L4" s="25">
        <f>K4+L17</f>
        <v>10</v>
      </c>
      <c r="M4" s="24">
        <f>L4+M17</f>
        <v>12</v>
      </c>
      <c r="N4" s="26">
        <f>M4+P17</f>
        <v>12</v>
      </c>
      <c r="O4" s="26">
        <f>N4+Q17</f>
        <v>12</v>
      </c>
      <c r="P4" s="24">
        <f>O4+R17</f>
        <v>12</v>
      </c>
      <c r="Q4" s="27">
        <f>P4+U17</f>
        <v>12</v>
      </c>
      <c r="R4" s="27">
        <f>Q4+V17</f>
        <v>12</v>
      </c>
      <c r="S4" s="24">
        <f>R4+W17</f>
        <v>12</v>
      </c>
      <c r="T4" s="126" t="s">
        <v>83</v>
      </c>
      <c r="U4" s="126"/>
      <c r="AA4" s="126" t="s">
        <v>28</v>
      </c>
      <c r="AB4" s="126"/>
    </row>
    <row r="5" spans="1:28" ht="82.5" customHeight="1" x14ac:dyDescent="0.2">
      <c r="A5" s="18">
        <v>2203016</v>
      </c>
      <c r="B5" s="19" t="s">
        <v>29</v>
      </c>
      <c r="C5" s="20" t="s">
        <v>30</v>
      </c>
      <c r="D5" s="83" t="s">
        <v>31</v>
      </c>
      <c r="E5" s="78">
        <v>52</v>
      </c>
      <c r="F5" s="83">
        <v>13</v>
      </c>
      <c r="G5" s="22">
        <f>S5/F5</f>
        <v>1</v>
      </c>
      <c r="H5" s="23">
        <f>F23</f>
        <v>0</v>
      </c>
      <c r="I5" s="23">
        <f>H5+G23</f>
        <v>0</v>
      </c>
      <c r="J5" s="24">
        <f>I5+H23</f>
        <v>0</v>
      </c>
      <c r="K5" s="25">
        <f>J5+K23</f>
        <v>0</v>
      </c>
      <c r="L5" s="25">
        <f>K5+L23</f>
        <v>0</v>
      </c>
      <c r="M5" s="24">
        <v>2</v>
      </c>
      <c r="N5" s="26">
        <f>M5+P23</f>
        <v>2</v>
      </c>
      <c r="O5" s="26">
        <f>N5+Q23</f>
        <v>2</v>
      </c>
      <c r="P5" s="24">
        <f>O5+R23</f>
        <v>2</v>
      </c>
      <c r="Q5" s="27">
        <f>P5+U23</f>
        <v>5</v>
      </c>
      <c r="R5" s="27">
        <f>Q5+V23</f>
        <v>10</v>
      </c>
      <c r="S5" s="24">
        <f>R5+W23</f>
        <v>13</v>
      </c>
      <c r="T5" s="126" t="s">
        <v>81</v>
      </c>
      <c r="U5" s="126"/>
      <c r="AA5" s="126" t="s">
        <v>32</v>
      </c>
      <c r="AB5" s="126"/>
    </row>
    <row r="6" spans="1:28" ht="182.25" customHeight="1" x14ac:dyDescent="0.2">
      <c r="A6" s="18">
        <v>2203018</v>
      </c>
      <c r="B6" s="19" t="s">
        <v>33</v>
      </c>
      <c r="C6" s="20" t="s">
        <v>34</v>
      </c>
      <c r="D6" s="83" t="s">
        <v>35</v>
      </c>
      <c r="E6" s="79">
        <v>572343</v>
      </c>
      <c r="F6" s="28">
        <v>156402</v>
      </c>
      <c r="G6" s="22">
        <f>S6/F6</f>
        <v>1.0197759619442206</v>
      </c>
      <c r="H6" s="29">
        <f>F33</f>
        <v>4419</v>
      </c>
      <c r="I6" s="29">
        <f>H6+G33</f>
        <v>5650</v>
      </c>
      <c r="J6" s="30">
        <f>I6+H33</f>
        <v>22416</v>
      </c>
      <c r="K6" s="31">
        <f>J6+K33</f>
        <v>24933</v>
      </c>
      <c r="L6" s="31">
        <f>K6+L33</f>
        <v>40981</v>
      </c>
      <c r="M6" s="30">
        <f>L6+M33</f>
        <v>44082</v>
      </c>
      <c r="N6" s="32">
        <f>M6+P33</f>
        <v>45591</v>
      </c>
      <c r="O6" s="32">
        <f>N6+Q33</f>
        <v>47902</v>
      </c>
      <c r="P6" s="30">
        <f>O6+R33</f>
        <v>52893</v>
      </c>
      <c r="Q6" s="32">
        <f>P6+U33</f>
        <v>144023</v>
      </c>
      <c r="R6" s="32">
        <f>Q6+V33</f>
        <v>155594</v>
      </c>
      <c r="S6" s="30">
        <f>R6+W33</f>
        <v>159495</v>
      </c>
      <c r="T6" s="126" t="s">
        <v>82</v>
      </c>
      <c r="U6" s="126"/>
      <c r="AA6" s="126" t="s">
        <v>36</v>
      </c>
      <c r="AB6" s="126"/>
    </row>
    <row r="7" spans="1:28" ht="50.25" customHeight="1" x14ac:dyDescent="0.2">
      <c r="B7" s="34"/>
      <c r="C7" s="34"/>
      <c r="D7" s="35"/>
      <c r="E7" s="36"/>
      <c r="F7" s="36"/>
      <c r="G7" s="37"/>
      <c r="H7" s="38"/>
      <c r="I7" s="38"/>
      <c r="J7" s="39"/>
      <c r="K7" s="38"/>
      <c r="L7" s="38"/>
      <c r="M7" s="39"/>
      <c r="N7" s="39"/>
      <c r="O7" s="39"/>
      <c r="P7" s="38"/>
      <c r="Q7" s="38"/>
      <c r="R7" s="39"/>
      <c r="S7" s="39"/>
      <c r="T7" s="39"/>
      <c r="U7" s="38"/>
      <c r="V7" s="38"/>
      <c r="W7" s="39"/>
      <c r="X7" s="39"/>
      <c r="Y7" s="39"/>
    </row>
    <row r="8" spans="1:28" ht="75" customHeight="1" x14ac:dyDescent="0.2">
      <c r="A8" s="133" t="s">
        <v>37</v>
      </c>
      <c r="B8" s="133"/>
      <c r="C8" s="133"/>
      <c r="D8" s="133"/>
      <c r="E8" s="133"/>
      <c r="F8" s="133"/>
      <c r="G8" s="133"/>
      <c r="H8" s="133"/>
      <c r="I8" s="133"/>
      <c r="J8" s="133"/>
      <c r="K8" s="38"/>
      <c r="L8" s="38"/>
      <c r="M8" s="39"/>
      <c r="N8" s="39"/>
      <c r="O8" s="39"/>
      <c r="P8" s="38"/>
      <c r="Q8" s="38"/>
      <c r="R8" s="39"/>
      <c r="S8" s="39"/>
      <c r="T8" s="39"/>
      <c r="U8" s="38"/>
      <c r="V8" s="38"/>
      <c r="W8" s="39"/>
      <c r="X8" s="39"/>
      <c r="Y8" s="39"/>
    </row>
    <row r="9" spans="1:28" s="43" customFormat="1" ht="50.25" customHeight="1" x14ac:dyDescent="0.2">
      <c r="A9" s="40"/>
      <c r="B9" s="40"/>
      <c r="C9" s="40"/>
      <c r="D9" s="40"/>
      <c r="E9" s="40"/>
      <c r="F9" s="40"/>
      <c r="G9" s="40"/>
      <c r="H9" s="40"/>
      <c r="I9" s="40"/>
      <c r="J9" s="40"/>
      <c r="K9" s="41"/>
      <c r="L9" s="41"/>
      <c r="M9" s="42"/>
      <c r="N9" s="42"/>
      <c r="O9" s="42"/>
      <c r="P9" s="41"/>
      <c r="Q9" s="41"/>
      <c r="R9" s="42"/>
      <c r="S9" s="42"/>
      <c r="T9" s="42"/>
      <c r="U9" s="41"/>
      <c r="V9" s="41"/>
      <c r="W9" s="42"/>
      <c r="X9" s="42"/>
      <c r="Y9" s="42"/>
    </row>
    <row r="10" spans="1:28" ht="75" customHeight="1" x14ac:dyDescent="0.2">
      <c r="A10" s="10" t="s">
        <v>38</v>
      </c>
      <c r="B10" s="10" t="s">
        <v>6</v>
      </c>
      <c r="C10" s="10" t="s">
        <v>39</v>
      </c>
      <c r="D10" s="10" t="s">
        <v>40</v>
      </c>
      <c r="E10" s="10" t="s">
        <v>41</v>
      </c>
      <c r="F10" s="10" t="s">
        <v>42</v>
      </c>
      <c r="G10" s="10" t="s">
        <v>43</v>
      </c>
      <c r="H10" s="10" t="s">
        <v>44</v>
      </c>
      <c r="I10" s="10" t="s">
        <v>45</v>
      </c>
      <c r="J10" s="10" t="s">
        <v>46</v>
      </c>
      <c r="K10" s="10" t="s">
        <v>47</v>
      </c>
      <c r="L10" s="10" t="s">
        <v>48</v>
      </c>
      <c r="M10" s="10" t="s">
        <v>49</v>
      </c>
      <c r="N10" s="10" t="s">
        <v>50</v>
      </c>
      <c r="O10" s="10" t="s">
        <v>51</v>
      </c>
      <c r="P10" s="10" t="s">
        <v>52</v>
      </c>
      <c r="Q10" s="10" t="s">
        <v>53</v>
      </c>
      <c r="R10" s="10" t="s">
        <v>54</v>
      </c>
      <c r="S10" s="10" t="s">
        <v>55</v>
      </c>
      <c r="T10" s="10" t="s">
        <v>56</v>
      </c>
      <c r="U10" s="10" t="s">
        <v>57</v>
      </c>
      <c r="V10" s="10" t="s">
        <v>58</v>
      </c>
      <c r="W10" s="10" t="s">
        <v>59</v>
      </c>
      <c r="X10" s="10" t="s">
        <v>60</v>
      </c>
      <c r="Y10" s="10" t="s">
        <v>61</v>
      </c>
    </row>
    <row r="11" spans="1:28" ht="73.5" customHeight="1" x14ac:dyDescent="0.2">
      <c r="A11" s="127" t="s">
        <v>0</v>
      </c>
      <c r="B11" s="128" t="s">
        <v>25</v>
      </c>
      <c r="C11" s="44" t="s">
        <v>62</v>
      </c>
      <c r="D11" s="82">
        <v>8</v>
      </c>
      <c r="E11" s="57">
        <f>SUM(F11+G11+H11+K11+L11+M11+P11+Q11+R11+U11+V11+W11)</f>
        <v>0</v>
      </c>
      <c r="F11" s="45">
        <v>0</v>
      </c>
      <c r="G11" s="45">
        <v>0</v>
      </c>
      <c r="H11" s="45">
        <v>0</v>
      </c>
      <c r="I11" s="45">
        <f>F11+G11+H11</f>
        <v>0</v>
      </c>
      <c r="J11" s="46">
        <f>+I11/D11</f>
        <v>0</v>
      </c>
      <c r="K11" s="45">
        <v>0</v>
      </c>
      <c r="L11" s="45">
        <v>0</v>
      </c>
      <c r="M11" s="45">
        <v>0</v>
      </c>
      <c r="N11" s="45">
        <f>K11+L11+M11+I11</f>
        <v>0</v>
      </c>
      <c r="O11" s="46">
        <f>+N11/$D11</f>
        <v>0</v>
      </c>
      <c r="P11" s="45">
        <v>0</v>
      </c>
      <c r="Q11" s="45">
        <v>0</v>
      </c>
      <c r="R11" s="45">
        <v>0</v>
      </c>
      <c r="S11" s="45">
        <f>P11+Q11+R11+N11</f>
        <v>0</v>
      </c>
      <c r="T11" s="46">
        <f>+S11/$D11</f>
        <v>0</v>
      </c>
      <c r="U11" s="45">
        <v>0</v>
      </c>
      <c r="V11" s="45">
        <v>0</v>
      </c>
      <c r="W11" s="45">
        <v>0</v>
      </c>
      <c r="X11" s="45">
        <f>U11+V11+W11+S11</f>
        <v>0</v>
      </c>
      <c r="Y11" s="46">
        <f>+X11/$D11</f>
        <v>0</v>
      </c>
    </row>
    <row r="12" spans="1:28" ht="81" customHeight="1" x14ac:dyDescent="0.2">
      <c r="A12" s="127"/>
      <c r="B12" s="129"/>
      <c r="C12" s="44" t="s">
        <v>63</v>
      </c>
      <c r="D12" s="82">
        <v>24</v>
      </c>
      <c r="E12" s="57">
        <f t="shared" ref="E12:E16" si="0">SUM(F12+G12+H12+K12+L12+M12+P12+Q12+R12+U12+V12+W12)</f>
        <v>1</v>
      </c>
      <c r="F12" s="45">
        <v>0</v>
      </c>
      <c r="G12" s="45">
        <v>0</v>
      </c>
      <c r="H12" s="45">
        <v>0</v>
      </c>
      <c r="I12" s="45">
        <f t="shared" ref="I12:I16" si="1">F12+G12+H12</f>
        <v>0</v>
      </c>
      <c r="J12" s="46">
        <f t="shared" ref="J12:J16" si="2">+I12/D12</f>
        <v>0</v>
      </c>
      <c r="K12" s="45">
        <v>1</v>
      </c>
      <c r="L12" s="45">
        <v>0</v>
      </c>
      <c r="M12" s="45">
        <v>0</v>
      </c>
      <c r="N12" s="45">
        <f>K12+L12+M12+I12</f>
        <v>1</v>
      </c>
      <c r="O12" s="46">
        <f t="shared" ref="O12:O16" si="3">+N12/$D12</f>
        <v>4.1666666666666664E-2</v>
      </c>
      <c r="P12" s="45">
        <v>0</v>
      </c>
      <c r="Q12" s="45">
        <v>0</v>
      </c>
      <c r="R12" s="45">
        <v>0</v>
      </c>
      <c r="S12" s="45">
        <f>P12+Q12+R12+N12</f>
        <v>1</v>
      </c>
      <c r="T12" s="46">
        <f>+S12/$D12</f>
        <v>4.1666666666666664E-2</v>
      </c>
      <c r="U12" s="45">
        <v>0</v>
      </c>
      <c r="V12" s="45">
        <v>0</v>
      </c>
      <c r="W12" s="45">
        <v>0</v>
      </c>
      <c r="X12" s="45">
        <f>U12+V12+W12+S12</f>
        <v>1</v>
      </c>
      <c r="Y12" s="46">
        <f>+X12/$D12</f>
        <v>4.1666666666666664E-2</v>
      </c>
    </row>
    <row r="13" spans="1:28" ht="45" x14ac:dyDescent="0.2">
      <c r="A13" s="127"/>
      <c r="B13" s="129"/>
      <c r="C13" s="44" t="s">
        <v>64</v>
      </c>
      <c r="D13" s="82">
        <v>34</v>
      </c>
      <c r="E13" s="57">
        <f t="shared" si="0"/>
        <v>2</v>
      </c>
      <c r="F13" s="45">
        <v>0</v>
      </c>
      <c r="G13" s="45">
        <v>1</v>
      </c>
      <c r="H13" s="45">
        <v>1</v>
      </c>
      <c r="I13" s="45">
        <f t="shared" si="1"/>
        <v>2</v>
      </c>
      <c r="J13" s="46">
        <f t="shared" si="2"/>
        <v>5.8823529411764705E-2</v>
      </c>
      <c r="K13" s="45">
        <v>0</v>
      </c>
      <c r="L13" s="45">
        <v>0</v>
      </c>
      <c r="M13" s="45">
        <v>0</v>
      </c>
      <c r="N13" s="45">
        <f t="shared" ref="N13:N14" si="4">K13+L13+M13+I13</f>
        <v>2</v>
      </c>
      <c r="O13" s="46">
        <f t="shared" si="3"/>
        <v>5.8823529411764705E-2</v>
      </c>
      <c r="P13" s="45">
        <v>0</v>
      </c>
      <c r="Q13" s="45">
        <v>0</v>
      </c>
      <c r="R13" s="45">
        <v>0</v>
      </c>
      <c r="S13" s="45">
        <v>0</v>
      </c>
      <c r="T13" s="46">
        <f t="shared" ref="T13:T14" si="5">+S13/$D13</f>
        <v>0</v>
      </c>
      <c r="U13" s="45">
        <v>0</v>
      </c>
      <c r="V13" s="45">
        <v>0</v>
      </c>
      <c r="W13" s="45">
        <v>0</v>
      </c>
      <c r="X13" s="45">
        <f t="shared" ref="X13:X14" si="6">U13+V13+W13+S13</f>
        <v>0</v>
      </c>
      <c r="Y13" s="46">
        <f t="shared" ref="Y13:Y14" si="7">+X13/$D13</f>
        <v>0</v>
      </c>
    </row>
    <row r="14" spans="1:28" ht="54" customHeight="1" x14ac:dyDescent="0.2">
      <c r="A14" s="127"/>
      <c r="B14" s="129"/>
      <c r="C14" s="44" t="s">
        <v>65</v>
      </c>
      <c r="D14" s="82">
        <v>20</v>
      </c>
      <c r="E14" s="57">
        <f t="shared" si="0"/>
        <v>5</v>
      </c>
      <c r="F14" s="45">
        <v>0</v>
      </c>
      <c r="G14" s="45">
        <v>2</v>
      </c>
      <c r="H14" s="45">
        <v>0</v>
      </c>
      <c r="I14" s="45">
        <f t="shared" si="1"/>
        <v>2</v>
      </c>
      <c r="J14" s="46">
        <f t="shared" si="2"/>
        <v>0.1</v>
      </c>
      <c r="K14" s="45">
        <v>0</v>
      </c>
      <c r="L14" s="45">
        <v>2</v>
      </c>
      <c r="M14" s="45">
        <v>1</v>
      </c>
      <c r="N14" s="45">
        <f t="shared" si="4"/>
        <v>5</v>
      </c>
      <c r="O14" s="46">
        <f t="shared" si="3"/>
        <v>0.25</v>
      </c>
      <c r="P14" s="45">
        <v>0</v>
      </c>
      <c r="Q14" s="45">
        <v>0</v>
      </c>
      <c r="R14" s="45">
        <v>0</v>
      </c>
      <c r="S14" s="45">
        <f t="shared" ref="S14" si="8">P14+Q14+R14+N14</f>
        <v>5</v>
      </c>
      <c r="T14" s="46">
        <f t="shared" si="5"/>
        <v>0.25</v>
      </c>
      <c r="U14" s="45">
        <v>0</v>
      </c>
      <c r="V14" s="45">
        <v>0</v>
      </c>
      <c r="W14" s="45">
        <v>0</v>
      </c>
      <c r="X14" s="45">
        <f t="shared" si="6"/>
        <v>5</v>
      </c>
      <c r="Y14" s="46">
        <f t="shared" si="7"/>
        <v>0.25</v>
      </c>
    </row>
    <row r="15" spans="1:28" ht="61.5" customHeight="1" x14ac:dyDescent="0.2">
      <c r="A15" s="127"/>
      <c r="B15" s="129"/>
      <c r="C15" s="47" t="s">
        <v>66</v>
      </c>
      <c r="D15" s="80">
        <v>15</v>
      </c>
      <c r="E15" s="57">
        <f t="shared" si="0"/>
        <v>0</v>
      </c>
      <c r="F15" s="45">
        <v>0</v>
      </c>
      <c r="G15" s="45">
        <v>0</v>
      </c>
      <c r="H15" s="45">
        <v>0</v>
      </c>
      <c r="I15" s="45">
        <f t="shared" si="1"/>
        <v>0</v>
      </c>
      <c r="J15" s="46">
        <f t="shared" si="2"/>
        <v>0</v>
      </c>
      <c r="K15" s="45">
        <v>0</v>
      </c>
      <c r="L15" s="45">
        <v>0</v>
      </c>
      <c r="M15" s="45">
        <v>0</v>
      </c>
      <c r="N15" s="45">
        <f>K15+L15+M15+I15</f>
        <v>0</v>
      </c>
      <c r="O15" s="46">
        <f t="shared" si="3"/>
        <v>0</v>
      </c>
      <c r="P15" s="45">
        <v>0</v>
      </c>
      <c r="Q15" s="45">
        <v>0</v>
      </c>
      <c r="R15" s="45">
        <v>0</v>
      </c>
      <c r="S15" s="45">
        <f>P15+Q15+R15+N15</f>
        <v>0</v>
      </c>
      <c r="T15" s="46">
        <f>+S15/$D15</f>
        <v>0</v>
      </c>
      <c r="U15" s="45">
        <v>0</v>
      </c>
      <c r="V15" s="45">
        <v>0</v>
      </c>
      <c r="W15" s="45">
        <v>0</v>
      </c>
      <c r="X15" s="45">
        <f>U15+V15+W15+S15</f>
        <v>0</v>
      </c>
      <c r="Y15" s="46">
        <f>+X15/$D15</f>
        <v>0</v>
      </c>
    </row>
    <row r="16" spans="1:28" ht="45" x14ac:dyDescent="0.2">
      <c r="A16" s="127"/>
      <c r="B16" s="129"/>
      <c r="C16" s="44" t="s">
        <v>67</v>
      </c>
      <c r="D16" s="81">
        <v>20</v>
      </c>
      <c r="E16" s="57">
        <f t="shared" si="0"/>
        <v>4</v>
      </c>
      <c r="F16" s="45">
        <v>0</v>
      </c>
      <c r="G16" s="45">
        <v>1</v>
      </c>
      <c r="H16" s="45">
        <v>1</v>
      </c>
      <c r="I16" s="45">
        <f t="shared" si="1"/>
        <v>2</v>
      </c>
      <c r="J16" s="46">
        <f t="shared" si="2"/>
        <v>0.1</v>
      </c>
      <c r="K16" s="45">
        <v>1</v>
      </c>
      <c r="L16" s="45">
        <v>0</v>
      </c>
      <c r="M16" s="45">
        <v>1</v>
      </c>
      <c r="N16" s="45">
        <f>K16+L16+M16+I16</f>
        <v>4</v>
      </c>
      <c r="O16" s="46">
        <f t="shared" si="3"/>
        <v>0.2</v>
      </c>
      <c r="P16" s="45">
        <v>0</v>
      </c>
      <c r="Q16" s="45">
        <v>0</v>
      </c>
      <c r="R16" s="45">
        <v>0</v>
      </c>
      <c r="S16" s="45">
        <f>P16+Q16+R16+N16</f>
        <v>4</v>
      </c>
      <c r="T16" s="46">
        <f>+S16/$D16</f>
        <v>0.2</v>
      </c>
      <c r="U16" s="45">
        <v>0</v>
      </c>
      <c r="V16" s="45">
        <v>0</v>
      </c>
      <c r="W16" s="45">
        <v>0</v>
      </c>
      <c r="X16" s="45">
        <f>U16+V16+W16+S16</f>
        <v>4</v>
      </c>
      <c r="Y16" s="46">
        <f>+X16/$D16</f>
        <v>0.2</v>
      </c>
    </row>
    <row r="17" spans="1:25" s="54" customFormat="1" ht="46.5" customHeight="1" x14ac:dyDescent="0.25">
      <c r="A17" s="127"/>
      <c r="B17" s="130"/>
      <c r="C17" s="49" t="s">
        <v>68</v>
      </c>
      <c r="D17" s="50">
        <f>SUM(D11:D16)</f>
        <v>121</v>
      </c>
      <c r="E17" s="50">
        <f>SUM(E11:E16)</f>
        <v>12</v>
      </c>
      <c r="F17" s="50">
        <f t="shared" ref="F17:X17" si="9">SUM(F11:F16)</f>
        <v>0</v>
      </c>
      <c r="G17" s="51">
        <f t="shared" si="9"/>
        <v>4</v>
      </c>
      <c r="H17" s="51">
        <f t="shared" si="9"/>
        <v>2</v>
      </c>
      <c r="I17" s="52">
        <f t="shared" si="9"/>
        <v>6</v>
      </c>
      <c r="J17" s="53">
        <f>+I17/D17</f>
        <v>4.9586776859504134E-2</v>
      </c>
      <c r="K17" s="50">
        <f t="shared" si="9"/>
        <v>2</v>
      </c>
      <c r="L17" s="50">
        <f t="shared" si="9"/>
        <v>2</v>
      </c>
      <c r="M17" s="50">
        <f t="shared" si="9"/>
        <v>2</v>
      </c>
      <c r="N17" s="52">
        <f t="shared" si="9"/>
        <v>12</v>
      </c>
      <c r="O17" s="53">
        <f>+N17/$D17</f>
        <v>9.9173553719008267E-2</v>
      </c>
      <c r="P17" s="50">
        <f t="shared" si="9"/>
        <v>0</v>
      </c>
      <c r="Q17" s="50">
        <f t="shared" si="9"/>
        <v>0</v>
      </c>
      <c r="R17" s="50">
        <f t="shared" si="9"/>
        <v>0</v>
      </c>
      <c r="S17" s="52">
        <f t="shared" si="9"/>
        <v>10</v>
      </c>
      <c r="T17" s="53">
        <f>+S17/$D17</f>
        <v>8.2644628099173556E-2</v>
      </c>
      <c r="U17" s="50">
        <f t="shared" si="9"/>
        <v>0</v>
      </c>
      <c r="V17" s="50">
        <f t="shared" si="9"/>
        <v>0</v>
      </c>
      <c r="W17" s="50">
        <f t="shared" si="9"/>
        <v>0</v>
      </c>
      <c r="X17" s="52">
        <f t="shared" si="9"/>
        <v>10</v>
      </c>
      <c r="Y17" s="53">
        <f>+X17/$D17</f>
        <v>8.2644628099173556E-2</v>
      </c>
    </row>
    <row r="18" spans="1:25" ht="54.75" customHeight="1" x14ac:dyDescent="0.25">
      <c r="A18" s="4"/>
      <c r="B18" s="33"/>
      <c r="C18" s="34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38"/>
      <c r="W18" s="38"/>
      <c r="X18" s="55"/>
      <c r="Y18" s="55"/>
    </row>
    <row r="19" spans="1:25" ht="75" customHeight="1" x14ac:dyDescent="0.2">
      <c r="A19" s="10" t="s">
        <v>38</v>
      </c>
      <c r="B19" s="10" t="s">
        <v>6</v>
      </c>
      <c r="C19" s="10" t="s">
        <v>69</v>
      </c>
      <c r="D19" s="10" t="s">
        <v>40</v>
      </c>
      <c r="E19" s="10" t="s">
        <v>41</v>
      </c>
      <c r="F19" s="10" t="s">
        <v>42</v>
      </c>
      <c r="G19" s="10" t="s">
        <v>43</v>
      </c>
      <c r="H19" s="10" t="s">
        <v>44</v>
      </c>
      <c r="I19" s="10" t="s">
        <v>45</v>
      </c>
      <c r="J19" s="10" t="s">
        <v>46</v>
      </c>
      <c r="K19" s="10" t="s">
        <v>47</v>
      </c>
      <c r="L19" s="10" t="s">
        <v>48</v>
      </c>
      <c r="M19" s="10" t="s">
        <v>49</v>
      </c>
      <c r="N19" s="10" t="s">
        <v>50</v>
      </c>
      <c r="O19" s="10" t="s">
        <v>51</v>
      </c>
      <c r="P19" s="10" t="s">
        <v>52</v>
      </c>
      <c r="Q19" s="10" t="s">
        <v>53</v>
      </c>
      <c r="R19" s="10" t="s">
        <v>54</v>
      </c>
      <c r="S19" s="10" t="s">
        <v>55</v>
      </c>
      <c r="T19" s="10" t="s">
        <v>56</v>
      </c>
      <c r="U19" s="10" t="s">
        <v>57</v>
      </c>
      <c r="V19" s="10" t="s">
        <v>58</v>
      </c>
      <c r="W19" s="10" t="s">
        <v>59</v>
      </c>
      <c r="X19" s="10" t="s">
        <v>60</v>
      </c>
      <c r="Y19" s="10" t="s">
        <v>61</v>
      </c>
    </row>
    <row r="20" spans="1:25" s="33" customFormat="1" ht="45" customHeight="1" x14ac:dyDescent="0.25">
      <c r="A20" s="128" t="s">
        <v>0</v>
      </c>
      <c r="B20" s="131" t="s">
        <v>29</v>
      </c>
      <c r="C20" s="56" t="s">
        <v>70</v>
      </c>
      <c r="D20" s="57">
        <v>1</v>
      </c>
      <c r="E20" s="58">
        <f>SUM(F20+G20+H20+K20+L20+M20+P20+Q20+R20+U20+V20+W20)</f>
        <v>1</v>
      </c>
      <c r="F20" s="45">
        <v>0</v>
      </c>
      <c r="G20" s="48">
        <v>0</v>
      </c>
      <c r="H20" s="48">
        <v>0</v>
      </c>
      <c r="I20" s="48">
        <f>F20+G20+H20</f>
        <v>0</v>
      </c>
      <c r="J20" s="59">
        <f>+I20/D20</f>
        <v>0</v>
      </c>
      <c r="K20" s="48">
        <v>0</v>
      </c>
      <c r="L20" s="48">
        <v>0</v>
      </c>
      <c r="M20" s="48">
        <v>0</v>
      </c>
      <c r="N20" s="48">
        <f>K20+L20+M20+I20</f>
        <v>0</v>
      </c>
      <c r="O20" s="59">
        <f>+N20/$D20</f>
        <v>0</v>
      </c>
      <c r="P20" s="48">
        <v>0</v>
      </c>
      <c r="Q20" s="48">
        <v>0</v>
      </c>
      <c r="R20" s="48">
        <v>0</v>
      </c>
      <c r="S20" s="48">
        <f>P20+Q20+R20+N20</f>
        <v>0</v>
      </c>
      <c r="T20" s="59">
        <f>+S20/$D20</f>
        <v>0</v>
      </c>
      <c r="U20" s="48">
        <v>0</v>
      </c>
      <c r="V20" s="48">
        <v>1</v>
      </c>
      <c r="W20" s="48">
        <v>0</v>
      </c>
      <c r="X20" s="48">
        <f>U20+V20+W20+S20</f>
        <v>1</v>
      </c>
      <c r="Y20" s="59">
        <f>+X20/$D20</f>
        <v>1</v>
      </c>
    </row>
    <row r="21" spans="1:25" s="33" customFormat="1" ht="56.25" customHeight="1" x14ac:dyDescent="0.25">
      <c r="A21" s="129"/>
      <c r="B21" s="131"/>
      <c r="C21" s="56" t="s">
        <v>71</v>
      </c>
      <c r="D21" s="57">
        <v>8</v>
      </c>
      <c r="E21" s="58">
        <f t="shared" ref="E21:E22" si="10">SUM(F21+G21+H21+K21+L21+M21+P21+Q21+R21+U21+V21+W21)</f>
        <v>5</v>
      </c>
      <c r="F21" s="45">
        <v>0</v>
      </c>
      <c r="G21" s="48">
        <v>0</v>
      </c>
      <c r="H21" s="48">
        <v>0</v>
      </c>
      <c r="I21" s="48">
        <f t="shared" ref="I21:I22" si="11">F21+G21+H21</f>
        <v>0</v>
      </c>
      <c r="J21" s="59">
        <f t="shared" ref="J21:J22" si="12">+I21/D21</f>
        <v>0</v>
      </c>
      <c r="K21" s="48">
        <v>0</v>
      </c>
      <c r="L21" s="48">
        <v>0</v>
      </c>
      <c r="M21" s="48">
        <v>0</v>
      </c>
      <c r="N21" s="48">
        <f>K21+L21+M21+I21</f>
        <v>0</v>
      </c>
      <c r="O21" s="59">
        <f>+N21/$D21</f>
        <v>0</v>
      </c>
      <c r="P21" s="48">
        <v>0</v>
      </c>
      <c r="Q21" s="48">
        <v>0</v>
      </c>
      <c r="R21" s="48">
        <v>0</v>
      </c>
      <c r="S21" s="48">
        <f>P21+Q21+R21+N21</f>
        <v>0</v>
      </c>
      <c r="T21" s="59">
        <f>+S21/$D21</f>
        <v>0</v>
      </c>
      <c r="U21" s="48">
        <v>3</v>
      </c>
      <c r="V21" s="48">
        <v>2</v>
      </c>
      <c r="W21" s="48">
        <v>0</v>
      </c>
      <c r="X21" s="48">
        <f>U21+V21+W21+S21</f>
        <v>5</v>
      </c>
      <c r="Y21" s="59">
        <f>+X21/$D21</f>
        <v>0.625</v>
      </c>
    </row>
    <row r="22" spans="1:25" s="33" customFormat="1" ht="60" customHeight="1" x14ac:dyDescent="0.25">
      <c r="A22" s="129"/>
      <c r="B22" s="131"/>
      <c r="C22" s="60" t="s">
        <v>72</v>
      </c>
      <c r="D22" s="61">
        <v>4</v>
      </c>
      <c r="E22" s="58">
        <f t="shared" si="10"/>
        <v>5</v>
      </c>
      <c r="F22" s="45">
        <v>0</v>
      </c>
      <c r="G22" s="45">
        <v>0</v>
      </c>
      <c r="H22" s="45">
        <v>0</v>
      </c>
      <c r="I22" s="48">
        <f t="shared" si="11"/>
        <v>0</v>
      </c>
      <c r="J22" s="59">
        <f t="shared" si="12"/>
        <v>0</v>
      </c>
      <c r="K22" s="45">
        <v>0</v>
      </c>
      <c r="L22" s="45">
        <v>0</v>
      </c>
      <c r="M22" s="45">
        <v>0</v>
      </c>
      <c r="N22" s="48">
        <f>K22+L22+M22+I22</f>
        <v>0</v>
      </c>
      <c r="O22" s="59">
        <f>+N22/$D22</f>
        <v>0</v>
      </c>
      <c r="P22" s="45">
        <v>0</v>
      </c>
      <c r="Q22" s="45">
        <v>0</v>
      </c>
      <c r="R22" s="45">
        <v>0</v>
      </c>
      <c r="S22" s="48">
        <f>P22+Q22+R22+N22</f>
        <v>0</v>
      </c>
      <c r="T22" s="59">
        <f>+S22/$D22</f>
        <v>0</v>
      </c>
      <c r="U22" s="45">
        <v>0</v>
      </c>
      <c r="V22" s="45">
        <v>2</v>
      </c>
      <c r="W22" s="45">
        <v>3</v>
      </c>
      <c r="X22" s="48">
        <f>U22+V22+W22+S22</f>
        <v>5</v>
      </c>
      <c r="Y22" s="59">
        <f>+X22/$D22</f>
        <v>1.25</v>
      </c>
    </row>
    <row r="23" spans="1:25" s="63" customFormat="1" ht="41.25" customHeight="1" x14ac:dyDescent="0.25">
      <c r="A23" s="130"/>
      <c r="B23" s="131"/>
      <c r="C23" s="49" t="s">
        <v>68</v>
      </c>
      <c r="D23" s="50">
        <f t="shared" ref="D23:W23" si="13">SUM(D20:D22)</f>
        <v>13</v>
      </c>
      <c r="E23" s="50">
        <f t="shared" si="13"/>
        <v>11</v>
      </c>
      <c r="F23" s="50">
        <f t="shared" si="13"/>
        <v>0</v>
      </c>
      <c r="G23" s="51">
        <f t="shared" si="13"/>
        <v>0</v>
      </c>
      <c r="H23" s="51">
        <f t="shared" si="13"/>
        <v>0</v>
      </c>
      <c r="I23" s="52">
        <f t="shared" si="13"/>
        <v>0</v>
      </c>
      <c r="J23" s="62">
        <f>+I23/D23</f>
        <v>0</v>
      </c>
      <c r="K23" s="50">
        <f t="shared" si="13"/>
        <v>0</v>
      </c>
      <c r="L23" s="50">
        <f t="shared" si="13"/>
        <v>0</v>
      </c>
      <c r="M23" s="50">
        <f t="shared" si="13"/>
        <v>0</v>
      </c>
      <c r="N23" s="52">
        <f t="shared" ref="N23" si="14">SUM(N20:N22)</f>
        <v>0</v>
      </c>
      <c r="O23" s="62">
        <f>+N23/$D23</f>
        <v>0</v>
      </c>
      <c r="P23" s="50">
        <f t="shared" si="13"/>
        <v>0</v>
      </c>
      <c r="Q23" s="50">
        <f t="shared" si="13"/>
        <v>0</v>
      </c>
      <c r="R23" s="50">
        <f t="shared" si="13"/>
        <v>0</v>
      </c>
      <c r="S23" s="52">
        <f t="shared" ref="S23" si="15">SUM(S20:S22)</f>
        <v>0</v>
      </c>
      <c r="T23" s="62">
        <f>+S23/$D23</f>
        <v>0</v>
      </c>
      <c r="U23" s="50">
        <f t="shared" si="13"/>
        <v>3</v>
      </c>
      <c r="V23" s="50">
        <f t="shared" si="13"/>
        <v>5</v>
      </c>
      <c r="W23" s="50">
        <f t="shared" si="13"/>
        <v>3</v>
      </c>
      <c r="X23" s="52">
        <f t="shared" ref="X23" si="16">SUM(X20:X22)</f>
        <v>11</v>
      </c>
      <c r="Y23" s="62">
        <f>+X23/$D23</f>
        <v>0.84615384615384615</v>
      </c>
    </row>
    <row r="24" spans="1:25" ht="38.25" customHeight="1" x14ac:dyDescent="0.25">
      <c r="A24" s="83"/>
      <c r="B24" s="33"/>
      <c r="C24" s="34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38"/>
      <c r="W24" s="38"/>
      <c r="X24" s="55"/>
      <c r="Y24" s="55"/>
    </row>
    <row r="25" spans="1:25" ht="75" customHeight="1" x14ac:dyDescent="0.2">
      <c r="A25" s="10" t="s">
        <v>38</v>
      </c>
      <c r="B25" s="10" t="s">
        <v>6</v>
      </c>
      <c r="C25" s="10" t="s">
        <v>39</v>
      </c>
      <c r="D25" s="10" t="s">
        <v>40</v>
      </c>
      <c r="E25" s="10" t="s">
        <v>41</v>
      </c>
      <c r="F25" s="10" t="s">
        <v>42</v>
      </c>
      <c r="G25" s="10" t="s">
        <v>43</v>
      </c>
      <c r="H25" s="10" t="s">
        <v>44</v>
      </c>
      <c r="I25" s="10" t="s">
        <v>45</v>
      </c>
      <c r="J25" s="10" t="s">
        <v>46</v>
      </c>
      <c r="K25" s="10" t="s">
        <v>47</v>
      </c>
      <c r="L25" s="10" t="s">
        <v>48</v>
      </c>
      <c r="M25" s="10" t="s">
        <v>49</v>
      </c>
      <c r="N25" s="10" t="s">
        <v>50</v>
      </c>
      <c r="O25" s="10" t="s">
        <v>51</v>
      </c>
      <c r="P25" s="10" t="s">
        <v>52</v>
      </c>
      <c r="Q25" s="10" t="s">
        <v>53</v>
      </c>
      <c r="R25" s="10" t="s">
        <v>54</v>
      </c>
      <c r="S25" s="10" t="s">
        <v>55</v>
      </c>
      <c r="T25" s="10" t="s">
        <v>56</v>
      </c>
      <c r="U25" s="10" t="s">
        <v>57</v>
      </c>
      <c r="V25" s="10" t="s">
        <v>58</v>
      </c>
      <c r="W25" s="10" t="s">
        <v>59</v>
      </c>
      <c r="X25" s="10" t="s">
        <v>60</v>
      </c>
      <c r="Y25" s="10" t="s">
        <v>61</v>
      </c>
    </row>
    <row r="26" spans="1:25" ht="90" customHeight="1" x14ac:dyDescent="0.2">
      <c r="A26" s="132" t="s">
        <v>0</v>
      </c>
      <c r="B26" s="132" t="s">
        <v>33</v>
      </c>
      <c r="C26" s="64" t="s">
        <v>73</v>
      </c>
      <c r="D26" s="65">
        <v>480</v>
      </c>
      <c r="E26" s="65">
        <f>F26+G26+H26+K26+L26+M26+P26+Q26+R26+U26+V26+W26</f>
        <v>486</v>
      </c>
      <c r="F26" s="66">
        <v>0</v>
      </c>
      <c r="G26" s="66">
        <v>0</v>
      </c>
      <c r="H26" s="66">
        <v>0</v>
      </c>
      <c r="I26" s="66">
        <f>F26+G26+H26</f>
        <v>0</v>
      </c>
      <c r="J26" s="67">
        <f>+I26/D26</f>
        <v>0</v>
      </c>
      <c r="K26" s="66">
        <v>0</v>
      </c>
      <c r="L26" s="66">
        <v>0</v>
      </c>
      <c r="M26" s="66">
        <v>153</v>
      </c>
      <c r="N26" s="66">
        <f>K26+L26+M26+I26</f>
        <v>153</v>
      </c>
      <c r="O26" s="67">
        <f t="shared" ref="O26:O32" si="17">+N26/$D26</f>
        <v>0.31874999999999998</v>
      </c>
      <c r="P26" s="66">
        <v>0</v>
      </c>
      <c r="Q26" s="66">
        <v>0</v>
      </c>
      <c r="R26" s="66">
        <v>0</v>
      </c>
      <c r="S26" s="66">
        <f>P26+Q26+R26+N26</f>
        <v>153</v>
      </c>
      <c r="T26" s="67">
        <f t="shared" ref="T26:T32" si="18">+S26/$D26</f>
        <v>0.31874999999999998</v>
      </c>
      <c r="U26" s="66">
        <v>246</v>
      </c>
      <c r="V26" s="66">
        <v>87</v>
      </c>
      <c r="W26" s="66">
        <v>0</v>
      </c>
      <c r="X26" s="66">
        <f>U26+V26+W26+S26</f>
        <v>486</v>
      </c>
      <c r="Y26" s="67">
        <f t="shared" ref="Y26:Y32" si="19">+X26/$D26</f>
        <v>1.0125</v>
      </c>
    </row>
    <row r="27" spans="1:25" ht="57.75" customHeight="1" x14ac:dyDescent="0.2">
      <c r="A27" s="127"/>
      <c r="B27" s="127"/>
      <c r="C27" s="68" t="s">
        <v>74</v>
      </c>
      <c r="D27" s="28">
        <v>3694</v>
      </c>
      <c r="E27" s="65">
        <f t="shared" ref="E27:E31" si="20">F27+G27+H27+K27+L27+M27+P27+Q27+R27+U27+V27+W27</f>
        <v>3694</v>
      </c>
      <c r="F27" s="66">
        <v>242</v>
      </c>
      <c r="G27" s="66">
        <v>691</v>
      </c>
      <c r="H27" s="66">
        <v>259</v>
      </c>
      <c r="I27" s="66">
        <f t="shared" ref="I27:I32" si="21">F27+G27+H27</f>
        <v>1192</v>
      </c>
      <c r="J27" s="67">
        <f t="shared" ref="J27:J32" si="22">+I27/D27</f>
        <v>0.32268543584190579</v>
      </c>
      <c r="K27" s="66">
        <v>262</v>
      </c>
      <c r="L27" s="66">
        <v>230</v>
      </c>
      <c r="M27" s="66">
        <v>283</v>
      </c>
      <c r="N27" s="66">
        <f>K27+L27+M27+I27</f>
        <v>1967</v>
      </c>
      <c r="O27" s="67">
        <f t="shared" si="17"/>
        <v>0.53248511099079587</v>
      </c>
      <c r="P27" s="66">
        <v>261</v>
      </c>
      <c r="Q27" s="66">
        <v>493</v>
      </c>
      <c r="R27" s="66">
        <v>209</v>
      </c>
      <c r="S27" s="66">
        <f>P27+Q27+R27+N27</f>
        <v>2930</v>
      </c>
      <c r="T27" s="67">
        <f t="shared" si="18"/>
        <v>0.79317812669193288</v>
      </c>
      <c r="U27" s="66">
        <v>249</v>
      </c>
      <c r="V27" s="66">
        <v>371</v>
      </c>
      <c r="W27" s="66">
        <v>144</v>
      </c>
      <c r="X27" s="66">
        <f>U27+V27+W27+S27</f>
        <v>3694</v>
      </c>
      <c r="Y27" s="67">
        <f t="shared" si="19"/>
        <v>1</v>
      </c>
    </row>
    <row r="28" spans="1:25" ht="51.75" customHeight="1" x14ac:dyDescent="0.2">
      <c r="A28" s="127"/>
      <c r="B28" s="127"/>
      <c r="C28" s="68" t="s">
        <v>75</v>
      </c>
      <c r="D28" s="28">
        <v>150000</v>
      </c>
      <c r="E28" s="65">
        <f t="shared" si="20"/>
        <v>153531</v>
      </c>
      <c r="F28" s="66">
        <v>4158</v>
      </c>
      <c r="G28" s="66">
        <v>391</v>
      </c>
      <c r="H28" s="66">
        <v>16295</v>
      </c>
      <c r="I28" s="66">
        <f t="shared" si="21"/>
        <v>20844</v>
      </c>
      <c r="J28" s="67">
        <f t="shared" si="22"/>
        <v>0.13896</v>
      </c>
      <c r="K28" s="66">
        <v>2060</v>
      </c>
      <c r="L28" s="66">
        <v>15598</v>
      </c>
      <c r="M28" s="66">
        <v>2433</v>
      </c>
      <c r="N28" s="66">
        <f t="shared" ref="N28:N32" si="23">K28+L28+M28+I28</f>
        <v>40935</v>
      </c>
      <c r="O28" s="67">
        <f t="shared" si="17"/>
        <v>0.27289999999999998</v>
      </c>
      <c r="P28" s="66">
        <v>1131</v>
      </c>
      <c r="Q28" s="66">
        <v>1702</v>
      </c>
      <c r="R28" s="66">
        <v>4674</v>
      </c>
      <c r="S28" s="66">
        <f t="shared" ref="S28:S32" si="24">P28+Q28+R28+N28</f>
        <v>48442</v>
      </c>
      <c r="T28" s="67">
        <f t="shared" si="18"/>
        <v>0.32294666666666666</v>
      </c>
      <c r="U28" s="66">
        <v>90492</v>
      </c>
      <c r="V28" s="66">
        <v>10987</v>
      </c>
      <c r="W28" s="66">
        <v>3610</v>
      </c>
      <c r="X28" s="66">
        <f t="shared" ref="X28:X32" si="25">U28+V28+W28+S28</f>
        <v>153531</v>
      </c>
      <c r="Y28" s="67">
        <f t="shared" si="19"/>
        <v>1.0235399999999999</v>
      </c>
    </row>
    <row r="29" spans="1:25" ht="57" customHeight="1" x14ac:dyDescent="0.2">
      <c r="A29" s="127"/>
      <c r="B29" s="127"/>
      <c r="C29" s="68" t="s">
        <v>76</v>
      </c>
      <c r="D29" s="28">
        <v>1012</v>
      </c>
      <c r="E29" s="65">
        <f t="shared" si="20"/>
        <v>1012</v>
      </c>
      <c r="F29" s="66">
        <v>19</v>
      </c>
      <c r="G29" s="66">
        <v>68</v>
      </c>
      <c r="H29" s="66">
        <v>117</v>
      </c>
      <c r="I29" s="66">
        <f t="shared" si="21"/>
        <v>204</v>
      </c>
      <c r="J29" s="67">
        <f t="shared" si="22"/>
        <v>0.20158102766798419</v>
      </c>
      <c r="K29" s="66">
        <v>90</v>
      </c>
      <c r="L29" s="66">
        <v>105</v>
      </c>
      <c r="M29" s="66">
        <v>100</v>
      </c>
      <c r="N29" s="66">
        <f t="shared" si="23"/>
        <v>499</v>
      </c>
      <c r="O29" s="67">
        <f t="shared" si="17"/>
        <v>0.49308300395256915</v>
      </c>
      <c r="P29" s="66">
        <v>82</v>
      </c>
      <c r="Q29" s="66">
        <v>91</v>
      </c>
      <c r="R29" s="66">
        <v>80</v>
      </c>
      <c r="S29" s="66">
        <f t="shared" si="24"/>
        <v>752</v>
      </c>
      <c r="T29" s="67">
        <f t="shared" si="18"/>
        <v>0.74308300395256921</v>
      </c>
      <c r="U29" s="66">
        <v>98</v>
      </c>
      <c r="V29" s="66">
        <v>100</v>
      </c>
      <c r="W29" s="66">
        <v>62</v>
      </c>
      <c r="X29" s="66">
        <f t="shared" si="25"/>
        <v>1012</v>
      </c>
      <c r="Y29" s="67">
        <f t="shared" si="19"/>
        <v>1</v>
      </c>
    </row>
    <row r="30" spans="1:25" ht="58.5" customHeight="1" x14ac:dyDescent="0.2">
      <c r="A30" s="127"/>
      <c r="B30" s="127"/>
      <c r="C30" s="68" t="s">
        <v>77</v>
      </c>
      <c r="D30" s="28">
        <v>66</v>
      </c>
      <c r="E30" s="65">
        <f t="shared" si="20"/>
        <v>66</v>
      </c>
      <c r="F30" s="66">
        <v>0</v>
      </c>
      <c r="G30" s="66">
        <v>4</v>
      </c>
      <c r="H30" s="66">
        <v>11</v>
      </c>
      <c r="I30" s="66">
        <f t="shared" si="21"/>
        <v>15</v>
      </c>
      <c r="J30" s="67">
        <f t="shared" si="22"/>
        <v>0.22727272727272727</v>
      </c>
      <c r="K30" s="66">
        <v>4</v>
      </c>
      <c r="L30" s="66">
        <v>4</v>
      </c>
      <c r="M30" s="66">
        <v>2</v>
      </c>
      <c r="N30" s="66">
        <f t="shared" si="23"/>
        <v>25</v>
      </c>
      <c r="O30" s="67">
        <f t="shared" si="17"/>
        <v>0.37878787878787878</v>
      </c>
      <c r="P30" s="66">
        <v>3</v>
      </c>
      <c r="Q30" s="66">
        <v>11</v>
      </c>
      <c r="R30" s="66">
        <v>10</v>
      </c>
      <c r="S30" s="66">
        <f t="shared" si="24"/>
        <v>49</v>
      </c>
      <c r="T30" s="67">
        <f t="shared" si="18"/>
        <v>0.74242424242424243</v>
      </c>
      <c r="U30" s="66">
        <v>5</v>
      </c>
      <c r="V30" s="66">
        <v>5</v>
      </c>
      <c r="W30" s="66">
        <v>7</v>
      </c>
      <c r="X30" s="66">
        <f t="shared" si="25"/>
        <v>66</v>
      </c>
      <c r="Y30" s="67">
        <f t="shared" si="19"/>
        <v>1</v>
      </c>
    </row>
    <row r="31" spans="1:25" ht="75" customHeight="1" x14ac:dyDescent="0.2">
      <c r="A31" s="127"/>
      <c r="B31" s="127"/>
      <c r="C31" s="68" t="s">
        <v>78</v>
      </c>
      <c r="D31" s="28">
        <v>1000</v>
      </c>
      <c r="E31" s="65">
        <f t="shared" si="20"/>
        <v>531</v>
      </c>
      <c r="F31" s="66">
        <v>0</v>
      </c>
      <c r="G31" s="66">
        <v>71</v>
      </c>
      <c r="H31" s="66">
        <v>57</v>
      </c>
      <c r="I31" s="66">
        <f t="shared" si="21"/>
        <v>128</v>
      </c>
      <c r="J31" s="67">
        <f t="shared" si="22"/>
        <v>0.128</v>
      </c>
      <c r="K31" s="66">
        <v>90</v>
      </c>
      <c r="L31" s="66">
        <v>91</v>
      </c>
      <c r="M31" s="66">
        <v>114</v>
      </c>
      <c r="N31" s="66">
        <f t="shared" si="23"/>
        <v>423</v>
      </c>
      <c r="O31" s="67">
        <f t="shared" si="17"/>
        <v>0.42299999999999999</v>
      </c>
      <c r="P31" s="66">
        <v>18</v>
      </c>
      <c r="Q31" s="66">
        <v>0</v>
      </c>
      <c r="R31" s="66">
        <v>4</v>
      </c>
      <c r="S31" s="66">
        <f t="shared" si="24"/>
        <v>445</v>
      </c>
      <c r="T31" s="67">
        <f t="shared" si="18"/>
        <v>0.44500000000000001</v>
      </c>
      <c r="U31" s="66">
        <v>26</v>
      </c>
      <c r="V31" s="66">
        <v>0</v>
      </c>
      <c r="W31" s="66">
        <v>60</v>
      </c>
      <c r="X31" s="66">
        <f t="shared" si="25"/>
        <v>531</v>
      </c>
      <c r="Y31" s="67">
        <f t="shared" si="19"/>
        <v>0.53100000000000003</v>
      </c>
    </row>
    <row r="32" spans="1:25" ht="54.75" customHeight="1" x14ac:dyDescent="0.2">
      <c r="A32" s="127"/>
      <c r="B32" s="127"/>
      <c r="C32" s="68" t="s">
        <v>79</v>
      </c>
      <c r="D32" s="28">
        <v>150</v>
      </c>
      <c r="E32" s="65">
        <f>F32+G32+H32+K32+L32+M32+P32+Q32+R32+U32+V32+W32</f>
        <v>175</v>
      </c>
      <c r="F32" s="66">
        <v>0</v>
      </c>
      <c r="G32" s="66">
        <v>6</v>
      </c>
      <c r="H32" s="66">
        <v>27</v>
      </c>
      <c r="I32" s="66">
        <f t="shared" si="21"/>
        <v>33</v>
      </c>
      <c r="J32" s="67">
        <f t="shared" si="22"/>
        <v>0.22</v>
      </c>
      <c r="K32" s="66">
        <v>11</v>
      </c>
      <c r="L32" s="66">
        <v>20</v>
      </c>
      <c r="M32" s="66">
        <v>16</v>
      </c>
      <c r="N32" s="66">
        <f t="shared" si="23"/>
        <v>80</v>
      </c>
      <c r="O32" s="67">
        <f t="shared" si="17"/>
        <v>0.53333333333333333</v>
      </c>
      <c r="P32" s="66">
        <v>14</v>
      </c>
      <c r="Q32" s="66">
        <v>14</v>
      </c>
      <c r="R32" s="66">
        <v>14</v>
      </c>
      <c r="S32" s="66">
        <f t="shared" si="24"/>
        <v>122</v>
      </c>
      <c r="T32" s="67">
        <f t="shared" si="18"/>
        <v>0.81333333333333335</v>
      </c>
      <c r="U32" s="66">
        <v>14</v>
      </c>
      <c r="V32" s="66">
        <v>21</v>
      </c>
      <c r="W32" s="66">
        <v>18</v>
      </c>
      <c r="X32" s="66">
        <f t="shared" si="25"/>
        <v>175</v>
      </c>
      <c r="Y32" s="67">
        <f t="shared" si="19"/>
        <v>1.1666666666666667</v>
      </c>
    </row>
    <row r="33" spans="1:25" s="63" customFormat="1" ht="33.75" customHeight="1" x14ac:dyDescent="0.25">
      <c r="A33" s="127"/>
      <c r="B33" s="127"/>
      <c r="C33" s="49" t="s">
        <v>68</v>
      </c>
      <c r="D33" s="69">
        <f t="shared" ref="D33:I33" si="26">SUM(D26:D32)</f>
        <v>156402</v>
      </c>
      <c r="E33" s="70">
        <f t="shared" si="26"/>
        <v>159495</v>
      </c>
      <c r="F33" s="69">
        <f t="shared" si="26"/>
        <v>4419</v>
      </c>
      <c r="G33" s="69">
        <f t="shared" si="26"/>
        <v>1231</v>
      </c>
      <c r="H33" s="69">
        <f t="shared" si="26"/>
        <v>16766</v>
      </c>
      <c r="I33" s="71">
        <f t="shared" si="26"/>
        <v>22416</v>
      </c>
      <c r="J33" s="72">
        <f>+I33/D33</f>
        <v>0.14332297540952163</v>
      </c>
      <c r="K33" s="69">
        <f>SUM(K26:K32)</f>
        <v>2517</v>
      </c>
      <c r="L33" s="69">
        <f>SUM(L26:L32)</f>
        <v>16048</v>
      </c>
      <c r="M33" s="69">
        <f>SUM(M26:M32)</f>
        <v>3101</v>
      </c>
      <c r="N33" s="71">
        <f>SUM(N26:N32)</f>
        <v>44082</v>
      </c>
      <c r="O33" s="72">
        <f>+N33/D33</f>
        <v>0.2818506157210266</v>
      </c>
      <c r="P33" s="69">
        <f>SUM(P26:P32)</f>
        <v>1509</v>
      </c>
      <c r="Q33" s="69">
        <f>SUM(Q26:Q32)</f>
        <v>2311</v>
      </c>
      <c r="R33" s="69">
        <f>SUM(R26:R32)</f>
        <v>4991</v>
      </c>
      <c r="S33" s="71">
        <f>SUM(S26:S32)</f>
        <v>52893</v>
      </c>
      <c r="T33" s="72">
        <f>+S33/D33</f>
        <v>0.33818621245252617</v>
      </c>
      <c r="U33" s="69">
        <f>SUM(U26:U32)</f>
        <v>91130</v>
      </c>
      <c r="V33" s="69">
        <f>SUM(V26:V32)</f>
        <v>11571</v>
      </c>
      <c r="W33" s="69">
        <f>SUM(W26:W32)</f>
        <v>3901</v>
      </c>
      <c r="X33" s="71">
        <f>SUM(X26:X32)</f>
        <v>159495</v>
      </c>
      <c r="Y33" s="72">
        <f>+X33/D33</f>
        <v>1.0197759619442206</v>
      </c>
    </row>
    <row r="34" spans="1:25" ht="49.5" customHeight="1" x14ac:dyDescent="0.2"/>
    <row r="35" spans="1:25" x14ac:dyDescent="0.2">
      <c r="D35" s="4"/>
    </row>
    <row r="36" spans="1:25" s="75" customFormat="1" x14ac:dyDescent="0.2">
      <c r="A36" s="74"/>
    </row>
    <row r="37" spans="1:25" s="75" customFormat="1" ht="18" customHeight="1" x14ac:dyDescent="0.2">
      <c r="A37" s="76"/>
    </row>
    <row r="38" spans="1:25" x14ac:dyDescent="0.2">
      <c r="A38" s="74"/>
      <c r="D38" s="4"/>
    </row>
    <row r="39" spans="1:25" ht="15.75" x14ac:dyDescent="0.2">
      <c r="A39" s="77"/>
      <c r="D39" s="4"/>
    </row>
  </sheetData>
  <mergeCells count="16">
    <mergeCell ref="A26:A33"/>
    <mergeCell ref="B26:B33"/>
    <mergeCell ref="T6:U6"/>
    <mergeCell ref="AA6:AB6"/>
    <mergeCell ref="A8:J8"/>
    <mergeCell ref="A11:A17"/>
    <mergeCell ref="B11:B17"/>
    <mergeCell ref="A20:A23"/>
    <mergeCell ref="B20:B23"/>
    <mergeCell ref="T5:U5"/>
    <mergeCell ref="AA5:AB5"/>
    <mergeCell ref="A1:F2"/>
    <mergeCell ref="T3:U3"/>
    <mergeCell ref="AA3:AB3"/>
    <mergeCell ref="T4:U4"/>
    <mergeCell ref="AA4:AB4"/>
  </mergeCells>
  <conditionalFormatting sqref="H2:Q2">
    <cfRule type="iconSet" priority="3">
      <iconSet>
        <cfvo type="percent" val="0"/>
        <cfvo type="percent" val="33"/>
        <cfvo type="percent" val="67"/>
      </iconSet>
    </cfRule>
  </conditionalFormatting>
  <conditionalFormatting sqref="S2:T2">
    <cfRule type="iconSet" priority="2">
      <iconSet>
        <cfvo type="percent" val="0"/>
        <cfvo type="percent" val="33"/>
        <cfvo type="percent" val="67"/>
      </iconSet>
    </cfRule>
  </conditionalFormatting>
  <conditionalFormatting sqref="X2:Y2">
    <cfRule type="iconSet" priority="1">
      <iconSet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scale="3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39"/>
  <sheetViews>
    <sheetView showGridLines="0" zoomScale="50" zoomScaleNormal="50" zoomScaleSheetLayoutView="55" workbookViewId="0">
      <selection activeCell="H1" sqref="H1:J1"/>
    </sheetView>
  </sheetViews>
  <sheetFormatPr baseColWidth="10" defaultColWidth="11.42578125" defaultRowHeight="15" x14ac:dyDescent="0.2"/>
  <cols>
    <col min="1" max="1" width="33.5703125" style="33" customWidth="1"/>
    <col min="2" max="2" width="37.42578125" style="4" customWidth="1"/>
    <col min="3" max="3" width="57.140625" style="4" customWidth="1"/>
    <col min="4" max="4" width="25.28515625" style="73" customWidth="1"/>
    <col min="5" max="5" width="17.28515625" style="4" customWidth="1"/>
    <col min="6" max="6" width="15.5703125" style="4" customWidth="1"/>
    <col min="7" max="7" width="20.5703125" style="4" customWidth="1"/>
    <col min="8" max="8" width="20.85546875" style="4" customWidth="1"/>
    <col min="9" max="9" width="17" style="4" customWidth="1"/>
    <col min="10" max="10" width="19.28515625" style="4" customWidth="1"/>
    <col min="11" max="11" width="16.28515625" style="4" customWidth="1"/>
    <col min="12" max="12" width="15.28515625" style="4" customWidth="1"/>
    <col min="13" max="13" width="19.7109375" style="4" customWidth="1"/>
    <col min="14" max="14" width="21.140625" style="4" customWidth="1"/>
    <col min="15" max="15" width="18.85546875" style="4" customWidth="1"/>
    <col min="16" max="16" width="21.7109375" style="4" customWidth="1"/>
    <col min="17" max="17" width="23" style="4" customWidth="1"/>
    <col min="18" max="18" width="20.28515625" style="4" customWidth="1"/>
    <col min="19" max="19" width="22.85546875" style="4" customWidth="1"/>
    <col min="20" max="20" width="18.85546875" style="4" customWidth="1"/>
    <col min="21" max="21" width="21.5703125" style="4" customWidth="1"/>
    <col min="22" max="22" width="21.7109375" style="4" customWidth="1"/>
    <col min="23" max="23" width="18.42578125" style="4" customWidth="1"/>
    <col min="24" max="24" width="30.42578125" style="4" customWidth="1"/>
    <col min="25" max="25" width="18.85546875" style="4" customWidth="1"/>
    <col min="26" max="26" width="11.42578125" style="4" customWidth="1"/>
    <col min="27" max="27" width="27.85546875" style="4" customWidth="1"/>
    <col min="28" max="16384" width="11.42578125" style="4"/>
  </cols>
  <sheetData>
    <row r="1" spans="1:28" ht="45.75" customHeight="1" thickBot="1" x14ac:dyDescent="0.25">
      <c r="A1" s="134" t="s">
        <v>0</v>
      </c>
      <c r="B1" s="134"/>
      <c r="C1" s="134"/>
      <c r="D1" s="134"/>
      <c r="E1" s="134"/>
      <c r="F1" s="135"/>
      <c r="G1" s="1" t="s">
        <v>1</v>
      </c>
      <c r="H1" s="1" t="s">
        <v>2</v>
      </c>
      <c r="I1" s="1" t="s">
        <v>3</v>
      </c>
      <c r="J1" s="2" t="s">
        <v>4</v>
      </c>
      <c r="K1" s="3"/>
      <c r="L1" s="3"/>
      <c r="M1" s="3"/>
      <c r="N1" s="3"/>
      <c r="O1" s="3"/>
      <c r="P1" s="3"/>
      <c r="Q1" s="3"/>
      <c r="S1" s="3"/>
      <c r="T1" s="3"/>
      <c r="X1" s="3"/>
      <c r="Y1" s="3"/>
    </row>
    <row r="2" spans="1:28" ht="31.5" customHeight="1" thickBot="1" x14ac:dyDescent="0.25">
      <c r="A2" s="134"/>
      <c r="B2" s="134"/>
      <c r="C2" s="134"/>
      <c r="D2" s="134"/>
      <c r="E2" s="134"/>
      <c r="F2" s="135"/>
      <c r="G2" s="5">
        <f>AVERAGE(G4:G6)</f>
        <v>0.9745936825891629</v>
      </c>
      <c r="H2" s="6">
        <v>0.23</v>
      </c>
      <c r="I2" s="6">
        <v>0.28999999999999998</v>
      </c>
      <c r="J2" s="7">
        <v>0.01</v>
      </c>
      <c r="K2" s="8"/>
      <c r="L2" s="8"/>
      <c r="M2" s="8"/>
      <c r="N2" s="8"/>
      <c r="O2" s="8"/>
      <c r="P2" s="8"/>
      <c r="Q2" s="8"/>
      <c r="R2" s="9"/>
      <c r="S2" s="8"/>
      <c r="T2" s="8"/>
      <c r="U2" s="9"/>
      <c r="V2" s="9"/>
      <c r="W2" s="9"/>
      <c r="X2" s="8"/>
      <c r="Y2" s="8"/>
    </row>
    <row r="3" spans="1:28" ht="60" customHeight="1" x14ac:dyDescent="0.2">
      <c r="A3" s="10" t="s">
        <v>5</v>
      </c>
      <c r="B3" s="11" t="s">
        <v>6</v>
      </c>
      <c r="C3" s="12" t="s">
        <v>7</v>
      </c>
      <c r="D3" s="12" t="s">
        <v>8</v>
      </c>
      <c r="E3" s="13" t="s">
        <v>9</v>
      </c>
      <c r="F3" s="12" t="s">
        <v>10</v>
      </c>
      <c r="G3" s="14" t="s">
        <v>11</v>
      </c>
      <c r="H3" s="15" t="s">
        <v>12</v>
      </c>
      <c r="I3" s="15" t="s">
        <v>13</v>
      </c>
      <c r="J3" s="16" t="s">
        <v>14</v>
      </c>
      <c r="K3" s="15" t="s">
        <v>15</v>
      </c>
      <c r="L3" s="15" t="s">
        <v>16</v>
      </c>
      <c r="M3" s="16" t="s">
        <v>17</v>
      </c>
      <c r="N3" s="15" t="s">
        <v>18</v>
      </c>
      <c r="O3" s="15" t="s">
        <v>19</v>
      </c>
      <c r="P3" s="16" t="s">
        <v>20</v>
      </c>
      <c r="Q3" s="15" t="s">
        <v>21</v>
      </c>
      <c r="R3" s="15" t="s">
        <v>22</v>
      </c>
      <c r="S3" s="17" t="s">
        <v>23</v>
      </c>
      <c r="T3" s="125" t="s">
        <v>24</v>
      </c>
      <c r="U3" s="125"/>
      <c r="AA3" s="125" t="s">
        <v>24</v>
      </c>
      <c r="AB3" s="125"/>
    </row>
    <row r="4" spans="1:28" ht="106.5" customHeight="1" x14ac:dyDescent="0.2">
      <c r="A4" s="18">
        <v>2203003</v>
      </c>
      <c r="B4" s="19" t="s">
        <v>25</v>
      </c>
      <c r="C4" s="20" t="s">
        <v>26</v>
      </c>
      <c r="D4" s="83" t="s">
        <v>27</v>
      </c>
      <c r="E4" s="78">
        <v>457</v>
      </c>
      <c r="F4" s="83">
        <v>121</v>
      </c>
      <c r="G4" s="22">
        <f>S4/F4</f>
        <v>1.0578512396694215</v>
      </c>
      <c r="H4" s="23">
        <f>F17</f>
        <v>0</v>
      </c>
      <c r="I4" s="23">
        <f>H4+G17</f>
        <v>4</v>
      </c>
      <c r="J4" s="24">
        <f>I4+H17</f>
        <v>6</v>
      </c>
      <c r="K4" s="25">
        <f>J4+K17</f>
        <v>8</v>
      </c>
      <c r="L4" s="25">
        <f>K4+L17</f>
        <v>10</v>
      </c>
      <c r="M4" s="24">
        <f>L4+M17</f>
        <v>12</v>
      </c>
      <c r="N4" s="26">
        <f>M4+P17</f>
        <v>13</v>
      </c>
      <c r="O4" s="26">
        <f>N4+Q17</f>
        <v>18</v>
      </c>
      <c r="P4" s="24">
        <f>O4+R17</f>
        <v>30</v>
      </c>
      <c r="Q4" s="27">
        <f>P4+U17</f>
        <v>64</v>
      </c>
      <c r="R4" s="27">
        <f>Q4+V17</f>
        <v>113</v>
      </c>
      <c r="S4" s="24">
        <f>R4+W17</f>
        <v>128</v>
      </c>
      <c r="T4" s="126" t="s">
        <v>80</v>
      </c>
      <c r="U4" s="126"/>
      <c r="AA4" s="126" t="s">
        <v>28</v>
      </c>
      <c r="AB4" s="126"/>
    </row>
    <row r="5" spans="1:28" ht="82.5" customHeight="1" x14ac:dyDescent="0.2">
      <c r="A5" s="18">
        <v>2203016</v>
      </c>
      <c r="B5" s="19" t="s">
        <v>29</v>
      </c>
      <c r="C5" s="20" t="s">
        <v>30</v>
      </c>
      <c r="D5" s="83" t="s">
        <v>31</v>
      </c>
      <c r="E5" s="78">
        <v>52</v>
      </c>
      <c r="F5" s="83">
        <v>13</v>
      </c>
      <c r="G5" s="22">
        <f>S5/F5</f>
        <v>0.84615384615384615</v>
      </c>
      <c r="H5" s="23">
        <f>F23</f>
        <v>0</v>
      </c>
      <c r="I5" s="23">
        <f>H5+G23</f>
        <v>0</v>
      </c>
      <c r="J5" s="24">
        <f>I5+H23</f>
        <v>0</v>
      </c>
      <c r="K5" s="25">
        <f>J5+K23</f>
        <v>0</v>
      </c>
      <c r="L5" s="25">
        <f>K5+L23</f>
        <v>0</v>
      </c>
      <c r="M5" s="24">
        <f>L5+M23</f>
        <v>0</v>
      </c>
      <c r="N5" s="26">
        <f>M5+P23</f>
        <v>0</v>
      </c>
      <c r="O5" s="26">
        <f>N5+Q23</f>
        <v>0</v>
      </c>
      <c r="P5" s="24">
        <f>O5+R23</f>
        <v>0</v>
      </c>
      <c r="Q5" s="27">
        <f>P5+U23</f>
        <v>3</v>
      </c>
      <c r="R5" s="27">
        <f>Q5+V23</f>
        <v>8</v>
      </c>
      <c r="S5" s="24">
        <f>R5+W23</f>
        <v>11</v>
      </c>
      <c r="T5" s="126" t="s">
        <v>81</v>
      </c>
      <c r="U5" s="126"/>
      <c r="AA5" s="126" t="s">
        <v>32</v>
      </c>
      <c r="AB5" s="126"/>
    </row>
    <row r="6" spans="1:28" ht="182.25" customHeight="1" x14ac:dyDescent="0.2">
      <c r="A6" s="18">
        <v>2203018</v>
      </c>
      <c r="B6" s="19" t="s">
        <v>33</v>
      </c>
      <c r="C6" s="20" t="s">
        <v>34</v>
      </c>
      <c r="D6" s="83" t="s">
        <v>35</v>
      </c>
      <c r="E6" s="79">
        <v>572343</v>
      </c>
      <c r="F6" s="28">
        <v>156402</v>
      </c>
      <c r="G6" s="22">
        <f>S6/F6</f>
        <v>1.0197759619442206</v>
      </c>
      <c r="H6" s="29">
        <f>F33</f>
        <v>4419</v>
      </c>
      <c r="I6" s="29">
        <f>H6+G33</f>
        <v>5650</v>
      </c>
      <c r="J6" s="30">
        <f>I6+H33</f>
        <v>22416</v>
      </c>
      <c r="K6" s="31">
        <f>J6+K33</f>
        <v>24933</v>
      </c>
      <c r="L6" s="31">
        <f>K6+L33</f>
        <v>40981</v>
      </c>
      <c r="M6" s="30">
        <f>L6+M33</f>
        <v>44082</v>
      </c>
      <c r="N6" s="32">
        <f>M6+P33</f>
        <v>45591</v>
      </c>
      <c r="O6" s="32">
        <f>N6+Q33</f>
        <v>47902</v>
      </c>
      <c r="P6" s="30">
        <f>O6+R33</f>
        <v>52893</v>
      </c>
      <c r="Q6" s="32">
        <f>P6+U33</f>
        <v>144023</v>
      </c>
      <c r="R6" s="32">
        <f>Q6+V33</f>
        <v>155594</v>
      </c>
      <c r="S6" s="30">
        <f>R6+W33</f>
        <v>159495</v>
      </c>
      <c r="T6" s="126" t="s">
        <v>82</v>
      </c>
      <c r="U6" s="126"/>
      <c r="AA6" s="126" t="s">
        <v>36</v>
      </c>
      <c r="AB6" s="126"/>
    </row>
    <row r="7" spans="1:28" ht="50.25" customHeight="1" x14ac:dyDescent="0.2">
      <c r="B7" s="34"/>
      <c r="C7" s="34"/>
      <c r="D7" s="35"/>
      <c r="E7" s="36"/>
      <c r="F7" s="36"/>
      <c r="G7" s="37"/>
      <c r="H7" s="38"/>
      <c r="I7" s="38"/>
      <c r="J7" s="39"/>
      <c r="K7" s="38"/>
      <c r="L7" s="38"/>
      <c r="M7" s="39"/>
      <c r="N7" s="39"/>
      <c r="O7" s="39"/>
      <c r="P7" s="38"/>
      <c r="Q7" s="38"/>
      <c r="R7" s="39"/>
      <c r="S7" s="39"/>
      <c r="T7" s="39"/>
      <c r="U7" s="38"/>
      <c r="V7" s="38"/>
      <c r="W7" s="39"/>
      <c r="X7" s="39"/>
      <c r="Y7" s="39"/>
    </row>
    <row r="8" spans="1:28" ht="75" customHeight="1" x14ac:dyDescent="0.2">
      <c r="A8" s="133" t="s">
        <v>37</v>
      </c>
      <c r="B8" s="133"/>
      <c r="C8" s="133"/>
      <c r="D8" s="133"/>
      <c r="E8" s="133"/>
      <c r="F8" s="133"/>
      <c r="G8" s="133"/>
      <c r="H8" s="133"/>
      <c r="I8" s="133"/>
      <c r="J8" s="133"/>
      <c r="K8" s="38"/>
      <c r="L8" s="38"/>
      <c r="M8" s="39"/>
      <c r="N8" s="39"/>
      <c r="O8" s="39"/>
      <c r="P8" s="38"/>
      <c r="Q8" s="38"/>
      <c r="R8" s="39"/>
      <c r="S8" s="39"/>
      <c r="T8" s="39"/>
      <c r="U8" s="38"/>
      <c r="V8" s="38"/>
      <c r="W8" s="39"/>
      <c r="X8" s="39"/>
      <c r="Y8" s="39"/>
    </row>
    <row r="9" spans="1:28" s="43" customFormat="1" ht="50.25" customHeight="1" x14ac:dyDescent="0.2">
      <c r="A9" s="40"/>
      <c r="B9" s="40"/>
      <c r="C9" s="40"/>
      <c r="D9" s="40"/>
      <c r="E9" s="40"/>
      <c r="F9" s="40"/>
      <c r="G9" s="40"/>
      <c r="H9" s="40"/>
      <c r="I9" s="40"/>
      <c r="J9" s="40"/>
      <c r="K9" s="41"/>
      <c r="L9" s="41"/>
      <c r="M9" s="42"/>
      <c r="N9" s="42"/>
      <c r="O9" s="42"/>
      <c r="P9" s="41"/>
      <c r="Q9" s="41"/>
      <c r="R9" s="42"/>
      <c r="S9" s="42"/>
      <c r="T9" s="42"/>
      <c r="U9" s="41"/>
      <c r="V9" s="41"/>
      <c r="W9" s="42"/>
      <c r="X9" s="42"/>
      <c r="Y9" s="42"/>
    </row>
    <row r="10" spans="1:28" ht="75" customHeight="1" x14ac:dyDescent="0.2">
      <c r="A10" s="10" t="s">
        <v>38</v>
      </c>
      <c r="B10" s="10" t="s">
        <v>6</v>
      </c>
      <c r="C10" s="10" t="s">
        <v>39</v>
      </c>
      <c r="D10" s="10" t="s">
        <v>40</v>
      </c>
      <c r="E10" s="10" t="s">
        <v>41</v>
      </c>
      <c r="F10" s="10" t="s">
        <v>42</v>
      </c>
      <c r="G10" s="10" t="s">
        <v>43</v>
      </c>
      <c r="H10" s="10" t="s">
        <v>44</v>
      </c>
      <c r="I10" s="10" t="s">
        <v>45</v>
      </c>
      <c r="J10" s="10" t="s">
        <v>46</v>
      </c>
      <c r="K10" s="10" t="s">
        <v>47</v>
      </c>
      <c r="L10" s="10" t="s">
        <v>48</v>
      </c>
      <c r="M10" s="10" t="s">
        <v>49</v>
      </c>
      <c r="N10" s="10" t="s">
        <v>50</v>
      </c>
      <c r="O10" s="10" t="s">
        <v>51</v>
      </c>
      <c r="P10" s="10" t="s">
        <v>52</v>
      </c>
      <c r="Q10" s="10" t="s">
        <v>53</v>
      </c>
      <c r="R10" s="10" t="s">
        <v>54</v>
      </c>
      <c r="S10" s="10" t="s">
        <v>55</v>
      </c>
      <c r="T10" s="10" t="s">
        <v>56</v>
      </c>
      <c r="U10" s="10" t="s">
        <v>57</v>
      </c>
      <c r="V10" s="10" t="s">
        <v>58</v>
      </c>
      <c r="W10" s="10" t="s">
        <v>59</v>
      </c>
      <c r="X10" s="10" t="s">
        <v>60</v>
      </c>
      <c r="Y10" s="10" t="s">
        <v>61</v>
      </c>
    </row>
    <row r="11" spans="1:28" ht="73.5" customHeight="1" x14ac:dyDescent="0.2">
      <c r="A11" s="127" t="s">
        <v>0</v>
      </c>
      <c r="B11" s="128" t="s">
        <v>25</v>
      </c>
      <c r="C11" s="44" t="s">
        <v>62</v>
      </c>
      <c r="D11" s="82">
        <v>8</v>
      </c>
      <c r="E11" s="57">
        <f>SUM(F11+G11+H11+K11+L11+M11+P11+Q11+R11+U11+V11+W11)</f>
        <v>7</v>
      </c>
      <c r="F11" s="45">
        <v>0</v>
      </c>
      <c r="G11" s="45">
        <v>0</v>
      </c>
      <c r="H11" s="45">
        <v>0</v>
      </c>
      <c r="I11" s="45">
        <f>F11+G11+H11</f>
        <v>0</v>
      </c>
      <c r="J11" s="46">
        <f>+I11/D11</f>
        <v>0</v>
      </c>
      <c r="K11" s="45">
        <v>0</v>
      </c>
      <c r="L11" s="45">
        <v>0</v>
      </c>
      <c r="M11" s="45">
        <v>0</v>
      </c>
      <c r="N11" s="45">
        <f>K11+L11+M11+I11</f>
        <v>0</v>
      </c>
      <c r="O11" s="46">
        <f>+N11/$D11</f>
        <v>0</v>
      </c>
      <c r="P11" s="45">
        <v>0</v>
      </c>
      <c r="Q11" s="45">
        <v>0</v>
      </c>
      <c r="R11" s="45">
        <v>2</v>
      </c>
      <c r="S11" s="45">
        <f>P11+Q11+R11+N11</f>
        <v>2</v>
      </c>
      <c r="T11" s="46">
        <f>+S11/$D11</f>
        <v>0.25</v>
      </c>
      <c r="U11" s="45">
        <v>5</v>
      </c>
      <c r="V11" s="45">
        <v>0</v>
      </c>
      <c r="W11" s="45">
        <v>0</v>
      </c>
      <c r="X11" s="45">
        <f>U11+V11+W11+S11</f>
        <v>7</v>
      </c>
      <c r="Y11" s="46">
        <f>+X11/$D11</f>
        <v>0.875</v>
      </c>
    </row>
    <row r="12" spans="1:28" ht="81" customHeight="1" x14ac:dyDescent="0.2">
      <c r="A12" s="127"/>
      <c r="B12" s="129"/>
      <c r="C12" s="44" t="s">
        <v>63</v>
      </c>
      <c r="D12" s="82">
        <v>24</v>
      </c>
      <c r="E12" s="57">
        <f t="shared" ref="E12:E16" si="0">SUM(F12+G12+H12+K12+L12+M12+P12+Q12+R12+U12+V12+W12)</f>
        <v>29</v>
      </c>
      <c r="F12" s="45">
        <v>0</v>
      </c>
      <c r="G12" s="45">
        <v>0</v>
      </c>
      <c r="H12" s="45">
        <v>0</v>
      </c>
      <c r="I12" s="45">
        <f t="shared" ref="I12:I16" si="1">F12+G12+H12</f>
        <v>0</v>
      </c>
      <c r="J12" s="46">
        <f t="shared" ref="J12:J16" si="2">+I12/D12</f>
        <v>0</v>
      </c>
      <c r="K12" s="45">
        <v>1</v>
      </c>
      <c r="L12" s="45">
        <v>0</v>
      </c>
      <c r="M12" s="45">
        <v>0</v>
      </c>
      <c r="N12" s="45">
        <f>K12+L12+M12+I12</f>
        <v>1</v>
      </c>
      <c r="O12" s="46">
        <f t="shared" ref="O12:O16" si="3">+N12/$D12</f>
        <v>4.1666666666666664E-2</v>
      </c>
      <c r="P12" s="45">
        <v>0</v>
      </c>
      <c r="Q12" s="45">
        <v>0</v>
      </c>
      <c r="R12" s="45">
        <v>3</v>
      </c>
      <c r="S12" s="45">
        <f>P12+Q12+R12+N12</f>
        <v>4</v>
      </c>
      <c r="T12" s="46">
        <f>+S12/$D12</f>
        <v>0.16666666666666666</v>
      </c>
      <c r="U12" s="45">
        <v>12</v>
      </c>
      <c r="V12" s="45">
        <v>7</v>
      </c>
      <c r="W12" s="45">
        <v>6</v>
      </c>
      <c r="X12" s="45">
        <f>U12+V12+W12+S12</f>
        <v>29</v>
      </c>
      <c r="Y12" s="46">
        <f>+X12/$D12</f>
        <v>1.2083333333333333</v>
      </c>
    </row>
    <row r="13" spans="1:28" ht="45" x14ac:dyDescent="0.2">
      <c r="A13" s="127"/>
      <c r="B13" s="129"/>
      <c r="C13" s="44" t="s">
        <v>64</v>
      </c>
      <c r="D13" s="82">
        <v>34</v>
      </c>
      <c r="E13" s="57">
        <f t="shared" si="0"/>
        <v>35</v>
      </c>
      <c r="F13" s="45">
        <v>0</v>
      </c>
      <c r="G13" s="45">
        <v>1</v>
      </c>
      <c r="H13" s="45">
        <v>1</v>
      </c>
      <c r="I13" s="45">
        <f t="shared" si="1"/>
        <v>2</v>
      </c>
      <c r="J13" s="46">
        <f t="shared" si="2"/>
        <v>5.8823529411764705E-2</v>
      </c>
      <c r="K13" s="45">
        <v>0</v>
      </c>
      <c r="L13" s="45">
        <v>0</v>
      </c>
      <c r="M13" s="45">
        <v>0</v>
      </c>
      <c r="N13" s="45">
        <f t="shared" ref="N13:N14" si="4">K13+L13+M13+I13</f>
        <v>2</v>
      </c>
      <c r="O13" s="46">
        <f t="shared" si="3"/>
        <v>5.8823529411764705E-2</v>
      </c>
      <c r="P13" s="45">
        <v>0</v>
      </c>
      <c r="Q13" s="45">
        <v>4</v>
      </c>
      <c r="R13" s="45">
        <v>3</v>
      </c>
      <c r="S13" s="45">
        <f t="shared" ref="S13:S14" si="5">P13+Q13+R13+N13</f>
        <v>9</v>
      </c>
      <c r="T13" s="46">
        <f t="shared" ref="T13:T14" si="6">+S13/$D13</f>
        <v>0.26470588235294118</v>
      </c>
      <c r="U13" s="45">
        <v>3</v>
      </c>
      <c r="V13" s="45">
        <v>20</v>
      </c>
      <c r="W13" s="45">
        <v>3</v>
      </c>
      <c r="X13" s="45">
        <f t="shared" ref="X13:X14" si="7">U13+V13+W13+S13</f>
        <v>35</v>
      </c>
      <c r="Y13" s="46">
        <f t="shared" ref="Y13:Y14" si="8">+X13/$D13</f>
        <v>1.0294117647058822</v>
      </c>
    </row>
    <row r="14" spans="1:28" ht="54" customHeight="1" x14ac:dyDescent="0.2">
      <c r="A14" s="127"/>
      <c r="B14" s="129"/>
      <c r="C14" s="44" t="s">
        <v>65</v>
      </c>
      <c r="D14" s="82">
        <v>20</v>
      </c>
      <c r="E14" s="57">
        <f t="shared" si="0"/>
        <v>19</v>
      </c>
      <c r="F14" s="45">
        <v>0</v>
      </c>
      <c r="G14" s="45">
        <v>2</v>
      </c>
      <c r="H14" s="45">
        <v>0</v>
      </c>
      <c r="I14" s="45">
        <f t="shared" si="1"/>
        <v>2</v>
      </c>
      <c r="J14" s="46">
        <f t="shared" si="2"/>
        <v>0.1</v>
      </c>
      <c r="K14" s="45">
        <v>0</v>
      </c>
      <c r="L14" s="45">
        <v>2</v>
      </c>
      <c r="M14" s="45">
        <v>1</v>
      </c>
      <c r="N14" s="45">
        <f t="shared" si="4"/>
        <v>5</v>
      </c>
      <c r="O14" s="46">
        <f t="shared" si="3"/>
        <v>0.25</v>
      </c>
      <c r="P14" s="45">
        <v>0</v>
      </c>
      <c r="Q14" s="45">
        <v>0</v>
      </c>
      <c r="R14" s="45">
        <v>2</v>
      </c>
      <c r="S14" s="45">
        <f t="shared" si="5"/>
        <v>7</v>
      </c>
      <c r="T14" s="46">
        <f t="shared" si="6"/>
        <v>0.35</v>
      </c>
      <c r="U14" s="45">
        <v>1</v>
      </c>
      <c r="V14" s="45">
        <v>9</v>
      </c>
      <c r="W14" s="45">
        <v>2</v>
      </c>
      <c r="X14" s="45">
        <f t="shared" si="7"/>
        <v>19</v>
      </c>
      <c r="Y14" s="46">
        <f t="shared" si="8"/>
        <v>0.95</v>
      </c>
    </row>
    <row r="15" spans="1:28" ht="61.5" customHeight="1" x14ac:dyDescent="0.2">
      <c r="A15" s="127"/>
      <c r="B15" s="129"/>
      <c r="C15" s="47" t="s">
        <v>66</v>
      </c>
      <c r="D15" s="80">
        <v>15</v>
      </c>
      <c r="E15" s="57">
        <f t="shared" si="0"/>
        <v>15</v>
      </c>
      <c r="F15" s="45">
        <v>0</v>
      </c>
      <c r="G15" s="45">
        <v>0</v>
      </c>
      <c r="H15" s="45">
        <v>0</v>
      </c>
      <c r="I15" s="45">
        <f t="shared" si="1"/>
        <v>0</v>
      </c>
      <c r="J15" s="46">
        <f t="shared" si="2"/>
        <v>0</v>
      </c>
      <c r="K15" s="45">
        <v>0</v>
      </c>
      <c r="L15" s="45">
        <v>0</v>
      </c>
      <c r="M15" s="45">
        <v>0</v>
      </c>
      <c r="N15" s="45">
        <f>K15+L15+M15+I15</f>
        <v>0</v>
      </c>
      <c r="O15" s="46">
        <f t="shared" si="3"/>
        <v>0</v>
      </c>
      <c r="P15" s="45">
        <v>0</v>
      </c>
      <c r="Q15" s="45">
        <v>0</v>
      </c>
      <c r="R15" s="45">
        <v>0</v>
      </c>
      <c r="S15" s="45">
        <f>P15+Q15+R15+N15</f>
        <v>0</v>
      </c>
      <c r="T15" s="46">
        <f>+S15/$D15</f>
        <v>0</v>
      </c>
      <c r="U15" s="45">
        <v>7</v>
      </c>
      <c r="V15" s="45">
        <v>8</v>
      </c>
      <c r="W15" s="45">
        <v>0</v>
      </c>
      <c r="X15" s="45">
        <f>U15+V15+W15+S15</f>
        <v>15</v>
      </c>
      <c r="Y15" s="46">
        <f>+X15/$D15</f>
        <v>1</v>
      </c>
    </row>
    <row r="16" spans="1:28" ht="45" x14ac:dyDescent="0.2">
      <c r="A16" s="127"/>
      <c r="B16" s="129"/>
      <c r="C16" s="44" t="s">
        <v>67</v>
      </c>
      <c r="D16" s="81">
        <v>20</v>
      </c>
      <c r="E16" s="57">
        <f t="shared" si="0"/>
        <v>23</v>
      </c>
      <c r="F16" s="45">
        <v>0</v>
      </c>
      <c r="G16" s="45">
        <v>1</v>
      </c>
      <c r="H16" s="45">
        <v>1</v>
      </c>
      <c r="I16" s="45">
        <f t="shared" si="1"/>
        <v>2</v>
      </c>
      <c r="J16" s="46">
        <f t="shared" si="2"/>
        <v>0.1</v>
      </c>
      <c r="K16" s="45">
        <v>1</v>
      </c>
      <c r="L16" s="45">
        <v>0</v>
      </c>
      <c r="M16" s="45">
        <v>1</v>
      </c>
      <c r="N16" s="45">
        <f>K16+L16+M16+I16</f>
        <v>4</v>
      </c>
      <c r="O16" s="46">
        <f t="shared" si="3"/>
        <v>0.2</v>
      </c>
      <c r="P16" s="45">
        <v>1</v>
      </c>
      <c r="Q16" s="45">
        <v>1</v>
      </c>
      <c r="R16" s="45">
        <v>2</v>
      </c>
      <c r="S16" s="45">
        <f>P16+Q16+R16+N16</f>
        <v>8</v>
      </c>
      <c r="T16" s="46">
        <f>+S16/$D16</f>
        <v>0.4</v>
      </c>
      <c r="U16" s="45">
        <v>6</v>
      </c>
      <c r="V16" s="45">
        <v>5</v>
      </c>
      <c r="W16" s="45">
        <v>4</v>
      </c>
      <c r="X16" s="45">
        <f>U16+V16+W16+S16</f>
        <v>23</v>
      </c>
      <c r="Y16" s="46">
        <f>+X16/$D16</f>
        <v>1.1499999999999999</v>
      </c>
    </row>
    <row r="17" spans="1:25" s="54" customFormat="1" ht="46.5" customHeight="1" x14ac:dyDescent="0.25">
      <c r="A17" s="127"/>
      <c r="B17" s="130"/>
      <c r="C17" s="49" t="s">
        <v>68</v>
      </c>
      <c r="D17" s="50">
        <f>SUM(D11:D16)</f>
        <v>121</v>
      </c>
      <c r="E17" s="50">
        <f>SUM(E11:E16)</f>
        <v>128</v>
      </c>
      <c r="F17" s="50">
        <f t="shared" ref="F17:X17" si="9">SUM(F11:F16)</f>
        <v>0</v>
      </c>
      <c r="G17" s="51">
        <f t="shared" si="9"/>
        <v>4</v>
      </c>
      <c r="H17" s="51">
        <f t="shared" si="9"/>
        <v>2</v>
      </c>
      <c r="I17" s="52">
        <f t="shared" si="9"/>
        <v>6</v>
      </c>
      <c r="J17" s="53">
        <f>+I17/D17</f>
        <v>4.9586776859504134E-2</v>
      </c>
      <c r="K17" s="50">
        <f t="shared" si="9"/>
        <v>2</v>
      </c>
      <c r="L17" s="50">
        <f t="shared" si="9"/>
        <v>2</v>
      </c>
      <c r="M17" s="50">
        <f t="shared" si="9"/>
        <v>2</v>
      </c>
      <c r="N17" s="52">
        <f t="shared" si="9"/>
        <v>12</v>
      </c>
      <c r="O17" s="53">
        <f>+N17/$D17</f>
        <v>9.9173553719008267E-2</v>
      </c>
      <c r="P17" s="50">
        <f t="shared" si="9"/>
        <v>1</v>
      </c>
      <c r="Q17" s="50">
        <f t="shared" si="9"/>
        <v>5</v>
      </c>
      <c r="R17" s="50">
        <f t="shared" si="9"/>
        <v>12</v>
      </c>
      <c r="S17" s="52">
        <f t="shared" si="9"/>
        <v>30</v>
      </c>
      <c r="T17" s="53">
        <f>+S17/$D17</f>
        <v>0.24793388429752067</v>
      </c>
      <c r="U17" s="50">
        <f t="shared" si="9"/>
        <v>34</v>
      </c>
      <c r="V17" s="50">
        <f t="shared" si="9"/>
        <v>49</v>
      </c>
      <c r="W17" s="50">
        <f t="shared" si="9"/>
        <v>15</v>
      </c>
      <c r="X17" s="52">
        <f t="shared" si="9"/>
        <v>128</v>
      </c>
      <c r="Y17" s="53">
        <f>+X17/$D17</f>
        <v>1.0578512396694215</v>
      </c>
    </row>
    <row r="18" spans="1:25" ht="54.75" customHeight="1" x14ac:dyDescent="0.25">
      <c r="A18" s="4"/>
      <c r="B18" s="33"/>
      <c r="C18" s="34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38"/>
      <c r="W18" s="38"/>
      <c r="X18" s="55"/>
      <c r="Y18" s="55"/>
    </row>
    <row r="19" spans="1:25" ht="75" customHeight="1" x14ac:dyDescent="0.2">
      <c r="A19" s="10" t="s">
        <v>38</v>
      </c>
      <c r="B19" s="10" t="s">
        <v>6</v>
      </c>
      <c r="C19" s="10" t="s">
        <v>69</v>
      </c>
      <c r="D19" s="10" t="s">
        <v>40</v>
      </c>
      <c r="E19" s="10" t="s">
        <v>41</v>
      </c>
      <c r="F19" s="10" t="s">
        <v>42</v>
      </c>
      <c r="G19" s="10" t="s">
        <v>43</v>
      </c>
      <c r="H19" s="10" t="s">
        <v>44</v>
      </c>
      <c r="I19" s="10" t="s">
        <v>45</v>
      </c>
      <c r="J19" s="10" t="s">
        <v>46</v>
      </c>
      <c r="K19" s="10" t="s">
        <v>47</v>
      </c>
      <c r="L19" s="10" t="s">
        <v>48</v>
      </c>
      <c r="M19" s="10" t="s">
        <v>49</v>
      </c>
      <c r="N19" s="10" t="s">
        <v>50</v>
      </c>
      <c r="O19" s="10" t="s">
        <v>51</v>
      </c>
      <c r="P19" s="10" t="s">
        <v>52</v>
      </c>
      <c r="Q19" s="10" t="s">
        <v>53</v>
      </c>
      <c r="R19" s="10" t="s">
        <v>54</v>
      </c>
      <c r="S19" s="10" t="s">
        <v>55</v>
      </c>
      <c r="T19" s="10" t="s">
        <v>56</v>
      </c>
      <c r="U19" s="10" t="s">
        <v>57</v>
      </c>
      <c r="V19" s="10" t="s">
        <v>58</v>
      </c>
      <c r="W19" s="10" t="s">
        <v>59</v>
      </c>
      <c r="X19" s="10" t="s">
        <v>60</v>
      </c>
      <c r="Y19" s="10" t="s">
        <v>61</v>
      </c>
    </row>
    <row r="20" spans="1:25" s="33" customFormat="1" ht="45" customHeight="1" x14ac:dyDescent="0.25">
      <c r="A20" s="128" t="s">
        <v>0</v>
      </c>
      <c r="B20" s="131" t="s">
        <v>29</v>
      </c>
      <c r="C20" s="56" t="s">
        <v>70</v>
      </c>
      <c r="D20" s="57">
        <v>1</v>
      </c>
      <c r="E20" s="58">
        <f>SUM(F20+G20+H20+K20+L20+M20+P20+Q20+R20+U20+V20+W20)</f>
        <v>1</v>
      </c>
      <c r="F20" s="45">
        <v>0</v>
      </c>
      <c r="G20" s="48">
        <v>0</v>
      </c>
      <c r="H20" s="48">
        <v>0</v>
      </c>
      <c r="I20" s="48">
        <f>F20+G20+H20</f>
        <v>0</v>
      </c>
      <c r="J20" s="59">
        <f>+I20/D20</f>
        <v>0</v>
      </c>
      <c r="K20" s="48">
        <v>0</v>
      </c>
      <c r="L20" s="48">
        <v>0</v>
      </c>
      <c r="M20" s="48">
        <v>0</v>
      </c>
      <c r="N20" s="48">
        <f>K20+L20+M20+I20</f>
        <v>0</v>
      </c>
      <c r="O20" s="59">
        <f>+N20/$D20</f>
        <v>0</v>
      </c>
      <c r="P20" s="48">
        <v>0</v>
      </c>
      <c r="Q20" s="48">
        <v>0</v>
      </c>
      <c r="R20" s="48">
        <v>0</v>
      </c>
      <c r="S20" s="48">
        <f>P20+Q20+R20+N20</f>
        <v>0</v>
      </c>
      <c r="T20" s="59">
        <f>+S20/$D20</f>
        <v>0</v>
      </c>
      <c r="U20" s="48">
        <v>0</v>
      </c>
      <c r="V20" s="48">
        <v>1</v>
      </c>
      <c r="W20" s="48">
        <v>0</v>
      </c>
      <c r="X20" s="48">
        <f>U20+V20+W20+S20</f>
        <v>1</v>
      </c>
      <c r="Y20" s="59">
        <f>+X20/$D20</f>
        <v>1</v>
      </c>
    </row>
    <row r="21" spans="1:25" s="33" customFormat="1" ht="56.25" customHeight="1" x14ac:dyDescent="0.25">
      <c r="A21" s="129"/>
      <c r="B21" s="131"/>
      <c r="C21" s="56" t="s">
        <v>71</v>
      </c>
      <c r="D21" s="57">
        <v>8</v>
      </c>
      <c r="E21" s="58">
        <f t="shared" ref="E21:E22" si="10">SUM(F21+G21+H21+K21+L21+M21+P21+Q21+R21+U21+V21+W21)</f>
        <v>5</v>
      </c>
      <c r="F21" s="45">
        <v>0</v>
      </c>
      <c r="G21" s="48">
        <v>0</v>
      </c>
      <c r="H21" s="48">
        <v>0</v>
      </c>
      <c r="I21" s="48">
        <f t="shared" ref="I21:I22" si="11">F21+G21+H21</f>
        <v>0</v>
      </c>
      <c r="J21" s="59">
        <f t="shared" ref="J21:J22" si="12">+I21/D21</f>
        <v>0</v>
      </c>
      <c r="K21" s="48">
        <v>0</v>
      </c>
      <c r="L21" s="48">
        <v>0</v>
      </c>
      <c r="M21" s="48">
        <v>0</v>
      </c>
      <c r="N21" s="48">
        <f>K21+L21+M21+I21</f>
        <v>0</v>
      </c>
      <c r="O21" s="59">
        <f>+N21/$D21</f>
        <v>0</v>
      </c>
      <c r="P21" s="48">
        <v>0</v>
      </c>
      <c r="Q21" s="48">
        <v>0</v>
      </c>
      <c r="R21" s="48">
        <v>0</v>
      </c>
      <c r="S21" s="48">
        <f>P21+Q21+R21+N21</f>
        <v>0</v>
      </c>
      <c r="T21" s="59">
        <f>+S21/$D21</f>
        <v>0</v>
      </c>
      <c r="U21" s="48">
        <v>3</v>
      </c>
      <c r="V21" s="48">
        <v>2</v>
      </c>
      <c r="W21" s="48">
        <v>0</v>
      </c>
      <c r="X21" s="48">
        <f>U21+V21+W21+S21</f>
        <v>5</v>
      </c>
      <c r="Y21" s="59">
        <f>+X21/$D21</f>
        <v>0.625</v>
      </c>
    </row>
    <row r="22" spans="1:25" s="33" customFormat="1" ht="60" customHeight="1" x14ac:dyDescent="0.25">
      <c r="A22" s="129"/>
      <c r="B22" s="131"/>
      <c r="C22" s="60" t="s">
        <v>72</v>
      </c>
      <c r="D22" s="61">
        <v>4</v>
      </c>
      <c r="E22" s="58">
        <f t="shared" si="10"/>
        <v>5</v>
      </c>
      <c r="F22" s="45">
        <v>0</v>
      </c>
      <c r="G22" s="45">
        <v>0</v>
      </c>
      <c r="H22" s="45">
        <v>0</v>
      </c>
      <c r="I22" s="48">
        <f t="shared" si="11"/>
        <v>0</v>
      </c>
      <c r="J22" s="59">
        <f t="shared" si="12"/>
        <v>0</v>
      </c>
      <c r="K22" s="45">
        <v>0</v>
      </c>
      <c r="L22" s="45">
        <v>0</v>
      </c>
      <c r="M22" s="45">
        <v>0</v>
      </c>
      <c r="N22" s="48">
        <f>K22+L22+M22+I22</f>
        <v>0</v>
      </c>
      <c r="O22" s="59">
        <f>+N22/$D22</f>
        <v>0</v>
      </c>
      <c r="P22" s="45">
        <v>0</v>
      </c>
      <c r="Q22" s="45">
        <v>0</v>
      </c>
      <c r="R22" s="45">
        <v>0</v>
      </c>
      <c r="S22" s="48">
        <f>P22+Q22+R22+N22</f>
        <v>0</v>
      </c>
      <c r="T22" s="59">
        <f>+S22/$D22</f>
        <v>0</v>
      </c>
      <c r="U22" s="45">
        <v>0</v>
      </c>
      <c r="V22" s="45">
        <v>2</v>
      </c>
      <c r="W22" s="45">
        <v>3</v>
      </c>
      <c r="X22" s="48">
        <f>U22+V22+W22+S22</f>
        <v>5</v>
      </c>
      <c r="Y22" s="59">
        <f>+X22/$D22</f>
        <v>1.25</v>
      </c>
    </row>
    <row r="23" spans="1:25" s="63" customFormat="1" ht="41.25" customHeight="1" x14ac:dyDescent="0.25">
      <c r="A23" s="130"/>
      <c r="B23" s="131"/>
      <c r="C23" s="49" t="s">
        <v>68</v>
      </c>
      <c r="D23" s="50">
        <f t="shared" ref="D23:W23" si="13">SUM(D20:D22)</f>
        <v>13</v>
      </c>
      <c r="E23" s="50">
        <f t="shared" si="13"/>
        <v>11</v>
      </c>
      <c r="F23" s="50">
        <f t="shared" si="13"/>
        <v>0</v>
      </c>
      <c r="G23" s="51">
        <f t="shared" si="13"/>
        <v>0</v>
      </c>
      <c r="H23" s="51">
        <f t="shared" si="13"/>
        <v>0</v>
      </c>
      <c r="I23" s="52">
        <f t="shared" si="13"/>
        <v>0</v>
      </c>
      <c r="J23" s="62">
        <f>+I23/D23</f>
        <v>0</v>
      </c>
      <c r="K23" s="50">
        <f t="shared" si="13"/>
        <v>0</v>
      </c>
      <c r="L23" s="50">
        <f t="shared" si="13"/>
        <v>0</v>
      </c>
      <c r="M23" s="50">
        <f t="shared" si="13"/>
        <v>0</v>
      </c>
      <c r="N23" s="52">
        <f t="shared" ref="N23" si="14">SUM(N20:N22)</f>
        <v>0</v>
      </c>
      <c r="O23" s="62">
        <f>+N23/$D23</f>
        <v>0</v>
      </c>
      <c r="P23" s="50">
        <f t="shared" si="13"/>
        <v>0</v>
      </c>
      <c r="Q23" s="50">
        <f t="shared" si="13"/>
        <v>0</v>
      </c>
      <c r="R23" s="50">
        <f t="shared" si="13"/>
        <v>0</v>
      </c>
      <c r="S23" s="52">
        <f t="shared" ref="S23" si="15">SUM(S20:S22)</f>
        <v>0</v>
      </c>
      <c r="T23" s="62">
        <f>+S23/$D23</f>
        <v>0</v>
      </c>
      <c r="U23" s="50">
        <f t="shared" si="13"/>
        <v>3</v>
      </c>
      <c r="V23" s="50">
        <f t="shared" si="13"/>
        <v>5</v>
      </c>
      <c r="W23" s="50">
        <f t="shared" si="13"/>
        <v>3</v>
      </c>
      <c r="X23" s="52">
        <f t="shared" ref="X23" si="16">SUM(X20:X22)</f>
        <v>11</v>
      </c>
      <c r="Y23" s="62">
        <f>+X23/$D23</f>
        <v>0.84615384615384615</v>
      </c>
    </row>
    <row r="24" spans="1:25" ht="38.25" customHeight="1" x14ac:dyDescent="0.25">
      <c r="A24" s="83"/>
      <c r="B24" s="33"/>
      <c r="C24" s="34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38"/>
      <c r="W24" s="38"/>
      <c r="X24" s="55"/>
      <c r="Y24" s="55"/>
    </row>
    <row r="25" spans="1:25" ht="75" customHeight="1" x14ac:dyDescent="0.2">
      <c r="A25" s="10" t="s">
        <v>38</v>
      </c>
      <c r="B25" s="10" t="s">
        <v>6</v>
      </c>
      <c r="C25" s="10" t="s">
        <v>39</v>
      </c>
      <c r="D25" s="10" t="s">
        <v>40</v>
      </c>
      <c r="E25" s="10" t="s">
        <v>41</v>
      </c>
      <c r="F25" s="10" t="s">
        <v>42</v>
      </c>
      <c r="G25" s="10" t="s">
        <v>43</v>
      </c>
      <c r="H25" s="10" t="s">
        <v>44</v>
      </c>
      <c r="I25" s="10" t="s">
        <v>45</v>
      </c>
      <c r="J25" s="10" t="s">
        <v>46</v>
      </c>
      <c r="K25" s="10" t="s">
        <v>47</v>
      </c>
      <c r="L25" s="10" t="s">
        <v>48</v>
      </c>
      <c r="M25" s="10" t="s">
        <v>49</v>
      </c>
      <c r="N25" s="10" t="s">
        <v>50</v>
      </c>
      <c r="O25" s="10" t="s">
        <v>51</v>
      </c>
      <c r="P25" s="10" t="s">
        <v>52</v>
      </c>
      <c r="Q25" s="10" t="s">
        <v>53</v>
      </c>
      <c r="R25" s="10" t="s">
        <v>54</v>
      </c>
      <c r="S25" s="10" t="s">
        <v>55</v>
      </c>
      <c r="T25" s="10" t="s">
        <v>56</v>
      </c>
      <c r="U25" s="10" t="s">
        <v>57</v>
      </c>
      <c r="V25" s="10" t="s">
        <v>58</v>
      </c>
      <c r="W25" s="10" t="s">
        <v>59</v>
      </c>
      <c r="X25" s="10" t="s">
        <v>60</v>
      </c>
      <c r="Y25" s="10" t="s">
        <v>61</v>
      </c>
    </row>
    <row r="26" spans="1:25" ht="90" customHeight="1" x14ac:dyDescent="0.2">
      <c r="A26" s="132" t="s">
        <v>0</v>
      </c>
      <c r="B26" s="132" t="s">
        <v>33</v>
      </c>
      <c r="C26" s="64" t="s">
        <v>73</v>
      </c>
      <c r="D26" s="65">
        <v>480</v>
      </c>
      <c r="E26" s="65">
        <f>F26+G26+H26+K26+L26+M26+P26+Q26+R26+U26+V26+W26</f>
        <v>486</v>
      </c>
      <c r="F26" s="66">
        <v>0</v>
      </c>
      <c r="G26" s="66">
        <v>0</v>
      </c>
      <c r="H26" s="66">
        <v>0</v>
      </c>
      <c r="I26" s="66">
        <f>F26+G26+H26</f>
        <v>0</v>
      </c>
      <c r="J26" s="67">
        <f>+I26/D26</f>
        <v>0</v>
      </c>
      <c r="K26" s="66">
        <v>0</v>
      </c>
      <c r="L26" s="66">
        <v>0</v>
      </c>
      <c r="M26" s="66">
        <v>153</v>
      </c>
      <c r="N26" s="66">
        <f>K26+L26+M26+I26</f>
        <v>153</v>
      </c>
      <c r="O26" s="67">
        <f t="shared" ref="O26:O32" si="17">+N26/$D26</f>
        <v>0.31874999999999998</v>
      </c>
      <c r="P26" s="66">
        <v>0</v>
      </c>
      <c r="Q26" s="66">
        <v>0</v>
      </c>
      <c r="R26" s="66">
        <v>0</v>
      </c>
      <c r="S26" s="66">
        <f>P26+Q26+R26+N26</f>
        <v>153</v>
      </c>
      <c r="T26" s="67">
        <f t="shared" ref="T26:T32" si="18">+S26/$D26</f>
        <v>0.31874999999999998</v>
      </c>
      <c r="U26" s="66">
        <v>246</v>
      </c>
      <c r="V26" s="66">
        <v>87</v>
      </c>
      <c r="W26" s="66">
        <v>0</v>
      </c>
      <c r="X26" s="66">
        <f>U26+V26+W26+S26</f>
        <v>486</v>
      </c>
      <c r="Y26" s="67">
        <f t="shared" ref="Y26:Y32" si="19">+X26/$D26</f>
        <v>1.0125</v>
      </c>
    </row>
    <row r="27" spans="1:25" ht="57.75" customHeight="1" x14ac:dyDescent="0.2">
      <c r="A27" s="127"/>
      <c r="B27" s="127"/>
      <c r="C27" s="68" t="s">
        <v>74</v>
      </c>
      <c r="D27" s="28">
        <v>3694</v>
      </c>
      <c r="E27" s="65">
        <f t="shared" ref="E27:E31" si="20">F27+G27+H27+K27+L27+M27+P27+Q27+R27+U27+V27+W27</f>
        <v>3694</v>
      </c>
      <c r="F27" s="66">
        <v>242</v>
      </c>
      <c r="G27" s="66">
        <v>691</v>
      </c>
      <c r="H27" s="66">
        <v>259</v>
      </c>
      <c r="I27" s="66">
        <f t="shared" ref="I27:I32" si="21">F27+G27+H27</f>
        <v>1192</v>
      </c>
      <c r="J27" s="67">
        <f t="shared" ref="J27:J32" si="22">+I27/D27</f>
        <v>0.32268543584190579</v>
      </c>
      <c r="K27" s="66">
        <v>262</v>
      </c>
      <c r="L27" s="66">
        <v>230</v>
      </c>
      <c r="M27" s="66">
        <v>283</v>
      </c>
      <c r="N27" s="66">
        <f>K27+L27+M27+I27</f>
        <v>1967</v>
      </c>
      <c r="O27" s="67">
        <f t="shared" si="17"/>
        <v>0.53248511099079587</v>
      </c>
      <c r="P27" s="66">
        <v>261</v>
      </c>
      <c r="Q27" s="66">
        <v>493</v>
      </c>
      <c r="R27" s="66">
        <v>209</v>
      </c>
      <c r="S27" s="66">
        <f>P27+Q27+R27+N27</f>
        <v>2930</v>
      </c>
      <c r="T27" s="67">
        <f t="shared" si="18"/>
        <v>0.79317812669193288</v>
      </c>
      <c r="U27" s="66">
        <v>249</v>
      </c>
      <c r="V27" s="66">
        <v>371</v>
      </c>
      <c r="W27" s="66">
        <v>144</v>
      </c>
      <c r="X27" s="66">
        <f>U27+V27+W27+S27</f>
        <v>3694</v>
      </c>
      <c r="Y27" s="67">
        <f t="shared" si="19"/>
        <v>1</v>
      </c>
    </row>
    <row r="28" spans="1:25" ht="51.75" customHeight="1" x14ac:dyDescent="0.2">
      <c r="A28" s="127"/>
      <c r="B28" s="127"/>
      <c r="C28" s="68" t="s">
        <v>75</v>
      </c>
      <c r="D28" s="28">
        <v>150000</v>
      </c>
      <c r="E28" s="65">
        <f t="shared" si="20"/>
        <v>153531</v>
      </c>
      <c r="F28" s="66">
        <v>4158</v>
      </c>
      <c r="G28" s="66">
        <v>391</v>
      </c>
      <c r="H28" s="66">
        <v>16295</v>
      </c>
      <c r="I28" s="66">
        <f t="shared" si="21"/>
        <v>20844</v>
      </c>
      <c r="J28" s="67">
        <f t="shared" si="22"/>
        <v>0.13896</v>
      </c>
      <c r="K28" s="66">
        <v>2060</v>
      </c>
      <c r="L28" s="66">
        <v>15598</v>
      </c>
      <c r="M28" s="66">
        <v>2433</v>
      </c>
      <c r="N28" s="66">
        <f t="shared" ref="N28:N32" si="23">K28+L28+M28+I28</f>
        <v>40935</v>
      </c>
      <c r="O28" s="67">
        <f t="shared" si="17"/>
        <v>0.27289999999999998</v>
      </c>
      <c r="P28" s="66">
        <v>1131</v>
      </c>
      <c r="Q28" s="66">
        <v>1702</v>
      </c>
      <c r="R28" s="66">
        <v>4674</v>
      </c>
      <c r="S28" s="66">
        <f t="shared" ref="S28:S32" si="24">P28+Q28+R28+N28</f>
        <v>48442</v>
      </c>
      <c r="T28" s="67">
        <f t="shared" si="18"/>
        <v>0.32294666666666666</v>
      </c>
      <c r="U28" s="66">
        <v>90492</v>
      </c>
      <c r="V28" s="66">
        <v>10987</v>
      </c>
      <c r="W28" s="66">
        <v>3610</v>
      </c>
      <c r="X28" s="66">
        <f t="shared" ref="X28:X32" si="25">U28+V28+W28+S28</f>
        <v>153531</v>
      </c>
      <c r="Y28" s="67">
        <f t="shared" si="19"/>
        <v>1.0235399999999999</v>
      </c>
    </row>
    <row r="29" spans="1:25" ht="57" customHeight="1" x14ac:dyDescent="0.2">
      <c r="A29" s="127"/>
      <c r="B29" s="127"/>
      <c r="C29" s="68" t="s">
        <v>76</v>
      </c>
      <c r="D29" s="28">
        <v>1012</v>
      </c>
      <c r="E29" s="65">
        <f t="shared" si="20"/>
        <v>1012</v>
      </c>
      <c r="F29" s="66">
        <v>19</v>
      </c>
      <c r="G29" s="66">
        <v>68</v>
      </c>
      <c r="H29" s="66">
        <v>117</v>
      </c>
      <c r="I29" s="66">
        <f t="shared" si="21"/>
        <v>204</v>
      </c>
      <c r="J29" s="67">
        <f t="shared" si="22"/>
        <v>0.20158102766798419</v>
      </c>
      <c r="K29" s="66">
        <v>90</v>
      </c>
      <c r="L29" s="66">
        <v>105</v>
      </c>
      <c r="M29" s="66">
        <v>100</v>
      </c>
      <c r="N29" s="66">
        <f t="shared" si="23"/>
        <v>499</v>
      </c>
      <c r="O29" s="67">
        <f t="shared" si="17"/>
        <v>0.49308300395256915</v>
      </c>
      <c r="P29" s="66">
        <v>82</v>
      </c>
      <c r="Q29" s="66">
        <v>91</v>
      </c>
      <c r="R29" s="66">
        <v>80</v>
      </c>
      <c r="S29" s="66">
        <f t="shared" si="24"/>
        <v>752</v>
      </c>
      <c r="T29" s="67">
        <f t="shared" si="18"/>
        <v>0.74308300395256921</v>
      </c>
      <c r="U29" s="66">
        <v>98</v>
      </c>
      <c r="V29" s="66">
        <v>100</v>
      </c>
      <c r="W29" s="66">
        <v>62</v>
      </c>
      <c r="X29" s="66">
        <f t="shared" si="25"/>
        <v>1012</v>
      </c>
      <c r="Y29" s="67">
        <f t="shared" si="19"/>
        <v>1</v>
      </c>
    </row>
    <row r="30" spans="1:25" ht="58.5" customHeight="1" x14ac:dyDescent="0.2">
      <c r="A30" s="127"/>
      <c r="B30" s="127"/>
      <c r="C30" s="68" t="s">
        <v>77</v>
      </c>
      <c r="D30" s="28">
        <v>66</v>
      </c>
      <c r="E30" s="65">
        <f t="shared" si="20"/>
        <v>66</v>
      </c>
      <c r="F30" s="66">
        <v>0</v>
      </c>
      <c r="G30" s="66">
        <v>4</v>
      </c>
      <c r="H30" s="66">
        <v>11</v>
      </c>
      <c r="I30" s="66">
        <f t="shared" si="21"/>
        <v>15</v>
      </c>
      <c r="J30" s="67">
        <f t="shared" si="22"/>
        <v>0.22727272727272727</v>
      </c>
      <c r="K30" s="66">
        <v>4</v>
      </c>
      <c r="L30" s="66">
        <v>4</v>
      </c>
      <c r="M30" s="66">
        <v>2</v>
      </c>
      <c r="N30" s="66">
        <f t="shared" si="23"/>
        <v>25</v>
      </c>
      <c r="O30" s="67">
        <f t="shared" si="17"/>
        <v>0.37878787878787878</v>
      </c>
      <c r="P30" s="66">
        <v>3</v>
      </c>
      <c r="Q30" s="66">
        <v>11</v>
      </c>
      <c r="R30" s="66">
        <v>10</v>
      </c>
      <c r="S30" s="66">
        <f t="shared" si="24"/>
        <v>49</v>
      </c>
      <c r="T30" s="67">
        <f t="shared" si="18"/>
        <v>0.74242424242424243</v>
      </c>
      <c r="U30" s="66">
        <v>5</v>
      </c>
      <c r="V30" s="66">
        <v>5</v>
      </c>
      <c r="W30" s="66">
        <v>7</v>
      </c>
      <c r="X30" s="66">
        <f t="shared" si="25"/>
        <v>66</v>
      </c>
      <c r="Y30" s="67">
        <f t="shared" si="19"/>
        <v>1</v>
      </c>
    </row>
    <row r="31" spans="1:25" ht="75" customHeight="1" x14ac:dyDescent="0.2">
      <c r="A31" s="127"/>
      <c r="B31" s="127"/>
      <c r="C31" s="68" t="s">
        <v>78</v>
      </c>
      <c r="D31" s="28">
        <v>1000</v>
      </c>
      <c r="E31" s="65">
        <f t="shared" si="20"/>
        <v>531</v>
      </c>
      <c r="F31" s="66">
        <v>0</v>
      </c>
      <c r="G31" s="66">
        <v>71</v>
      </c>
      <c r="H31" s="66">
        <v>57</v>
      </c>
      <c r="I31" s="66">
        <f t="shared" si="21"/>
        <v>128</v>
      </c>
      <c r="J31" s="67">
        <f t="shared" si="22"/>
        <v>0.128</v>
      </c>
      <c r="K31" s="66">
        <v>90</v>
      </c>
      <c r="L31" s="66">
        <v>91</v>
      </c>
      <c r="M31" s="66">
        <v>114</v>
      </c>
      <c r="N31" s="66">
        <f t="shared" si="23"/>
        <v>423</v>
      </c>
      <c r="O31" s="67">
        <f t="shared" si="17"/>
        <v>0.42299999999999999</v>
      </c>
      <c r="P31" s="66">
        <v>18</v>
      </c>
      <c r="Q31" s="66">
        <v>0</v>
      </c>
      <c r="R31" s="66">
        <v>4</v>
      </c>
      <c r="S31" s="66">
        <f t="shared" si="24"/>
        <v>445</v>
      </c>
      <c r="T31" s="67">
        <f t="shared" si="18"/>
        <v>0.44500000000000001</v>
      </c>
      <c r="U31" s="66">
        <v>26</v>
      </c>
      <c r="V31" s="66">
        <v>0</v>
      </c>
      <c r="W31" s="66">
        <v>60</v>
      </c>
      <c r="X31" s="66">
        <f t="shared" si="25"/>
        <v>531</v>
      </c>
      <c r="Y31" s="67">
        <f t="shared" si="19"/>
        <v>0.53100000000000003</v>
      </c>
    </row>
    <row r="32" spans="1:25" ht="54.75" customHeight="1" x14ac:dyDescent="0.2">
      <c r="A32" s="127"/>
      <c r="B32" s="127"/>
      <c r="C32" s="68" t="s">
        <v>79</v>
      </c>
      <c r="D32" s="28">
        <v>150</v>
      </c>
      <c r="E32" s="65">
        <f>F32+G32+H32+K32+L32+M32+P32+Q32+R32+U32+V32+W32</f>
        <v>175</v>
      </c>
      <c r="F32" s="66">
        <v>0</v>
      </c>
      <c r="G32" s="66">
        <v>6</v>
      </c>
      <c r="H32" s="66">
        <v>27</v>
      </c>
      <c r="I32" s="66">
        <f t="shared" si="21"/>
        <v>33</v>
      </c>
      <c r="J32" s="67">
        <f t="shared" si="22"/>
        <v>0.22</v>
      </c>
      <c r="K32" s="66">
        <v>11</v>
      </c>
      <c r="L32" s="66">
        <v>20</v>
      </c>
      <c r="M32" s="66">
        <v>16</v>
      </c>
      <c r="N32" s="66">
        <f t="shared" si="23"/>
        <v>80</v>
      </c>
      <c r="O32" s="67">
        <f t="shared" si="17"/>
        <v>0.53333333333333333</v>
      </c>
      <c r="P32" s="66">
        <v>14</v>
      </c>
      <c r="Q32" s="66">
        <v>14</v>
      </c>
      <c r="R32" s="66">
        <v>14</v>
      </c>
      <c r="S32" s="66">
        <f t="shared" si="24"/>
        <v>122</v>
      </c>
      <c r="T32" s="67">
        <f t="shared" si="18"/>
        <v>0.81333333333333335</v>
      </c>
      <c r="U32" s="66">
        <v>14</v>
      </c>
      <c r="V32" s="66">
        <v>21</v>
      </c>
      <c r="W32" s="66">
        <v>18</v>
      </c>
      <c r="X32" s="66">
        <f t="shared" si="25"/>
        <v>175</v>
      </c>
      <c r="Y32" s="67">
        <f t="shared" si="19"/>
        <v>1.1666666666666667</v>
      </c>
    </row>
    <row r="33" spans="1:25" s="63" customFormat="1" ht="33.75" customHeight="1" x14ac:dyDescent="0.25">
      <c r="A33" s="127"/>
      <c r="B33" s="127"/>
      <c r="C33" s="49" t="s">
        <v>68</v>
      </c>
      <c r="D33" s="69">
        <f t="shared" ref="D33:I33" si="26">SUM(D26:D32)</f>
        <v>156402</v>
      </c>
      <c r="E33" s="70">
        <f t="shared" si="26"/>
        <v>159495</v>
      </c>
      <c r="F33" s="69">
        <f t="shared" si="26"/>
        <v>4419</v>
      </c>
      <c r="G33" s="69">
        <f t="shared" si="26"/>
        <v>1231</v>
      </c>
      <c r="H33" s="69">
        <f t="shared" si="26"/>
        <v>16766</v>
      </c>
      <c r="I33" s="71">
        <f t="shared" si="26"/>
        <v>22416</v>
      </c>
      <c r="J33" s="72">
        <f>+I33/D33</f>
        <v>0.14332297540952163</v>
      </c>
      <c r="K33" s="69">
        <f>SUM(K26:K32)</f>
        <v>2517</v>
      </c>
      <c r="L33" s="69">
        <f>SUM(L26:L32)</f>
        <v>16048</v>
      </c>
      <c r="M33" s="69">
        <f>SUM(M26:M32)</f>
        <v>3101</v>
      </c>
      <c r="N33" s="71">
        <f>SUM(N26:N32)</f>
        <v>44082</v>
      </c>
      <c r="O33" s="72">
        <f>+N33/D33</f>
        <v>0.2818506157210266</v>
      </c>
      <c r="P33" s="69">
        <f>SUM(P26:P32)</f>
        <v>1509</v>
      </c>
      <c r="Q33" s="69">
        <f>SUM(Q26:Q32)</f>
        <v>2311</v>
      </c>
      <c r="R33" s="69">
        <f>SUM(R26:R32)</f>
        <v>4991</v>
      </c>
      <c r="S33" s="71">
        <f>SUM(S26:S32)</f>
        <v>52893</v>
      </c>
      <c r="T33" s="72">
        <f>+S33/D33</f>
        <v>0.33818621245252617</v>
      </c>
      <c r="U33" s="69">
        <f>SUM(U26:U32)</f>
        <v>91130</v>
      </c>
      <c r="V33" s="69">
        <f>SUM(V26:V32)</f>
        <v>11571</v>
      </c>
      <c r="W33" s="69">
        <f>SUM(W26:W32)</f>
        <v>3901</v>
      </c>
      <c r="X33" s="71">
        <f>SUM(X26:X32)</f>
        <v>159495</v>
      </c>
      <c r="Y33" s="72">
        <f>+X33/D33</f>
        <v>1.0197759619442206</v>
      </c>
    </row>
    <row r="34" spans="1:25" ht="49.5" customHeight="1" x14ac:dyDescent="0.2"/>
    <row r="35" spans="1:25" x14ac:dyDescent="0.2">
      <c r="D35" s="4"/>
    </row>
    <row r="36" spans="1:25" s="75" customFormat="1" x14ac:dyDescent="0.2">
      <c r="A36" s="74"/>
    </row>
    <row r="37" spans="1:25" s="75" customFormat="1" ht="18" customHeight="1" x14ac:dyDescent="0.2">
      <c r="A37" s="76"/>
    </row>
    <row r="38" spans="1:25" x14ac:dyDescent="0.2">
      <c r="A38" s="74"/>
      <c r="D38" s="4"/>
    </row>
    <row r="39" spans="1:25" ht="15.75" x14ac:dyDescent="0.2">
      <c r="A39" s="77"/>
      <c r="D39" s="4"/>
    </row>
  </sheetData>
  <mergeCells count="16">
    <mergeCell ref="A26:A33"/>
    <mergeCell ref="B26:B33"/>
    <mergeCell ref="T6:U6"/>
    <mergeCell ref="AA6:AB6"/>
    <mergeCell ref="A8:J8"/>
    <mergeCell ref="A11:A17"/>
    <mergeCell ref="B11:B17"/>
    <mergeCell ref="A20:A23"/>
    <mergeCell ref="B20:B23"/>
    <mergeCell ref="T5:U5"/>
    <mergeCell ref="AA5:AB5"/>
    <mergeCell ref="A1:F2"/>
    <mergeCell ref="T3:U3"/>
    <mergeCell ref="AA3:AB3"/>
    <mergeCell ref="T4:U4"/>
    <mergeCell ref="AA4:AB4"/>
  </mergeCells>
  <conditionalFormatting sqref="H2:Q2">
    <cfRule type="iconSet" priority="3">
      <iconSet>
        <cfvo type="percent" val="0"/>
        <cfvo type="percent" val="33"/>
        <cfvo type="percent" val="67"/>
      </iconSet>
    </cfRule>
  </conditionalFormatting>
  <conditionalFormatting sqref="S2:T2">
    <cfRule type="iconSet" priority="2">
      <iconSet>
        <cfvo type="percent" val="0"/>
        <cfvo type="percent" val="33"/>
        <cfvo type="percent" val="67"/>
      </iconSet>
    </cfRule>
  </conditionalFormatting>
  <conditionalFormatting sqref="X2:Y2">
    <cfRule type="iconSet" priority="1">
      <iconSet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scale="3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39"/>
  <sheetViews>
    <sheetView showGridLines="0" zoomScale="50" zoomScaleNormal="50" zoomScaleSheetLayoutView="55" workbookViewId="0">
      <selection activeCell="H18" sqref="H18"/>
    </sheetView>
  </sheetViews>
  <sheetFormatPr baseColWidth="10" defaultColWidth="11.42578125" defaultRowHeight="15" x14ac:dyDescent="0.2"/>
  <cols>
    <col min="1" max="1" width="33.5703125" style="33" customWidth="1"/>
    <col min="2" max="2" width="37.42578125" style="4" customWidth="1"/>
    <col min="3" max="3" width="57.140625" style="4" customWidth="1"/>
    <col min="4" max="4" width="25.28515625" style="73" customWidth="1"/>
    <col min="5" max="5" width="17.28515625" style="4" customWidth="1"/>
    <col min="6" max="6" width="15.5703125" style="4" customWidth="1"/>
    <col min="7" max="7" width="20.5703125" style="4" customWidth="1"/>
    <col min="8" max="8" width="20.85546875" style="4" customWidth="1"/>
    <col min="9" max="9" width="17" style="4" customWidth="1"/>
    <col min="10" max="10" width="19.28515625" style="4" customWidth="1"/>
    <col min="11" max="11" width="16.28515625" style="4" customWidth="1"/>
    <col min="12" max="12" width="15.28515625" style="4" customWidth="1"/>
    <col min="13" max="13" width="19.7109375" style="4" customWidth="1"/>
    <col min="14" max="14" width="21.140625" style="4" customWidth="1"/>
    <col min="15" max="15" width="18.85546875" style="4" customWidth="1"/>
    <col min="16" max="16" width="21.7109375" style="4" customWidth="1"/>
    <col min="17" max="17" width="23" style="4" customWidth="1"/>
    <col min="18" max="18" width="20.28515625" style="4" customWidth="1"/>
    <col min="19" max="19" width="22.85546875" style="4" customWidth="1"/>
    <col min="20" max="20" width="18.85546875" style="4" customWidth="1"/>
    <col min="21" max="21" width="21.5703125" style="4" customWidth="1"/>
    <col min="22" max="22" width="21.7109375" style="4" customWidth="1"/>
    <col min="23" max="23" width="18.42578125" style="4" customWidth="1"/>
    <col min="24" max="24" width="30.42578125" style="4" customWidth="1"/>
    <col min="25" max="25" width="18.85546875" style="4" customWidth="1"/>
    <col min="26" max="26" width="11.42578125" style="4" customWidth="1"/>
    <col min="27" max="27" width="27.85546875" style="4" customWidth="1"/>
    <col min="28" max="16384" width="11.42578125" style="4"/>
  </cols>
  <sheetData>
    <row r="1" spans="1:28" ht="45.75" customHeight="1" thickBot="1" x14ac:dyDescent="0.25">
      <c r="A1" s="134" t="s">
        <v>0</v>
      </c>
      <c r="B1" s="134"/>
      <c r="C1" s="134"/>
      <c r="D1" s="134"/>
      <c r="E1" s="134"/>
      <c r="F1" s="135"/>
      <c r="G1" s="1" t="s">
        <v>1</v>
      </c>
      <c r="H1" s="1" t="s">
        <v>2</v>
      </c>
      <c r="I1" s="1" t="s">
        <v>3</v>
      </c>
      <c r="J1" s="2" t="s">
        <v>4</v>
      </c>
      <c r="K1" s="3"/>
      <c r="L1" s="3"/>
      <c r="M1" s="3"/>
      <c r="N1" s="3"/>
      <c r="O1" s="3"/>
      <c r="P1" s="3"/>
      <c r="Q1" s="3"/>
      <c r="S1" s="3"/>
      <c r="T1" s="3"/>
      <c r="X1" s="3"/>
      <c r="Y1" s="3"/>
    </row>
    <row r="2" spans="1:28" ht="31.5" customHeight="1" thickBot="1" x14ac:dyDescent="0.25">
      <c r="A2" s="134"/>
      <c r="B2" s="134"/>
      <c r="C2" s="134"/>
      <c r="D2" s="134"/>
      <c r="E2" s="134"/>
      <c r="F2" s="135"/>
      <c r="G2" s="5">
        <f>AVERAGE(G4:G6)</f>
        <v>0.9745936825891629</v>
      </c>
      <c r="H2" s="6">
        <v>0.23</v>
      </c>
      <c r="I2" s="6">
        <v>0.28999999999999998</v>
      </c>
      <c r="J2" s="7">
        <v>0.01</v>
      </c>
      <c r="K2" s="8"/>
      <c r="L2" s="8"/>
      <c r="M2" s="8"/>
      <c r="N2" s="8"/>
      <c r="O2" s="8"/>
      <c r="P2" s="8"/>
      <c r="Q2" s="8"/>
      <c r="R2" s="9"/>
      <c r="S2" s="8"/>
      <c r="T2" s="8"/>
      <c r="U2" s="9"/>
      <c r="V2" s="9"/>
      <c r="W2" s="9"/>
      <c r="X2" s="8"/>
      <c r="Y2" s="8"/>
    </row>
    <row r="3" spans="1:28" ht="60" customHeight="1" x14ac:dyDescent="0.2">
      <c r="A3" s="10" t="s">
        <v>5</v>
      </c>
      <c r="B3" s="11" t="s">
        <v>6</v>
      </c>
      <c r="C3" s="12" t="s">
        <v>7</v>
      </c>
      <c r="D3" s="12" t="s">
        <v>8</v>
      </c>
      <c r="E3" s="13" t="s">
        <v>9</v>
      </c>
      <c r="F3" s="12" t="s">
        <v>10</v>
      </c>
      <c r="G3" s="14" t="s">
        <v>11</v>
      </c>
      <c r="H3" s="15" t="s">
        <v>12</v>
      </c>
      <c r="I3" s="15" t="s">
        <v>13</v>
      </c>
      <c r="J3" s="16" t="s">
        <v>14</v>
      </c>
      <c r="K3" s="15" t="s">
        <v>15</v>
      </c>
      <c r="L3" s="15" t="s">
        <v>16</v>
      </c>
      <c r="M3" s="16" t="s">
        <v>17</v>
      </c>
      <c r="N3" s="15" t="s">
        <v>18</v>
      </c>
      <c r="O3" s="15" t="s">
        <v>19</v>
      </c>
      <c r="P3" s="16" t="s">
        <v>20</v>
      </c>
      <c r="Q3" s="15" t="s">
        <v>21</v>
      </c>
      <c r="R3" s="15" t="s">
        <v>22</v>
      </c>
      <c r="S3" s="17" t="s">
        <v>23</v>
      </c>
      <c r="T3" s="125" t="s">
        <v>24</v>
      </c>
      <c r="U3" s="125"/>
      <c r="AA3" s="125" t="s">
        <v>24</v>
      </c>
      <c r="AB3" s="125"/>
    </row>
    <row r="4" spans="1:28" ht="106.5" customHeight="1" x14ac:dyDescent="0.2">
      <c r="A4" s="18">
        <v>2203003</v>
      </c>
      <c r="B4" s="19" t="s">
        <v>25</v>
      </c>
      <c r="C4" s="20" t="s">
        <v>26</v>
      </c>
      <c r="D4" s="83" t="s">
        <v>27</v>
      </c>
      <c r="E4" s="78">
        <v>457</v>
      </c>
      <c r="F4" s="83">
        <v>121</v>
      </c>
      <c r="G4" s="22">
        <f>S4/F4</f>
        <v>1.0578512396694215</v>
      </c>
      <c r="H4" s="23">
        <f>F17</f>
        <v>0</v>
      </c>
      <c r="I4" s="23">
        <f>H4+G17</f>
        <v>4</v>
      </c>
      <c r="J4" s="24">
        <f>I4+H17</f>
        <v>6</v>
      </c>
      <c r="K4" s="25">
        <f>J4+K17</f>
        <v>8</v>
      </c>
      <c r="L4" s="25">
        <f>K4+L17</f>
        <v>10</v>
      </c>
      <c r="M4" s="24">
        <f>L4+M17</f>
        <v>12</v>
      </c>
      <c r="N4" s="26">
        <f>M4+P17</f>
        <v>13</v>
      </c>
      <c r="O4" s="26">
        <f>N4+Q17</f>
        <v>18</v>
      </c>
      <c r="P4" s="24">
        <f>O4+R17</f>
        <v>30</v>
      </c>
      <c r="Q4" s="27">
        <f>P4+U17</f>
        <v>64</v>
      </c>
      <c r="R4" s="27">
        <f>Q4+V17</f>
        <v>113</v>
      </c>
      <c r="S4" s="24">
        <f>R4+W17</f>
        <v>128</v>
      </c>
      <c r="T4" s="126" t="s">
        <v>80</v>
      </c>
      <c r="U4" s="126"/>
      <c r="AA4" s="126" t="s">
        <v>28</v>
      </c>
      <c r="AB4" s="126"/>
    </row>
    <row r="5" spans="1:28" ht="82.5" customHeight="1" x14ac:dyDescent="0.2">
      <c r="A5" s="18">
        <v>2203016</v>
      </c>
      <c r="B5" s="19" t="s">
        <v>29</v>
      </c>
      <c r="C5" s="20" t="s">
        <v>30</v>
      </c>
      <c r="D5" s="83" t="s">
        <v>31</v>
      </c>
      <c r="E5" s="78">
        <v>52</v>
      </c>
      <c r="F5" s="83">
        <v>13</v>
      </c>
      <c r="G5" s="22">
        <f>S5/F5</f>
        <v>0.84615384615384615</v>
      </c>
      <c r="H5" s="23">
        <f>F23</f>
        <v>0</v>
      </c>
      <c r="I5" s="23">
        <f>H5+G23</f>
        <v>0</v>
      </c>
      <c r="J5" s="24">
        <f>I5+H23</f>
        <v>0</v>
      </c>
      <c r="K5" s="25">
        <f>J5+K23</f>
        <v>0</v>
      </c>
      <c r="L5" s="25">
        <f>K5+L23</f>
        <v>0</v>
      </c>
      <c r="M5" s="24">
        <f>L5+M23</f>
        <v>0</v>
      </c>
      <c r="N5" s="26">
        <f>M5+P23</f>
        <v>0</v>
      </c>
      <c r="O5" s="26">
        <f>N5+Q23</f>
        <v>0</v>
      </c>
      <c r="P5" s="24">
        <f>O5+R23</f>
        <v>0</v>
      </c>
      <c r="Q5" s="27">
        <f>P5+U23</f>
        <v>3</v>
      </c>
      <c r="R5" s="27">
        <f>Q5+V23</f>
        <v>8</v>
      </c>
      <c r="S5" s="24">
        <f>R5+W23</f>
        <v>11</v>
      </c>
      <c r="T5" s="126" t="s">
        <v>81</v>
      </c>
      <c r="U5" s="126"/>
      <c r="AA5" s="126" t="s">
        <v>32</v>
      </c>
      <c r="AB5" s="126"/>
    </row>
    <row r="6" spans="1:28" ht="182.25" customHeight="1" x14ac:dyDescent="0.2">
      <c r="A6" s="18">
        <v>2203018</v>
      </c>
      <c r="B6" s="19" t="s">
        <v>33</v>
      </c>
      <c r="C6" s="20" t="s">
        <v>34</v>
      </c>
      <c r="D6" s="83" t="s">
        <v>35</v>
      </c>
      <c r="E6" s="79">
        <v>572343</v>
      </c>
      <c r="F6" s="28">
        <v>156402</v>
      </c>
      <c r="G6" s="22">
        <f>S6/F6</f>
        <v>1.0197759619442206</v>
      </c>
      <c r="H6" s="29">
        <f>F33</f>
        <v>4419</v>
      </c>
      <c r="I6" s="29">
        <f>H6+G33</f>
        <v>5650</v>
      </c>
      <c r="J6" s="30">
        <f>I6+H33</f>
        <v>22416</v>
      </c>
      <c r="K6" s="31">
        <f>J6+K33</f>
        <v>24933</v>
      </c>
      <c r="L6" s="31">
        <f>K6+L33</f>
        <v>40981</v>
      </c>
      <c r="M6" s="30">
        <f>L6+M33</f>
        <v>44082</v>
      </c>
      <c r="N6" s="32">
        <f>M6+P33</f>
        <v>45591</v>
      </c>
      <c r="O6" s="32">
        <f>N6+Q33</f>
        <v>47902</v>
      </c>
      <c r="P6" s="30">
        <f>O6+R33</f>
        <v>52893</v>
      </c>
      <c r="Q6" s="32">
        <f>P6+U33</f>
        <v>144023</v>
      </c>
      <c r="R6" s="32">
        <f>Q6+V33</f>
        <v>155594</v>
      </c>
      <c r="S6" s="30">
        <f>R6+W33</f>
        <v>159495</v>
      </c>
      <c r="T6" s="126" t="s">
        <v>82</v>
      </c>
      <c r="U6" s="126"/>
      <c r="AA6" s="126" t="s">
        <v>36</v>
      </c>
      <c r="AB6" s="126"/>
    </row>
    <row r="7" spans="1:28" ht="50.25" customHeight="1" x14ac:dyDescent="0.2">
      <c r="B7" s="34"/>
      <c r="C7" s="34"/>
      <c r="D7" s="35"/>
      <c r="E7" s="36"/>
      <c r="F7" s="36"/>
      <c r="G7" s="37"/>
      <c r="H7" s="38"/>
      <c r="I7" s="38"/>
      <c r="J7" s="39"/>
      <c r="K7" s="38"/>
      <c r="L7" s="38"/>
      <c r="M7" s="39"/>
      <c r="N7" s="39"/>
      <c r="O7" s="39"/>
      <c r="P7" s="38"/>
      <c r="Q7" s="38"/>
      <c r="R7" s="39"/>
      <c r="S7" s="39"/>
      <c r="T7" s="39"/>
      <c r="U7" s="38"/>
      <c r="V7" s="38"/>
      <c r="W7" s="39"/>
      <c r="X7" s="39"/>
      <c r="Y7" s="39"/>
    </row>
    <row r="8" spans="1:28" ht="75" customHeight="1" x14ac:dyDescent="0.2">
      <c r="A8" s="133" t="s">
        <v>37</v>
      </c>
      <c r="B8" s="133"/>
      <c r="C8" s="133"/>
      <c r="D8" s="133"/>
      <c r="E8" s="133"/>
      <c r="F8" s="133"/>
      <c r="G8" s="133"/>
      <c r="H8" s="133"/>
      <c r="I8" s="133"/>
      <c r="J8" s="133"/>
      <c r="K8" s="38"/>
      <c r="L8" s="38"/>
      <c r="M8" s="39"/>
      <c r="N8" s="39"/>
      <c r="O8" s="39"/>
      <c r="P8" s="38"/>
      <c r="Q8" s="38"/>
      <c r="R8" s="39"/>
      <c r="S8" s="39"/>
      <c r="T8" s="39"/>
      <c r="U8" s="38"/>
      <c r="V8" s="38"/>
      <c r="W8" s="39"/>
      <c r="X8" s="39"/>
      <c r="Y8" s="39"/>
    </row>
    <row r="9" spans="1:28" s="43" customFormat="1" ht="50.25" customHeight="1" x14ac:dyDescent="0.2">
      <c r="A9" s="40"/>
      <c r="B9" s="40"/>
      <c r="C9" s="40"/>
      <c r="D9" s="40"/>
      <c r="E9" s="40"/>
      <c r="F9" s="40"/>
      <c r="G9" s="40"/>
      <c r="H9" s="40"/>
      <c r="I9" s="40"/>
      <c r="J9" s="40"/>
      <c r="K9" s="41"/>
      <c r="L9" s="41"/>
      <c r="M9" s="42"/>
      <c r="N9" s="42"/>
      <c r="O9" s="42"/>
      <c r="P9" s="41"/>
      <c r="Q9" s="41"/>
      <c r="R9" s="42"/>
      <c r="S9" s="42"/>
      <c r="T9" s="42"/>
      <c r="U9" s="41"/>
      <c r="V9" s="41"/>
      <c r="W9" s="42"/>
      <c r="X9" s="42"/>
      <c r="Y9" s="42"/>
    </row>
    <row r="10" spans="1:28" ht="75" customHeight="1" x14ac:dyDescent="0.2">
      <c r="A10" s="10" t="s">
        <v>38</v>
      </c>
      <c r="B10" s="10" t="s">
        <v>6</v>
      </c>
      <c r="C10" s="10" t="s">
        <v>39</v>
      </c>
      <c r="D10" s="10" t="s">
        <v>40</v>
      </c>
      <c r="E10" s="10" t="s">
        <v>41</v>
      </c>
      <c r="F10" s="10" t="s">
        <v>42</v>
      </c>
      <c r="G10" s="10" t="s">
        <v>43</v>
      </c>
      <c r="H10" s="10" t="s">
        <v>44</v>
      </c>
      <c r="I10" s="10" t="s">
        <v>45</v>
      </c>
      <c r="J10" s="10" t="s">
        <v>46</v>
      </c>
      <c r="K10" s="10" t="s">
        <v>47</v>
      </c>
      <c r="L10" s="10" t="s">
        <v>48</v>
      </c>
      <c r="M10" s="10" t="s">
        <v>49</v>
      </c>
      <c r="N10" s="10" t="s">
        <v>50</v>
      </c>
      <c r="O10" s="10" t="s">
        <v>51</v>
      </c>
      <c r="P10" s="10" t="s">
        <v>52</v>
      </c>
      <c r="Q10" s="10" t="s">
        <v>53</v>
      </c>
      <c r="R10" s="10" t="s">
        <v>54</v>
      </c>
      <c r="S10" s="10" t="s">
        <v>55</v>
      </c>
      <c r="T10" s="10" t="s">
        <v>56</v>
      </c>
      <c r="U10" s="10" t="s">
        <v>57</v>
      </c>
      <c r="V10" s="10" t="s">
        <v>58</v>
      </c>
      <c r="W10" s="10" t="s">
        <v>59</v>
      </c>
      <c r="X10" s="10" t="s">
        <v>60</v>
      </c>
      <c r="Y10" s="10" t="s">
        <v>61</v>
      </c>
    </row>
    <row r="11" spans="1:28" ht="73.5" customHeight="1" x14ac:dyDescent="0.2">
      <c r="A11" s="127" t="s">
        <v>0</v>
      </c>
      <c r="B11" s="128" t="s">
        <v>25</v>
      </c>
      <c r="C11" s="44" t="s">
        <v>62</v>
      </c>
      <c r="D11" s="82">
        <v>8</v>
      </c>
      <c r="E11" s="57">
        <f>SUM(F11+G11+H11+K11+L11+M11+P11+Q11+R11+U11+V11+W11)</f>
        <v>7</v>
      </c>
      <c r="F11" s="45">
        <v>0</v>
      </c>
      <c r="G11" s="45">
        <v>0</v>
      </c>
      <c r="H11" s="45">
        <v>0</v>
      </c>
      <c r="I11" s="45">
        <f>F11+G11+H11</f>
        <v>0</v>
      </c>
      <c r="J11" s="46">
        <f>+I11/D11</f>
        <v>0</v>
      </c>
      <c r="K11" s="45">
        <v>0</v>
      </c>
      <c r="L11" s="45">
        <v>0</v>
      </c>
      <c r="M11" s="45">
        <v>0</v>
      </c>
      <c r="N11" s="45">
        <f>K11+L11+M11+I11</f>
        <v>0</v>
      </c>
      <c r="O11" s="46">
        <f>+N11/$D11</f>
        <v>0</v>
      </c>
      <c r="P11" s="45">
        <v>0</v>
      </c>
      <c r="Q11" s="45">
        <v>0</v>
      </c>
      <c r="R11" s="45">
        <v>2</v>
      </c>
      <c r="S11" s="45">
        <f>P11+Q11+R11+N11</f>
        <v>2</v>
      </c>
      <c r="T11" s="46">
        <f>+S11/$D11</f>
        <v>0.25</v>
      </c>
      <c r="U11" s="45">
        <v>5</v>
      </c>
      <c r="V11" s="45">
        <v>0</v>
      </c>
      <c r="W11" s="45">
        <v>0</v>
      </c>
      <c r="X11" s="45">
        <f>U11+V11+W11+S11</f>
        <v>7</v>
      </c>
      <c r="Y11" s="46">
        <f>+X11/$D11</f>
        <v>0.875</v>
      </c>
    </row>
    <row r="12" spans="1:28" ht="81" customHeight="1" x14ac:dyDescent="0.2">
      <c r="A12" s="127"/>
      <c r="B12" s="129"/>
      <c r="C12" s="44" t="s">
        <v>63</v>
      </c>
      <c r="D12" s="82">
        <v>24</v>
      </c>
      <c r="E12" s="57">
        <f t="shared" ref="E12:E16" si="0">SUM(F12+G12+H12+K12+L12+M12+P12+Q12+R12+U12+V12+W12)</f>
        <v>29</v>
      </c>
      <c r="F12" s="45">
        <v>0</v>
      </c>
      <c r="G12" s="45">
        <v>0</v>
      </c>
      <c r="H12" s="45">
        <v>0</v>
      </c>
      <c r="I12" s="45">
        <f t="shared" ref="I12:I16" si="1">F12+G12+H12</f>
        <v>0</v>
      </c>
      <c r="J12" s="46">
        <f t="shared" ref="J12:J16" si="2">+I12/D12</f>
        <v>0</v>
      </c>
      <c r="K12" s="45">
        <v>1</v>
      </c>
      <c r="L12" s="45">
        <v>0</v>
      </c>
      <c r="M12" s="45">
        <v>0</v>
      </c>
      <c r="N12" s="45">
        <f>K12+L12+M12+I12</f>
        <v>1</v>
      </c>
      <c r="O12" s="46">
        <f t="shared" ref="O12:O16" si="3">+N12/$D12</f>
        <v>4.1666666666666664E-2</v>
      </c>
      <c r="P12" s="45">
        <v>0</v>
      </c>
      <c r="Q12" s="45">
        <v>0</v>
      </c>
      <c r="R12" s="45">
        <v>3</v>
      </c>
      <c r="S12" s="45">
        <f>P12+Q12+R12+N12</f>
        <v>4</v>
      </c>
      <c r="T12" s="46">
        <f>+S12/$D12</f>
        <v>0.16666666666666666</v>
      </c>
      <c r="U12" s="45">
        <v>12</v>
      </c>
      <c r="V12" s="45">
        <v>7</v>
      </c>
      <c r="W12" s="45">
        <v>6</v>
      </c>
      <c r="X12" s="45">
        <f>U12+V12+W12+S12</f>
        <v>29</v>
      </c>
      <c r="Y12" s="46">
        <f>+X12/$D12</f>
        <v>1.2083333333333333</v>
      </c>
    </row>
    <row r="13" spans="1:28" ht="45" x14ac:dyDescent="0.2">
      <c r="A13" s="127"/>
      <c r="B13" s="129"/>
      <c r="C13" s="44" t="s">
        <v>64</v>
      </c>
      <c r="D13" s="82">
        <v>34</v>
      </c>
      <c r="E13" s="57">
        <f t="shared" si="0"/>
        <v>35</v>
      </c>
      <c r="F13" s="45">
        <v>0</v>
      </c>
      <c r="G13" s="45">
        <v>1</v>
      </c>
      <c r="H13" s="45">
        <v>1</v>
      </c>
      <c r="I13" s="45">
        <f t="shared" si="1"/>
        <v>2</v>
      </c>
      <c r="J13" s="46">
        <f t="shared" si="2"/>
        <v>5.8823529411764705E-2</v>
      </c>
      <c r="K13" s="45">
        <v>0</v>
      </c>
      <c r="L13" s="45">
        <v>0</v>
      </c>
      <c r="M13" s="45">
        <v>0</v>
      </c>
      <c r="N13" s="45">
        <f t="shared" ref="N13:N14" si="4">K13+L13+M13+I13</f>
        <v>2</v>
      </c>
      <c r="O13" s="46">
        <f t="shared" si="3"/>
        <v>5.8823529411764705E-2</v>
      </c>
      <c r="P13" s="45">
        <v>0</v>
      </c>
      <c r="Q13" s="45">
        <v>4</v>
      </c>
      <c r="R13" s="45">
        <v>3</v>
      </c>
      <c r="S13" s="45">
        <f t="shared" ref="S13:S14" si="5">P13+Q13+R13+N13</f>
        <v>9</v>
      </c>
      <c r="T13" s="46">
        <f t="shared" ref="T13:T14" si="6">+S13/$D13</f>
        <v>0.26470588235294118</v>
      </c>
      <c r="U13" s="45">
        <v>3</v>
      </c>
      <c r="V13" s="45">
        <v>20</v>
      </c>
      <c r="W13" s="45">
        <v>3</v>
      </c>
      <c r="X13" s="45">
        <f t="shared" ref="X13:X14" si="7">U13+V13+W13+S13</f>
        <v>35</v>
      </c>
      <c r="Y13" s="46">
        <f t="shared" ref="Y13:Y14" si="8">+X13/$D13</f>
        <v>1.0294117647058822</v>
      </c>
    </row>
    <row r="14" spans="1:28" ht="54" customHeight="1" x14ac:dyDescent="0.2">
      <c r="A14" s="127"/>
      <c r="B14" s="129"/>
      <c r="C14" s="44" t="s">
        <v>65</v>
      </c>
      <c r="D14" s="82">
        <v>20</v>
      </c>
      <c r="E14" s="57">
        <f t="shared" si="0"/>
        <v>19</v>
      </c>
      <c r="F14" s="45">
        <v>0</v>
      </c>
      <c r="G14" s="45">
        <v>2</v>
      </c>
      <c r="H14" s="45">
        <v>0</v>
      </c>
      <c r="I14" s="45">
        <f t="shared" si="1"/>
        <v>2</v>
      </c>
      <c r="J14" s="46">
        <f t="shared" si="2"/>
        <v>0.1</v>
      </c>
      <c r="K14" s="45">
        <v>0</v>
      </c>
      <c r="L14" s="45">
        <v>2</v>
      </c>
      <c r="M14" s="45">
        <v>1</v>
      </c>
      <c r="N14" s="45">
        <f t="shared" si="4"/>
        <v>5</v>
      </c>
      <c r="O14" s="46">
        <f t="shared" si="3"/>
        <v>0.25</v>
      </c>
      <c r="P14" s="45">
        <v>0</v>
      </c>
      <c r="Q14" s="45">
        <v>0</v>
      </c>
      <c r="R14" s="45">
        <v>2</v>
      </c>
      <c r="S14" s="45">
        <f t="shared" si="5"/>
        <v>7</v>
      </c>
      <c r="T14" s="46">
        <f t="shared" si="6"/>
        <v>0.35</v>
      </c>
      <c r="U14" s="45">
        <v>1</v>
      </c>
      <c r="V14" s="45">
        <v>9</v>
      </c>
      <c r="W14" s="45">
        <v>2</v>
      </c>
      <c r="X14" s="45">
        <f t="shared" si="7"/>
        <v>19</v>
      </c>
      <c r="Y14" s="46">
        <f t="shared" si="8"/>
        <v>0.95</v>
      </c>
    </row>
    <row r="15" spans="1:28" ht="61.5" customHeight="1" x14ac:dyDescent="0.2">
      <c r="A15" s="127"/>
      <c r="B15" s="129"/>
      <c r="C15" s="47" t="s">
        <v>66</v>
      </c>
      <c r="D15" s="80">
        <v>15</v>
      </c>
      <c r="E15" s="57">
        <f t="shared" si="0"/>
        <v>15</v>
      </c>
      <c r="F15" s="45">
        <v>0</v>
      </c>
      <c r="G15" s="45">
        <v>0</v>
      </c>
      <c r="H15" s="45">
        <v>0</v>
      </c>
      <c r="I15" s="45">
        <f t="shared" si="1"/>
        <v>0</v>
      </c>
      <c r="J15" s="46">
        <f t="shared" si="2"/>
        <v>0</v>
      </c>
      <c r="K15" s="45">
        <v>0</v>
      </c>
      <c r="L15" s="45">
        <v>0</v>
      </c>
      <c r="M15" s="45">
        <v>0</v>
      </c>
      <c r="N15" s="45">
        <f>K15+L15+M15+I15</f>
        <v>0</v>
      </c>
      <c r="O15" s="46">
        <f t="shared" si="3"/>
        <v>0</v>
      </c>
      <c r="P15" s="45">
        <v>0</v>
      </c>
      <c r="Q15" s="45">
        <v>0</v>
      </c>
      <c r="R15" s="45">
        <v>0</v>
      </c>
      <c r="S15" s="45">
        <f>P15+Q15+R15+N15</f>
        <v>0</v>
      </c>
      <c r="T15" s="46">
        <f>+S15/$D15</f>
        <v>0</v>
      </c>
      <c r="U15" s="45">
        <v>7</v>
      </c>
      <c r="V15" s="45">
        <v>8</v>
      </c>
      <c r="W15" s="45">
        <v>0</v>
      </c>
      <c r="X15" s="45">
        <f>U15+V15+W15+S15</f>
        <v>15</v>
      </c>
      <c r="Y15" s="46">
        <f>+X15/$D15</f>
        <v>1</v>
      </c>
    </row>
    <row r="16" spans="1:28" ht="45" x14ac:dyDescent="0.2">
      <c r="A16" s="127"/>
      <c r="B16" s="129"/>
      <c r="C16" s="44" t="s">
        <v>67</v>
      </c>
      <c r="D16" s="81">
        <v>20</v>
      </c>
      <c r="E16" s="57">
        <f t="shared" si="0"/>
        <v>23</v>
      </c>
      <c r="F16" s="45">
        <v>0</v>
      </c>
      <c r="G16" s="45">
        <v>1</v>
      </c>
      <c r="H16" s="45">
        <v>1</v>
      </c>
      <c r="I16" s="45">
        <f t="shared" si="1"/>
        <v>2</v>
      </c>
      <c r="J16" s="46">
        <f t="shared" si="2"/>
        <v>0.1</v>
      </c>
      <c r="K16" s="45">
        <v>1</v>
      </c>
      <c r="L16" s="45">
        <v>0</v>
      </c>
      <c r="M16" s="45">
        <v>1</v>
      </c>
      <c r="N16" s="45">
        <f>K16+L16+M16+I16</f>
        <v>4</v>
      </c>
      <c r="O16" s="46">
        <f t="shared" si="3"/>
        <v>0.2</v>
      </c>
      <c r="P16" s="45">
        <v>1</v>
      </c>
      <c r="Q16" s="45">
        <v>1</v>
      </c>
      <c r="R16" s="45">
        <v>2</v>
      </c>
      <c r="S16" s="45">
        <f>P16+Q16+R16+N16</f>
        <v>8</v>
      </c>
      <c r="T16" s="46">
        <f>+S16/$D16</f>
        <v>0.4</v>
      </c>
      <c r="U16" s="45">
        <v>6</v>
      </c>
      <c r="V16" s="45">
        <v>5</v>
      </c>
      <c r="W16" s="45">
        <v>4</v>
      </c>
      <c r="X16" s="45">
        <f>U16+V16+W16+S16</f>
        <v>23</v>
      </c>
      <c r="Y16" s="46">
        <f>+X16/$D16</f>
        <v>1.1499999999999999</v>
      </c>
    </row>
    <row r="17" spans="1:25" s="54" customFormat="1" ht="46.5" customHeight="1" x14ac:dyDescent="0.25">
      <c r="A17" s="127"/>
      <c r="B17" s="130"/>
      <c r="C17" s="49" t="s">
        <v>68</v>
      </c>
      <c r="D17" s="50">
        <f>SUM(D11:D16)</f>
        <v>121</v>
      </c>
      <c r="E17" s="50">
        <f>SUM(E11:E16)</f>
        <v>128</v>
      </c>
      <c r="F17" s="50">
        <f t="shared" ref="F17:X17" si="9">SUM(F11:F16)</f>
        <v>0</v>
      </c>
      <c r="G17" s="51">
        <f t="shared" si="9"/>
        <v>4</v>
      </c>
      <c r="H17" s="51">
        <f t="shared" si="9"/>
        <v>2</v>
      </c>
      <c r="I17" s="52">
        <f t="shared" si="9"/>
        <v>6</v>
      </c>
      <c r="J17" s="53">
        <f>+I17/D17</f>
        <v>4.9586776859504134E-2</v>
      </c>
      <c r="K17" s="50">
        <f t="shared" si="9"/>
        <v>2</v>
      </c>
      <c r="L17" s="50">
        <f t="shared" si="9"/>
        <v>2</v>
      </c>
      <c r="M17" s="50">
        <f t="shared" si="9"/>
        <v>2</v>
      </c>
      <c r="N17" s="52">
        <f t="shared" si="9"/>
        <v>12</v>
      </c>
      <c r="O17" s="53">
        <f>+N17/$D17</f>
        <v>9.9173553719008267E-2</v>
      </c>
      <c r="P17" s="50">
        <f t="shared" si="9"/>
        <v>1</v>
      </c>
      <c r="Q17" s="50">
        <f t="shared" si="9"/>
        <v>5</v>
      </c>
      <c r="R17" s="50">
        <f t="shared" si="9"/>
        <v>12</v>
      </c>
      <c r="S17" s="52">
        <f t="shared" si="9"/>
        <v>30</v>
      </c>
      <c r="T17" s="53">
        <f>+S17/$D17</f>
        <v>0.24793388429752067</v>
      </c>
      <c r="U17" s="50">
        <f t="shared" si="9"/>
        <v>34</v>
      </c>
      <c r="V17" s="50">
        <f t="shared" si="9"/>
        <v>49</v>
      </c>
      <c r="W17" s="50">
        <f t="shared" si="9"/>
        <v>15</v>
      </c>
      <c r="X17" s="52">
        <f t="shared" si="9"/>
        <v>128</v>
      </c>
      <c r="Y17" s="53">
        <f>+X17/$D17</f>
        <v>1.0578512396694215</v>
      </c>
    </row>
    <row r="18" spans="1:25" ht="54.75" customHeight="1" x14ac:dyDescent="0.25">
      <c r="A18" s="4"/>
      <c r="B18" s="33"/>
      <c r="C18" s="34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38"/>
      <c r="W18" s="38"/>
      <c r="X18" s="55"/>
      <c r="Y18" s="55"/>
    </row>
    <row r="19" spans="1:25" ht="75" customHeight="1" x14ac:dyDescent="0.2">
      <c r="A19" s="10" t="s">
        <v>38</v>
      </c>
      <c r="B19" s="10" t="s">
        <v>6</v>
      </c>
      <c r="C19" s="10" t="s">
        <v>69</v>
      </c>
      <c r="D19" s="10" t="s">
        <v>40</v>
      </c>
      <c r="E19" s="10" t="s">
        <v>41</v>
      </c>
      <c r="F19" s="10" t="s">
        <v>42</v>
      </c>
      <c r="G19" s="10" t="s">
        <v>43</v>
      </c>
      <c r="H19" s="10" t="s">
        <v>44</v>
      </c>
      <c r="I19" s="10" t="s">
        <v>45</v>
      </c>
      <c r="J19" s="10" t="s">
        <v>46</v>
      </c>
      <c r="K19" s="10" t="s">
        <v>47</v>
      </c>
      <c r="L19" s="10" t="s">
        <v>48</v>
      </c>
      <c r="M19" s="10" t="s">
        <v>49</v>
      </c>
      <c r="N19" s="10" t="s">
        <v>50</v>
      </c>
      <c r="O19" s="10" t="s">
        <v>51</v>
      </c>
      <c r="P19" s="10" t="s">
        <v>52</v>
      </c>
      <c r="Q19" s="10" t="s">
        <v>53</v>
      </c>
      <c r="R19" s="10" t="s">
        <v>54</v>
      </c>
      <c r="S19" s="10" t="s">
        <v>55</v>
      </c>
      <c r="T19" s="10" t="s">
        <v>56</v>
      </c>
      <c r="U19" s="10" t="s">
        <v>57</v>
      </c>
      <c r="V19" s="10" t="s">
        <v>58</v>
      </c>
      <c r="W19" s="10" t="s">
        <v>59</v>
      </c>
      <c r="X19" s="10" t="s">
        <v>60</v>
      </c>
      <c r="Y19" s="10" t="s">
        <v>61</v>
      </c>
    </row>
    <row r="20" spans="1:25" s="33" customFormat="1" ht="45" customHeight="1" x14ac:dyDescent="0.25">
      <c r="A20" s="128" t="s">
        <v>0</v>
      </c>
      <c r="B20" s="131" t="s">
        <v>29</v>
      </c>
      <c r="C20" s="56" t="s">
        <v>70</v>
      </c>
      <c r="D20" s="57">
        <v>1</v>
      </c>
      <c r="E20" s="58">
        <f>SUM(F20+G20+H20+K20+L20+M20+P20+Q20+R20+U20+V20+W20)</f>
        <v>1</v>
      </c>
      <c r="F20" s="45">
        <v>0</v>
      </c>
      <c r="G20" s="48">
        <v>0</v>
      </c>
      <c r="H20" s="48">
        <v>0</v>
      </c>
      <c r="I20" s="48">
        <f>F20+G20+H20</f>
        <v>0</v>
      </c>
      <c r="J20" s="59">
        <f>+I20/D20</f>
        <v>0</v>
      </c>
      <c r="K20" s="48">
        <v>0</v>
      </c>
      <c r="L20" s="48">
        <v>0</v>
      </c>
      <c r="M20" s="48">
        <v>0</v>
      </c>
      <c r="N20" s="48">
        <f>K20+L20+M20+I20</f>
        <v>0</v>
      </c>
      <c r="O20" s="59">
        <f>+N20/$D20</f>
        <v>0</v>
      </c>
      <c r="P20" s="48">
        <v>0</v>
      </c>
      <c r="Q20" s="48">
        <v>0</v>
      </c>
      <c r="R20" s="48">
        <v>0</v>
      </c>
      <c r="S20" s="48">
        <f>P20+Q20+R20+N20</f>
        <v>0</v>
      </c>
      <c r="T20" s="59">
        <f>+S20/$D20</f>
        <v>0</v>
      </c>
      <c r="U20" s="48">
        <v>0</v>
      </c>
      <c r="V20" s="48">
        <v>1</v>
      </c>
      <c r="W20" s="48">
        <v>0</v>
      </c>
      <c r="X20" s="48">
        <f>U20+V20+W20+S20</f>
        <v>1</v>
      </c>
      <c r="Y20" s="59">
        <f>+X20/$D20</f>
        <v>1</v>
      </c>
    </row>
    <row r="21" spans="1:25" s="33" customFormat="1" ht="56.25" customHeight="1" x14ac:dyDescent="0.25">
      <c r="A21" s="129"/>
      <c r="B21" s="131"/>
      <c r="C21" s="56" t="s">
        <v>71</v>
      </c>
      <c r="D21" s="57">
        <v>8</v>
      </c>
      <c r="E21" s="58">
        <f t="shared" ref="E21:E22" si="10">SUM(F21+G21+H21+K21+L21+M21+P21+Q21+R21+U21+V21+W21)</f>
        <v>5</v>
      </c>
      <c r="F21" s="45">
        <v>0</v>
      </c>
      <c r="G21" s="48">
        <v>0</v>
      </c>
      <c r="H21" s="48">
        <v>0</v>
      </c>
      <c r="I21" s="48">
        <f t="shared" ref="I21:I22" si="11">F21+G21+H21</f>
        <v>0</v>
      </c>
      <c r="J21" s="59">
        <f t="shared" ref="J21:J22" si="12">+I21/D21</f>
        <v>0</v>
      </c>
      <c r="K21" s="48">
        <v>0</v>
      </c>
      <c r="L21" s="48">
        <v>0</v>
      </c>
      <c r="M21" s="48">
        <v>0</v>
      </c>
      <c r="N21" s="48">
        <f>K21+L21+M21+I21</f>
        <v>0</v>
      </c>
      <c r="O21" s="59">
        <f>+N21/$D21</f>
        <v>0</v>
      </c>
      <c r="P21" s="48">
        <v>0</v>
      </c>
      <c r="Q21" s="48">
        <v>0</v>
      </c>
      <c r="R21" s="48">
        <v>0</v>
      </c>
      <c r="S21" s="48">
        <f>P21+Q21+R21+N21</f>
        <v>0</v>
      </c>
      <c r="T21" s="59">
        <f>+S21/$D21</f>
        <v>0</v>
      </c>
      <c r="U21" s="48">
        <v>3</v>
      </c>
      <c r="V21" s="48">
        <v>2</v>
      </c>
      <c r="W21" s="48">
        <v>0</v>
      </c>
      <c r="X21" s="48">
        <f>U21+V21+W21+S21</f>
        <v>5</v>
      </c>
      <c r="Y21" s="59">
        <f>+X21/$D21</f>
        <v>0.625</v>
      </c>
    </row>
    <row r="22" spans="1:25" s="33" customFormat="1" ht="60" customHeight="1" x14ac:dyDescent="0.25">
      <c r="A22" s="129"/>
      <c r="B22" s="131"/>
      <c r="C22" s="60" t="s">
        <v>72</v>
      </c>
      <c r="D22" s="61">
        <v>4</v>
      </c>
      <c r="E22" s="58">
        <f t="shared" si="10"/>
        <v>5</v>
      </c>
      <c r="F22" s="45">
        <v>0</v>
      </c>
      <c r="G22" s="45">
        <v>0</v>
      </c>
      <c r="H22" s="45">
        <v>0</v>
      </c>
      <c r="I22" s="48">
        <f t="shared" si="11"/>
        <v>0</v>
      </c>
      <c r="J22" s="59">
        <f t="shared" si="12"/>
        <v>0</v>
      </c>
      <c r="K22" s="45">
        <v>0</v>
      </c>
      <c r="L22" s="45">
        <v>0</v>
      </c>
      <c r="M22" s="45">
        <v>0</v>
      </c>
      <c r="N22" s="48">
        <f>K22+L22+M22+I22</f>
        <v>0</v>
      </c>
      <c r="O22" s="59">
        <f>+N22/$D22</f>
        <v>0</v>
      </c>
      <c r="P22" s="45">
        <v>0</v>
      </c>
      <c r="Q22" s="45">
        <v>0</v>
      </c>
      <c r="R22" s="45">
        <v>0</v>
      </c>
      <c r="S22" s="48">
        <f>P22+Q22+R22+N22</f>
        <v>0</v>
      </c>
      <c r="T22" s="59">
        <f>+S22/$D22</f>
        <v>0</v>
      </c>
      <c r="U22" s="45">
        <v>0</v>
      </c>
      <c r="V22" s="45">
        <v>2</v>
      </c>
      <c r="W22" s="45">
        <v>3</v>
      </c>
      <c r="X22" s="48">
        <f>U22+V22+W22+S22</f>
        <v>5</v>
      </c>
      <c r="Y22" s="59">
        <f>+X22/$D22</f>
        <v>1.25</v>
      </c>
    </row>
    <row r="23" spans="1:25" s="63" customFormat="1" ht="41.25" customHeight="1" x14ac:dyDescent="0.25">
      <c r="A23" s="130"/>
      <c r="B23" s="131"/>
      <c r="C23" s="49" t="s">
        <v>68</v>
      </c>
      <c r="D23" s="50">
        <f t="shared" ref="D23:W23" si="13">SUM(D20:D22)</f>
        <v>13</v>
      </c>
      <c r="E23" s="50">
        <f t="shared" si="13"/>
        <v>11</v>
      </c>
      <c r="F23" s="50">
        <f t="shared" si="13"/>
        <v>0</v>
      </c>
      <c r="G23" s="51">
        <f t="shared" si="13"/>
        <v>0</v>
      </c>
      <c r="H23" s="51">
        <f t="shared" si="13"/>
        <v>0</v>
      </c>
      <c r="I23" s="52">
        <f t="shared" si="13"/>
        <v>0</v>
      </c>
      <c r="J23" s="62">
        <f>+I23/D23</f>
        <v>0</v>
      </c>
      <c r="K23" s="50">
        <f t="shared" si="13"/>
        <v>0</v>
      </c>
      <c r="L23" s="50">
        <f t="shared" si="13"/>
        <v>0</v>
      </c>
      <c r="M23" s="50">
        <f t="shared" si="13"/>
        <v>0</v>
      </c>
      <c r="N23" s="52">
        <f t="shared" ref="N23" si="14">SUM(N20:N22)</f>
        <v>0</v>
      </c>
      <c r="O23" s="62">
        <f>+N23/$D23</f>
        <v>0</v>
      </c>
      <c r="P23" s="50">
        <f t="shared" si="13"/>
        <v>0</v>
      </c>
      <c r="Q23" s="50">
        <f t="shared" si="13"/>
        <v>0</v>
      </c>
      <c r="R23" s="50">
        <f t="shared" si="13"/>
        <v>0</v>
      </c>
      <c r="S23" s="52">
        <f t="shared" ref="S23" si="15">SUM(S20:S22)</f>
        <v>0</v>
      </c>
      <c r="T23" s="62">
        <f>+S23/$D23</f>
        <v>0</v>
      </c>
      <c r="U23" s="50">
        <f t="shared" si="13"/>
        <v>3</v>
      </c>
      <c r="V23" s="50">
        <f t="shared" si="13"/>
        <v>5</v>
      </c>
      <c r="W23" s="50">
        <f t="shared" si="13"/>
        <v>3</v>
      </c>
      <c r="X23" s="52">
        <f t="shared" ref="X23" si="16">SUM(X20:X22)</f>
        <v>11</v>
      </c>
      <c r="Y23" s="62">
        <f>+X23/$D23</f>
        <v>0.84615384615384615</v>
      </c>
    </row>
    <row r="24" spans="1:25" ht="38.25" customHeight="1" x14ac:dyDescent="0.25">
      <c r="A24" s="83"/>
      <c r="B24" s="33"/>
      <c r="C24" s="34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38"/>
      <c r="W24" s="38"/>
      <c r="X24" s="55"/>
      <c r="Y24" s="55"/>
    </row>
    <row r="25" spans="1:25" ht="75" customHeight="1" x14ac:dyDescent="0.2">
      <c r="A25" s="10" t="s">
        <v>38</v>
      </c>
      <c r="B25" s="10" t="s">
        <v>6</v>
      </c>
      <c r="C25" s="10" t="s">
        <v>39</v>
      </c>
      <c r="D25" s="10" t="s">
        <v>40</v>
      </c>
      <c r="E25" s="10" t="s">
        <v>41</v>
      </c>
      <c r="F25" s="10" t="s">
        <v>42</v>
      </c>
      <c r="G25" s="10" t="s">
        <v>43</v>
      </c>
      <c r="H25" s="10" t="s">
        <v>44</v>
      </c>
      <c r="I25" s="10" t="s">
        <v>45</v>
      </c>
      <c r="J25" s="10" t="s">
        <v>46</v>
      </c>
      <c r="K25" s="10" t="s">
        <v>47</v>
      </c>
      <c r="L25" s="10" t="s">
        <v>48</v>
      </c>
      <c r="M25" s="10" t="s">
        <v>49</v>
      </c>
      <c r="N25" s="10" t="s">
        <v>50</v>
      </c>
      <c r="O25" s="10" t="s">
        <v>51</v>
      </c>
      <c r="P25" s="10" t="s">
        <v>52</v>
      </c>
      <c r="Q25" s="10" t="s">
        <v>53</v>
      </c>
      <c r="R25" s="10" t="s">
        <v>54</v>
      </c>
      <c r="S25" s="10" t="s">
        <v>55</v>
      </c>
      <c r="T25" s="10" t="s">
        <v>56</v>
      </c>
      <c r="U25" s="10" t="s">
        <v>57</v>
      </c>
      <c r="V25" s="10" t="s">
        <v>58</v>
      </c>
      <c r="W25" s="10" t="s">
        <v>59</v>
      </c>
      <c r="X25" s="10" t="s">
        <v>60</v>
      </c>
      <c r="Y25" s="10" t="s">
        <v>61</v>
      </c>
    </row>
    <row r="26" spans="1:25" ht="90" customHeight="1" x14ac:dyDescent="0.2">
      <c r="A26" s="132" t="s">
        <v>0</v>
      </c>
      <c r="B26" s="132" t="s">
        <v>33</v>
      </c>
      <c r="C26" s="64" t="s">
        <v>73</v>
      </c>
      <c r="D26" s="65">
        <v>480</v>
      </c>
      <c r="E26" s="65">
        <f>F26+G26+H26+K26+L26+M26+P26+Q26+R26+U26+V26+W26</f>
        <v>486</v>
      </c>
      <c r="F26" s="66">
        <v>0</v>
      </c>
      <c r="G26" s="66">
        <v>0</v>
      </c>
      <c r="H26" s="66">
        <v>0</v>
      </c>
      <c r="I26" s="66">
        <f>F26+G26+H26</f>
        <v>0</v>
      </c>
      <c r="J26" s="67">
        <f>+I26/D26</f>
        <v>0</v>
      </c>
      <c r="K26" s="66">
        <v>0</v>
      </c>
      <c r="L26" s="66">
        <v>0</v>
      </c>
      <c r="M26" s="66">
        <v>153</v>
      </c>
      <c r="N26" s="66">
        <f>K26+L26+M26+I26</f>
        <v>153</v>
      </c>
      <c r="O26" s="67">
        <f t="shared" ref="O26:O32" si="17">+N26/$D26</f>
        <v>0.31874999999999998</v>
      </c>
      <c r="P26" s="66">
        <v>0</v>
      </c>
      <c r="Q26" s="66">
        <v>0</v>
      </c>
      <c r="R26" s="66">
        <v>0</v>
      </c>
      <c r="S26" s="66">
        <f>P26+Q26+R26+N26</f>
        <v>153</v>
      </c>
      <c r="T26" s="67">
        <f t="shared" ref="T26:T32" si="18">+S26/$D26</f>
        <v>0.31874999999999998</v>
      </c>
      <c r="U26" s="66">
        <v>246</v>
      </c>
      <c r="V26" s="66">
        <v>87</v>
      </c>
      <c r="W26" s="66">
        <v>0</v>
      </c>
      <c r="X26" s="66">
        <f>U26+V26+W26+S26</f>
        <v>486</v>
      </c>
      <c r="Y26" s="67">
        <f t="shared" ref="Y26:Y32" si="19">+X26/$D26</f>
        <v>1.0125</v>
      </c>
    </row>
    <row r="27" spans="1:25" ht="57.75" customHeight="1" x14ac:dyDescent="0.2">
      <c r="A27" s="127"/>
      <c r="B27" s="127"/>
      <c r="C27" s="68" t="s">
        <v>74</v>
      </c>
      <c r="D27" s="28">
        <v>3694</v>
      </c>
      <c r="E27" s="65">
        <f t="shared" ref="E27:E31" si="20">F27+G27+H27+K27+L27+M27+P27+Q27+R27+U27+V27+W27</f>
        <v>3694</v>
      </c>
      <c r="F27" s="66">
        <v>242</v>
      </c>
      <c r="G27" s="66">
        <v>691</v>
      </c>
      <c r="H27" s="66">
        <v>259</v>
      </c>
      <c r="I27" s="66">
        <f t="shared" ref="I27:I32" si="21">F27+G27+H27</f>
        <v>1192</v>
      </c>
      <c r="J27" s="67">
        <f t="shared" ref="J27:J32" si="22">+I27/D27</f>
        <v>0.32268543584190579</v>
      </c>
      <c r="K27" s="66">
        <v>262</v>
      </c>
      <c r="L27" s="66">
        <v>230</v>
      </c>
      <c r="M27" s="66">
        <v>283</v>
      </c>
      <c r="N27" s="66">
        <f>K27+L27+M27+I27</f>
        <v>1967</v>
      </c>
      <c r="O27" s="67">
        <f t="shared" si="17"/>
        <v>0.53248511099079587</v>
      </c>
      <c r="P27" s="66">
        <v>261</v>
      </c>
      <c r="Q27" s="66">
        <v>493</v>
      </c>
      <c r="R27" s="66">
        <v>209</v>
      </c>
      <c r="S27" s="66">
        <f>P27+Q27+R27+N27</f>
        <v>2930</v>
      </c>
      <c r="T27" s="67">
        <f t="shared" si="18"/>
        <v>0.79317812669193288</v>
      </c>
      <c r="U27" s="66">
        <v>249</v>
      </c>
      <c r="V27" s="66">
        <v>371</v>
      </c>
      <c r="W27" s="66">
        <v>144</v>
      </c>
      <c r="X27" s="66">
        <f>U27+V27+W27+S27</f>
        <v>3694</v>
      </c>
      <c r="Y27" s="67">
        <f t="shared" si="19"/>
        <v>1</v>
      </c>
    </row>
    <row r="28" spans="1:25" ht="51.75" customHeight="1" x14ac:dyDescent="0.2">
      <c r="A28" s="127"/>
      <c r="B28" s="127"/>
      <c r="C28" s="68" t="s">
        <v>75</v>
      </c>
      <c r="D28" s="28">
        <v>150000</v>
      </c>
      <c r="E28" s="65">
        <f t="shared" si="20"/>
        <v>153531</v>
      </c>
      <c r="F28" s="66">
        <v>4158</v>
      </c>
      <c r="G28" s="66">
        <v>391</v>
      </c>
      <c r="H28" s="66">
        <v>16295</v>
      </c>
      <c r="I28" s="66">
        <f t="shared" si="21"/>
        <v>20844</v>
      </c>
      <c r="J28" s="67">
        <f t="shared" si="22"/>
        <v>0.13896</v>
      </c>
      <c r="K28" s="66">
        <v>2060</v>
      </c>
      <c r="L28" s="66">
        <v>15598</v>
      </c>
      <c r="M28" s="66">
        <v>2433</v>
      </c>
      <c r="N28" s="66">
        <f t="shared" ref="N28:N32" si="23">K28+L28+M28+I28</f>
        <v>40935</v>
      </c>
      <c r="O28" s="67">
        <f t="shared" si="17"/>
        <v>0.27289999999999998</v>
      </c>
      <c r="P28" s="66">
        <v>1131</v>
      </c>
      <c r="Q28" s="66">
        <v>1702</v>
      </c>
      <c r="R28" s="66">
        <v>4674</v>
      </c>
      <c r="S28" s="66">
        <f t="shared" ref="S28:S32" si="24">P28+Q28+R28+N28</f>
        <v>48442</v>
      </c>
      <c r="T28" s="67">
        <f t="shared" si="18"/>
        <v>0.32294666666666666</v>
      </c>
      <c r="U28" s="66">
        <v>90492</v>
      </c>
      <c r="V28" s="66">
        <v>10987</v>
      </c>
      <c r="W28" s="66">
        <v>3610</v>
      </c>
      <c r="X28" s="66">
        <f t="shared" ref="X28:X32" si="25">U28+V28+W28+S28</f>
        <v>153531</v>
      </c>
      <c r="Y28" s="67">
        <f t="shared" si="19"/>
        <v>1.0235399999999999</v>
      </c>
    </row>
    <row r="29" spans="1:25" ht="57" customHeight="1" x14ac:dyDescent="0.2">
      <c r="A29" s="127"/>
      <c r="B29" s="127"/>
      <c r="C29" s="68" t="s">
        <v>76</v>
      </c>
      <c r="D29" s="28">
        <v>1012</v>
      </c>
      <c r="E29" s="65">
        <f t="shared" si="20"/>
        <v>1012</v>
      </c>
      <c r="F29" s="66">
        <v>19</v>
      </c>
      <c r="G29" s="66">
        <v>68</v>
      </c>
      <c r="H29" s="66">
        <v>117</v>
      </c>
      <c r="I29" s="66">
        <f t="shared" si="21"/>
        <v>204</v>
      </c>
      <c r="J29" s="67">
        <f t="shared" si="22"/>
        <v>0.20158102766798419</v>
      </c>
      <c r="K29" s="66">
        <v>90</v>
      </c>
      <c r="L29" s="66">
        <v>105</v>
      </c>
      <c r="M29" s="66">
        <v>100</v>
      </c>
      <c r="N29" s="66">
        <f t="shared" si="23"/>
        <v>499</v>
      </c>
      <c r="O29" s="67">
        <f t="shared" si="17"/>
        <v>0.49308300395256915</v>
      </c>
      <c r="P29" s="66">
        <v>82</v>
      </c>
      <c r="Q29" s="66">
        <v>91</v>
      </c>
      <c r="R29" s="66">
        <v>80</v>
      </c>
      <c r="S29" s="66">
        <f t="shared" si="24"/>
        <v>752</v>
      </c>
      <c r="T29" s="67">
        <f t="shared" si="18"/>
        <v>0.74308300395256921</v>
      </c>
      <c r="U29" s="66">
        <v>98</v>
      </c>
      <c r="V29" s="66">
        <v>100</v>
      </c>
      <c r="W29" s="66">
        <v>62</v>
      </c>
      <c r="X29" s="66">
        <f t="shared" si="25"/>
        <v>1012</v>
      </c>
      <c r="Y29" s="67">
        <f t="shared" si="19"/>
        <v>1</v>
      </c>
    </row>
    <row r="30" spans="1:25" ht="58.5" customHeight="1" x14ac:dyDescent="0.2">
      <c r="A30" s="127"/>
      <c r="B30" s="127"/>
      <c r="C30" s="68" t="s">
        <v>77</v>
      </c>
      <c r="D30" s="28">
        <v>66</v>
      </c>
      <c r="E30" s="65">
        <f t="shared" si="20"/>
        <v>66</v>
      </c>
      <c r="F30" s="66">
        <v>0</v>
      </c>
      <c r="G30" s="66">
        <v>4</v>
      </c>
      <c r="H30" s="66">
        <v>11</v>
      </c>
      <c r="I30" s="66">
        <f t="shared" si="21"/>
        <v>15</v>
      </c>
      <c r="J30" s="67">
        <f t="shared" si="22"/>
        <v>0.22727272727272727</v>
      </c>
      <c r="K30" s="66">
        <v>4</v>
      </c>
      <c r="L30" s="66">
        <v>4</v>
      </c>
      <c r="M30" s="66">
        <v>2</v>
      </c>
      <c r="N30" s="66">
        <f t="shared" si="23"/>
        <v>25</v>
      </c>
      <c r="O30" s="67">
        <f t="shared" si="17"/>
        <v>0.37878787878787878</v>
      </c>
      <c r="P30" s="66">
        <v>3</v>
      </c>
      <c r="Q30" s="66">
        <v>11</v>
      </c>
      <c r="R30" s="66">
        <v>10</v>
      </c>
      <c r="S30" s="66">
        <f t="shared" si="24"/>
        <v>49</v>
      </c>
      <c r="T30" s="67">
        <f t="shared" si="18"/>
        <v>0.74242424242424243</v>
      </c>
      <c r="U30" s="66">
        <v>5</v>
      </c>
      <c r="V30" s="66">
        <v>5</v>
      </c>
      <c r="W30" s="66">
        <v>7</v>
      </c>
      <c r="X30" s="66">
        <f t="shared" si="25"/>
        <v>66</v>
      </c>
      <c r="Y30" s="67">
        <f t="shared" si="19"/>
        <v>1</v>
      </c>
    </row>
    <row r="31" spans="1:25" ht="75" customHeight="1" x14ac:dyDescent="0.2">
      <c r="A31" s="127"/>
      <c r="B31" s="127"/>
      <c r="C31" s="68" t="s">
        <v>78</v>
      </c>
      <c r="D31" s="28">
        <v>1000</v>
      </c>
      <c r="E31" s="65">
        <f t="shared" si="20"/>
        <v>531</v>
      </c>
      <c r="F31" s="66">
        <v>0</v>
      </c>
      <c r="G31" s="66">
        <v>71</v>
      </c>
      <c r="H31" s="66">
        <v>57</v>
      </c>
      <c r="I31" s="66">
        <f t="shared" si="21"/>
        <v>128</v>
      </c>
      <c r="J31" s="67">
        <f t="shared" si="22"/>
        <v>0.128</v>
      </c>
      <c r="K31" s="66">
        <v>90</v>
      </c>
      <c r="L31" s="66">
        <v>91</v>
      </c>
      <c r="M31" s="66">
        <v>114</v>
      </c>
      <c r="N31" s="66">
        <f t="shared" si="23"/>
        <v>423</v>
      </c>
      <c r="O31" s="67">
        <f t="shared" si="17"/>
        <v>0.42299999999999999</v>
      </c>
      <c r="P31" s="66">
        <v>18</v>
      </c>
      <c r="Q31" s="66">
        <v>0</v>
      </c>
      <c r="R31" s="66">
        <v>4</v>
      </c>
      <c r="S31" s="66">
        <f t="shared" si="24"/>
        <v>445</v>
      </c>
      <c r="T31" s="67">
        <f t="shared" si="18"/>
        <v>0.44500000000000001</v>
      </c>
      <c r="U31" s="66">
        <v>26</v>
      </c>
      <c r="V31" s="66">
        <v>0</v>
      </c>
      <c r="W31" s="66">
        <v>60</v>
      </c>
      <c r="X31" s="66">
        <f t="shared" si="25"/>
        <v>531</v>
      </c>
      <c r="Y31" s="67">
        <f t="shared" si="19"/>
        <v>0.53100000000000003</v>
      </c>
    </row>
    <row r="32" spans="1:25" ht="54.75" customHeight="1" x14ac:dyDescent="0.2">
      <c r="A32" s="127"/>
      <c r="B32" s="127"/>
      <c r="C32" s="68" t="s">
        <v>79</v>
      </c>
      <c r="D32" s="28">
        <v>150</v>
      </c>
      <c r="E32" s="65">
        <f>F32+G32+H32+K32+L32+M32+P32+Q32+R32+U32+V32+W32</f>
        <v>175</v>
      </c>
      <c r="F32" s="66">
        <v>0</v>
      </c>
      <c r="G32" s="66">
        <v>6</v>
      </c>
      <c r="H32" s="66">
        <v>27</v>
      </c>
      <c r="I32" s="66">
        <f t="shared" si="21"/>
        <v>33</v>
      </c>
      <c r="J32" s="67">
        <f t="shared" si="22"/>
        <v>0.22</v>
      </c>
      <c r="K32" s="66">
        <v>11</v>
      </c>
      <c r="L32" s="66">
        <v>20</v>
      </c>
      <c r="M32" s="66">
        <v>16</v>
      </c>
      <c r="N32" s="66">
        <f t="shared" si="23"/>
        <v>80</v>
      </c>
      <c r="O32" s="67">
        <f t="shared" si="17"/>
        <v>0.53333333333333333</v>
      </c>
      <c r="P32" s="66">
        <v>14</v>
      </c>
      <c r="Q32" s="66">
        <v>14</v>
      </c>
      <c r="R32" s="66">
        <v>14</v>
      </c>
      <c r="S32" s="66">
        <f t="shared" si="24"/>
        <v>122</v>
      </c>
      <c r="T32" s="67">
        <f t="shared" si="18"/>
        <v>0.81333333333333335</v>
      </c>
      <c r="U32" s="66">
        <v>14</v>
      </c>
      <c r="V32" s="66">
        <v>21</v>
      </c>
      <c r="W32" s="66">
        <v>18</v>
      </c>
      <c r="X32" s="66">
        <f t="shared" si="25"/>
        <v>175</v>
      </c>
      <c r="Y32" s="67">
        <f t="shared" si="19"/>
        <v>1.1666666666666667</v>
      </c>
    </row>
    <row r="33" spans="1:25" s="63" customFormat="1" ht="33.75" customHeight="1" x14ac:dyDescent="0.25">
      <c r="A33" s="127"/>
      <c r="B33" s="127"/>
      <c r="C33" s="49" t="s">
        <v>68</v>
      </c>
      <c r="D33" s="69">
        <f t="shared" ref="D33:I33" si="26">SUM(D26:D32)</f>
        <v>156402</v>
      </c>
      <c r="E33" s="70">
        <f t="shared" si="26"/>
        <v>159495</v>
      </c>
      <c r="F33" s="69">
        <f t="shared" si="26"/>
        <v>4419</v>
      </c>
      <c r="G33" s="69">
        <f t="shared" si="26"/>
        <v>1231</v>
      </c>
      <c r="H33" s="69">
        <f t="shared" si="26"/>
        <v>16766</v>
      </c>
      <c r="I33" s="71">
        <f t="shared" si="26"/>
        <v>22416</v>
      </c>
      <c r="J33" s="72">
        <f>+I33/D33</f>
        <v>0.14332297540952163</v>
      </c>
      <c r="K33" s="69">
        <f>SUM(K26:K32)</f>
        <v>2517</v>
      </c>
      <c r="L33" s="69">
        <f>SUM(L26:L32)</f>
        <v>16048</v>
      </c>
      <c r="M33" s="69">
        <f>SUM(M26:M32)</f>
        <v>3101</v>
      </c>
      <c r="N33" s="71">
        <f>SUM(N26:N32)</f>
        <v>44082</v>
      </c>
      <c r="O33" s="72">
        <f>+N33/D33</f>
        <v>0.2818506157210266</v>
      </c>
      <c r="P33" s="69">
        <f>SUM(P26:P32)</f>
        <v>1509</v>
      </c>
      <c r="Q33" s="69">
        <f>SUM(Q26:Q32)</f>
        <v>2311</v>
      </c>
      <c r="R33" s="69">
        <f>SUM(R26:R32)</f>
        <v>4991</v>
      </c>
      <c r="S33" s="71">
        <f>SUM(S26:S32)</f>
        <v>52893</v>
      </c>
      <c r="T33" s="72">
        <f>+S33/D33</f>
        <v>0.33818621245252617</v>
      </c>
      <c r="U33" s="69">
        <f>SUM(U26:U32)</f>
        <v>91130</v>
      </c>
      <c r="V33" s="69">
        <f>SUM(V26:V32)</f>
        <v>11571</v>
      </c>
      <c r="W33" s="69">
        <f>SUM(W26:W32)</f>
        <v>3901</v>
      </c>
      <c r="X33" s="71">
        <f>SUM(X26:X32)</f>
        <v>159495</v>
      </c>
      <c r="Y33" s="72">
        <f>+X33/D33</f>
        <v>1.0197759619442206</v>
      </c>
    </row>
    <row r="34" spans="1:25" ht="49.5" customHeight="1" x14ac:dyDescent="0.2"/>
    <row r="35" spans="1:25" x14ac:dyDescent="0.2">
      <c r="D35" s="4"/>
    </row>
    <row r="36" spans="1:25" s="75" customFormat="1" x14ac:dyDescent="0.2">
      <c r="A36" s="74"/>
    </row>
    <row r="37" spans="1:25" s="75" customFormat="1" ht="18" customHeight="1" x14ac:dyDescent="0.2">
      <c r="A37" s="76"/>
    </row>
    <row r="38" spans="1:25" x14ac:dyDescent="0.2">
      <c r="A38" s="74"/>
      <c r="D38" s="4"/>
    </row>
    <row r="39" spans="1:25" ht="15.75" x14ac:dyDescent="0.2">
      <c r="A39" s="77"/>
      <c r="D39" s="4"/>
    </row>
  </sheetData>
  <mergeCells count="16">
    <mergeCell ref="A26:A33"/>
    <mergeCell ref="B26:B33"/>
    <mergeCell ref="T6:U6"/>
    <mergeCell ref="AA6:AB6"/>
    <mergeCell ref="A8:J8"/>
    <mergeCell ref="A11:A17"/>
    <mergeCell ref="B11:B17"/>
    <mergeCell ref="A20:A23"/>
    <mergeCell ref="B20:B23"/>
    <mergeCell ref="T5:U5"/>
    <mergeCell ref="AA5:AB5"/>
    <mergeCell ref="A1:F2"/>
    <mergeCell ref="T3:U3"/>
    <mergeCell ref="AA3:AB3"/>
    <mergeCell ref="T4:U4"/>
    <mergeCell ref="AA4:AB4"/>
  </mergeCells>
  <conditionalFormatting sqref="H2:Q2">
    <cfRule type="iconSet" priority="3">
      <iconSet>
        <cfvo type="percent" val="0"/>
        <cfvo type="percent" val="33"/>
        <cfvo type="percent" val="67"/>
      </iconSet>
    </cfRule>
  </conditionalFormatting>
  <conditionalFormatting sqref="S2:T2">
    <cfRule type="iconSet" priority="2">
      <iconSet>
        <cfvo type="percent" val="0"/>
        <cfvo type="percent" val="33"/>
        <cfvo type="percent" val="67"/>
      </iconSet>
    </cfRule>
  </conditionalFormatting>
  <conditionalFormatting sqref="X2:Y2">
    <cfRule type="iconSet" priority="1">
      <iconSet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scale="3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be4f576-4149-455b-a884-6cb5df46e56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55B847771DD041BDAB530DA34EB7CE" ma:contentTypeVersion="14" ma:contentTypeDescription="Create a new document." ma:contentTypeScope="" ma:versionID="9f835420061e576a64ca16559d7328e0">
  <xsd:schema xmlns:xsd="http://www.w3.org/2001/XMLSchema" xmlns:xs="http://www.w3.org/2001/XMLSchema" xmlns:p="http://schemas.microsoft.com/office/2006/metadata/properties" xmlns:ns3="0be4f576-4149-455b-a884-6cb5df46e56a" xmlns:ns4="380cf33b-f7fa-4eb8-aaac-c2471e7c383e" targetNamespace="http://schemas.microsoft.com/office/2006/metadata/properties" ma:root="true" ma:fieldsID="ac135ba0ca13d4f4adcdca74fef01312" ns3:_="" ns4:_="">
    <xsd:import namespace="0be4f576-4149-455b-a884-6cb5df46e56a"/>
    <xsd:import namespace="380cf33b-f7fa-4eb8-aaac-c2471e7c383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e4f576-4149-455b-a884-6cb5df46e5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0cf33b-f7fa-4eb8-aaac-c2471e7c383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298A86-88AE-487A-8424-33AF651A8DB2}">
  <ds:schemaRefs>
    <ds:schemaRef ds:uri="380cf33b-f7fa-4eb8-aaac-c2471e7c383e"/>
    <ds:schemaRef ds:uri="http://schemas.microsoft.com/office/2006/documentManagement/types"/>
    <ds:schemaRef ds:uri="http://www.w3.org/XML/1998/namespace"/>
    <ds:schemaRef ds:uri="http://purl.org/dc/terms/"/>
    <ds:schemaRef ds:uri="http://schemas.openxmlformats.org/package/2006/metadata/core-properties"/>
    <ds:schemaRef ds:uri="http://purl.org/dc/elements/1.1/"/>
    <ds:schemaRef ds:uri="0be4f576-4149-455b-a884-6cb5df46e56a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6539A1C-A9CB-4D2C-BC4E-E8B710F2B8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e4f576-4149-455b-a884-6cb5df46e56a"/>
    <ds:schemaRef ds:uri="380cf33b-f7fa-4eb8-aaac-c2471e7c38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B4C3FD-4D39-40B6-8887-7538AE7413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Mejoramiento de condiciones</vt:lpstr>
      <vt:lpstr>Fortalecimiento de Procesos</vt:lpstr>
      <vt:lpstr>Segundo trimestre</vt:lpstr>
      <vt:lpstr>Tercer trimestre</vt:lpstr>
      <vt:lpstr>Cuarto trimestre</vt:lpstr>
      <vt:lpstr>'Cuarto trimestre'!Área_de_impresión</vt:lpstr>
      <vt:lpstr>'Fortalecimiento de Procesos'!Área_de_impresión</vt:lpstr>
      <vt:lpstr>'Mejoramiento de condiciones'!Área_de_impresión</vt:lpstr>
      <vt:lpstr>'Segundo trimestre'!Área_de_impresión</vt:lpstr>
      <vt:lpstr>'Tercer trimestre'!Área_de_impresión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Jenny Malaver</dc:creator>
  <cp:keywords/>
  <dc:description/>
  <cp:lastModifiedBy>Martha  Gomez</cp:lastModifiedBy>
  <cp:revision/>
  <dcterms:created xsi:type="dcterms:W3CDTF">2021-02-19T16:50:30Z</dcterms:created>
  <dcterms:modified xsi:type="dcterms:W3CDTF">2024-03-18T16:34:25Z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0x0101008B55B847771DD041BDAB530DA34EB7CE</vt:lpwstr>
  </property>
</Properties>
</file>