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 institucional\BACKUP MARTHA\AÑO 2018\SEGUIMIENTO PAA 2018\"/>
    </mc:Choice>
  </mc:AlternateContent>
  <bookViews>
    <workbookView xWindow="0" yWindow="0" windowWidth="28800" windowHeight="11835" tabRatio="708"/>
  </bookViews>
  <sheets>
    <sheet name="junio de 2017" sheetId="54" r:id="rId1"/>
    <sheet name="Ejecución Gasto Octubre" sheetId="58" state="hidden" r:id="rId2"/>
    <sheet name="Inf Ejec Ingresos" sheetId="60" state="hidden" r:id="rId3"/>
    <sheet name="INGRESOS" sheetId="56" state="hidden" r:id="rId4"/>
    <sheet name="Graf acs" sheetId="49" state="hidden" r:id="rId5"/>
  </sheets>
  <externalReferences>
    <externalReference r:id="rId6"/>
    <externalReference r:id="rId7"/>
    <externalReference r:id="rId8"/>
    <externalReference r:id="rId9"/>
  </externalReferences>
  <definedNames>
    <definedName name="_ftn1" localSheetId="0">'junio de 2017'!#REF!</definedName>
    <definedName name="_ftnref1" localSheetId="0">'junio de 2017'!#REF!</definedName>
    <definedName name="a" localSheetId="2">#REF!</definedName>
    <definedName name="a">#REF!</definedName>
    <definedName name="asad">'[1]Listas PE'!$AA$2:$AA$162</definedName>
    <definedName name="asigbas" localSheetId="2">#REF!</definedName>
    <definedName name="asigbas">#REF!</definedName>
    <definedName name="asigbasisten" localSheetId="2">#REF!</definedName>
    <definedName name="asigbasisten">#REF!</definedName>
    <definedName name="asigbastotal" localSheetId="2">#REF!</definedName>
    <definedName name="asigbastotal">#REF!</definedName>
    <definedName name="asigmen" localSheetId="2">#REF!</definedName>
    <definedName name="asigmen">#REF!</definedName>
    <definedName name="auxalm" localSheetId="2">#REF!</definedName>
    <definedName name="auxalm">#REF!</definedName>
    <definedName name="boncom" localSheetId="2">#REF!</definedName>
    <definedName name="boncom">#REF!</definedName>
    <definedName name="bonrec" localSheetId="2">#REF!</definedName>
    <definedName name="bonrec">#REF!</definedName>
    <definedName name="bonser" localSheetId="2">#REF!</definedName>
    <definedName name="bonser">#REF!</definedName>
    <definedName name="cargo" localSheetId="2">#REF!</definedName>
    <definedName name="cargo">#REF!</definedName>
    <definedName name="CATEGORIA">[2]SALARIOS!$H$3:$H$7</definedName>
    <definedName name="cesfna" localSheetId="2">#REF!</definedName>
    <definedName name="cesfna">#REF!</definedName>
    <definedName name="CODSUB" localSheetId="2">#REF!</definedName>
    <definedName name="CODSUB">#REF!</definedName>
    <definedName name="comfam" localSheetId="2">#REF!</definedName>
    <definedName name="comfam">#REF!</definedName>
    <definedName name="compln1" localSheetId="2">#REF!</definedName>
    <definedName name="compln1">#REF!</definedName>
    <definedName name="compln2" localSheetId="2">#REF!</definedName>
    <definedName name="compln2">#REF!</definedName>
    <definedName name="conpln1" localSheetId="2">#REF!</definedName>
    <definedName name="conpln1">#REF!</definedName>
    <definedName name="conpln2" localSheetId="2">#REF!</definedName>
    <definedName name="conpln2">#REF!</definedName>
    <definedName name="conpln3" localSheetId="2">#REF!</definedName>
    <definedName name="conpln3">#REF!</definedName>
    <definedName name="conpln4" localSheetId="2">#REF!</definedName>
    <definedName name="conpln4">#REF!</definedName>
    <definedName name="conpln5" localSheetId="2">#REF!</definedName>
    <definedName name="conpln5">#REF!</definedName>
    <definedName name="cua" localSheetId="2">#REF!</definedName>
    <definedName name="cua">#REF!</definedName>
    <definedName name="DENOMINACIONES" localSheetId="2">#REF!</definedName>
    <definedName name="DENOMINACIONES">#REF!</definedName>
    <definedName name="emppln" localSheetId="2">#REF!</definedName>
    <definedName name="emppln">#REF!</definedName>
    <definedName name="ffff" localSheetId="2">#REF!</definedName>
    <definedName name="ffff">#REF!</definedName>
    <definedName name="gasrep" localSheetId="2">#REF!</definedName>
    <definedName name="gasrep">#REF!</definedName>
    <definedName name="GASTOS_REPRESENTACION" localSheetId="2">#REF!</definedName>
    <definedName name="GASTOS_REPRESENTACION">#REF!</definedName>
    <definedName name="grado" localSheetId="2">#REF!</definedName>
    <definedName name="grado">#REF!</definedName>
    <definedName name="GRADOS" localSheetId="2">#REF!</definedName>
    <definedName name="GRADOS">#REF!</definedName>
    <definedName name="horext" localSheetId="2">#REF!</definedName>
    <definedName name="horext">#REF!</definedName>
    <definedName name="icbf" localSheetId="2">#REF!</definedName>
    <definedName name="icbf">#REF!</definedName>
    <definedName name="indvac" localSheetId="2">#REF!</definedName>
    <definedName name="indvac">#REF!</definedName>
    <definedName name="instec" localSheetId="2">#REF!</definedName>
    <definedName name="instec">#REF!</definedName>
    <definedName name="nivcar" localSheetId="2">#REF!</definedName>
    <definedName name="nivcar">#REF!</definedName>
    <definedName name="NIVELES" localSheetId="2">#REF!</definedName>
    <definedName name="NIVELES">#REF!</definedName>
    <definedName name="nomcar" localSheetId="2">#REF!</definedName>
    <definedName name="nomcar">#REF!</definedName>
    <definedName name="NUEVA">'[3]planta base'!$C$504:$AA$803</definedName>
    <definedName name="P">[4]Hoja1!$A$2:$A$20</definedName>
    <definedName name="prevarp" localSheetId="2">#REF!</definedName>
    <definedName name="prevarp">#REF!</definedName>
    <definedName name="prevpen" localSheetId="2">#REF!</definedName>
    <definedName name="prevpen">#REF!</definedName>
    <definedName name="prevsal" localSheetId="2">#REF!</definedName>
    <definedName name="prevsal">#REF!</definedName>
    <definedName name="primant" localSheetId="2">#REF!</definedName>
    <definedName name="primant">#REF!</definedName>
    <definedName name="primfas" localSheetId="2">#REF!</definedName>
    <definedName name="primfas">#REF!</definedName>
    <definedName name="primfns" localSheetId="2">#REF!</definedName>
    <definedName name="primfns">#REF!</definedName>
    <definedName name="primnav" localSheetId="2">#REF!</definedName>
    <definedName name="primnav">#REF!</definedName>
    <definedName name="primniv" localSheetId="2">#REF!</definedName>
    <definedName name="primniv">#REF!</definedName>
    <definedName name="primser" localSheetId="2">#REF!</definedName>
    <definedName name="primser">#REF!</definedName>
    <definedName name="primtec" localSheetId="2">#REF!</definedName>
    <definedName name="primtec">#REF!</definedName>
    <definedName name="primtecf" localSheetId="2">#REF!</definedName>
    <definedName name="primtecf">#REF!</definedName>
    <definedName name="primtfac" localSheetId="2">#REF!</definedName>
    <definedName name="primtfac">#REF!</definedName>
    <definedName name="primtnofac" localSheetId="2">#REF!</definedName>
    <definedName name="primtnofac">#REF!</definedName>
    <definedName name="primvac" localSheetId="2">#REF!</definedName>
    <definedName name="primvac">#REF!</definedName>
    <definedName name="reccor" localSheetId="2">#REF!</definedName>
    <definedName name="reccor">#REF!</definedName>
    <definedName name="sal">[3]tablas!$D$1:$H$814</definedName>
    <definedName name="seccion" localSheetId="2">#REF!</definedName>
    <definedName name="seccion">#REF!</definedName>
    <definedName name="sena" localSheetId="2">#REF!</definedName>
    <definedName name="sena">#REF!</definedName>
    <definedName name="subtrn" localSheetId="2">#REF!</definedName>
    <definedName name="subtrn">#REF!</definedName>
    <definedName name="_xlnm.Print_Titles" localSheetId="0">'junio de 2017'!$23:$23</definedName>
    <definedName name="tothorext" localSheetId="2">#REF!</definedName>
    <definedName name="tothorext">#REF!</definedName>
    <definedName name="tres" localSheetId="2">#REF!</definedName>
    <definedName name="tres">#REF!</definedName>
    <definedName name="tres1" localSheetId="2">#REF!</definedName>
    <definedName name="tres1">#REF!</definedName>
    <definedName name="vieja">'[3]planta base'!$C$2:$AC$503</definedName>
  </definedNames>
  <calcPr calcId="152511"/>
</workbook>
</file>

<file path=xl/calcChain.xml><?xml version="1.0" encoding="utf-8"?>
<calcChain xmlns="http://schemas.openxmlformats.org/spreadsheetml/2006/main">
  <c r="C14" i="54" l="1"/>
  <c r="E14" i="54"/>
  <c r="D14" i="54"/>
  <c r="B13" i="54" l="1"/>
  <c r="E73" i="54"/>
  <c r="E74" i="54"/>
  <c r="E71" i="54"/>
  <c r="E72" i="54"/>
  <c r="E69" i="54" l="1"/>
  <c r="F65" i="54"/>
  <c r="F64" i="54"/>
  <c r="F63" i="54"/>
  <c r="F62" i="54"/>
  <c r="F61" i="54"/>
  <c r="F60" i="54"/>
  <c r="F59" i="54"/>
  <c r="F58" i="54"/>
  <c r="E52" i="54"/>
  <c r="E51" i="54"/>
  <c r="E50" i="54"/>
  <c r="E49" i="54"/>
  <c r="E43" i="54"/>
  <c r="E42" i="54"/>
  <c r="E41" i="54"/>
  <c r="E40" i="54"/>
  <c r="E39" i="54"/>
  <c r="E38" i="54"/>
  <c r="E37" i="54"/>
  <c r="E30" i="54"/>
  <c r="E29" i="54"/>
  <c r="E28" i="54"/>
  <c r="E27" i="54"/>
  <c r="E26" i="54"/>
  <c r="E25" i="54"/>
  <c r="E24" i="54"/>
  <c r="E22" i="54" l="1"/>
  <c r="C12" i="54"/>
  <c r="C11" i="54"/>
  <c r="C10" i="54"/>
  <c r="C9" i="54"/>
  <c r="AH102" i="58" l="1"/>
  <c r="AK102" i="58" s="1"/>
  <c r="AG102" i="58"/>
  <c r="AF102" i="58"/>
  <c r="AE102" i="58"/>
  <c r="AD102" i="58"/>
  <c r="AC102" i="58"/>
  <c r="AI102" i="58" s="1"/>
  <c r="AB102" i="58"/>
  <c r="AJ102" i="58" s="1"/>
  <c r="AK101" i="58"/>
  <c r="AJ101" i="58"/>
  <c r="AI101" i="58"/>
  <c r="AK95" i="58"/>
  <c r="AI95" i="58"/>
  <c r="AH95" i="58"/>
  <c r="AG95" i="58"/>
  <c r="AF95" i="58"/>
  <c r="AE95" i="58"/>
  <c r="AJ95" i="58" s="1"/>
  <c r="AD95" i="58"/>
  <c r="AC95" i="58"/>
  <c r="AB95" i="58"/>
  <c r="AK94" i="58"/>
  <c r="AJ94" i="58"/>
  <c r="AI94" i="58"/>
  <c r="AK93" i="58"/>
  <c r="AJ93" i="58"/>
  <c r="AI93" i="58"/>
  <c r="AK92" i="58"/>
  <c r="AJ92" i="58"/>
  <c r="AI92" i="58"/>
  <c r="AK91" i="58"/>
  <c r="AJ91" i="58"/>
  <c r="AI91" i="58"/>
  <c r="AK90" i="58"/>
  <c r="AJ90" i="58"/>
  <c r="AI90" i="58"/>
  <c r="AK89" i="58"/>
  <c r="AJ89" i="58"/>
  <c r="AI89" i="58"/>
  <c r="AK88" i="58"/>
  <c r="AJ88" i="58"/>
  <c r="AI88" i="58"/>
  <c r="AK87" i="58"/>
  <c r="AJ87" i="58"/>
  <c r="AI87" i="58"/>
  <c r="AK86" i="58"/>
  <c r="AJ86" i="58"/>
  <c r="AI86" i="58"/>
  <c r="AH85" i="58"/>
  <c r="AG85" i="58"/>
  <c r="AF85" i="58"/>
  <c r="AE85" i="58"/>
  <c r="AD85" i="58"/>
  <c r="AC85" i="58"/>
  <c r="AI85" i="58" s="1"/>
  <c r="AB85" i="58"/>
  <c r="AJ85" i="58" s="1"/>
  <c r="AK84" i="58"/>
  <c r="AJ84" i="58"/>
  <c r="AI84" i="58"/>
  <c r="AH83" i="58"/>
  <c r="AG83" i="58"/>
  <c r="AG97" i="58" s="1"/>
  <c r="AG104" i="58" s="1"/>
  <c r="AI82" i="58"/>
  <c r="AH82" i="58"/>
  <c r="AG82" i="58"/>
  <c r="AF82" i="58"/>
  <c r="AE82" i="58"/>
  <c r="AD82" i="58"/>
  <c r="AC82" i="58"/>
  <c r="AC83" i="58" s="1"/>
  <c r="AB82" i="58"/>
  <c r="AK82" i="58" s="1"/>
  <c r="AK81" i="58"/>
  <c r="AJ81" i="58"/>
  <c r="AI81" i="58"/>
  <c r="AK80" i="58"/>
  <c r="AJ80" i="58"/>
  <c r="AI80" i="58"/>
  <c r="AK79" i="58"/>
  <c r="AJ79" i="58"/>
  <c r="AI79" i="58"/>
  <c r="AK78" i="58"/>
  <c r="AJ78" i="58"/>
  <c r="AI78" i="58"/>
  <c r="AK77" i="58"/>
  <c r="AJ77" i="58"/>
  <c r="AI77" i="58"/>
  <c r="AK76" i="58"/>
  <c r="AJ76" i="58"/>
  <c r="AI76" i="58"/>
  <c r="AK75" i="58"/>
  <c r="AJ75" i="58"/>
  <c r="AI75" i="58"/>
  <c r="AK74" i="58"/>
  <c r="AJ74" i="58"/>
  <c r="AI74" i="58"/>
  <c r="AK73" i="58"/>
  <c r="AJ73" i="58"/>
  <c r="AI73" i="58"/>
  <c r="AK72" i="58"/>
  <c r="AJ72" i="58"/>
  <c r="AI72" i="58"/>
  <c r="AK71" i="58"/>
  <c r="AJ71" i="58"/>
  <c r="AI71" i="58"/>
  <c r="AK70" i="58"/>
  <c r="AJ70" i="58"/>
  <c r="AI70" i="58"/>
  <c r="AK69" i="58"/>
  <c r="AJ69" i="58"/>
  <c r="AI69" i="58"/>
  <c r="AK68" i="58"/>
  <c r="AJ68" i="58"/>
  <c r="AI68" i="58"/>
  <c r="AK67" i="58"/>
  <c r="AJ67" i="58"/>
  <c r="AI67" i="58"/>
  <c r="AK66" i="58"/>
  <c r="AJ66" i="58"/>
  <c r="AI66" i="58"/>
  <c r="AK65" i="58"/>
  <c r="AJ65" i="58"/>
  <c r="AI65" i="58"/>
  <c r="AK64" i="58"/>
  <c r="AJ64" i="58"/>
  <c r="AI64" i="58"/>
  <c r="AK63" i="58"/>
  <c r="AJ63" i="58"/>
  <c r="AI63" i="58"/>
  <c r="AK62" i="58"/>
  <c r="AJ62" i="58"/>
  <c r="AI62" i="58"/>
  <c r="AK61" i="58"/>
  <c r="AJ61" i="58"/>
  <c r="AI61" i="58"/>
  <c r="AK60" i="58"/>
  <c r="AJ60" i="58"/>
  <c r="AI60" i="58"/>
  <c r="AK59" i="58"/>
  <c r="AJ59" i="58"/>
  <c r="AI59" i="58"/>
  <c r="AK58" i="58"/>
  <c r="AJ58" i="58"/>
  <c r="AI58" i="58"/>
  <c r="AK57" i="58"/>
  <c r="AJ57" i="58"/>
  <c r="AI57" i="58"/>
  <c r="AK56" i="58"/>
  <c r="AJ56" i="58"/>
  <c r="AI56" i="58"/>
  <c r="AK55" i="58"/>
  <c r="AJ55" i="58"/>
  <c r="AI55" i="58"/>
  <c r="AK54" i="58"/>
  <c r="AJ54" i="58"/>
  <c r="AI54" i="58"/>
  <c r="AK53" i="58"/>
  <c r="AJ53" i="58"/>
  <c r="AI53" i="58"/>
  <c r="AK52" i="58"/>
  <c r="AJ52" i="58"/>
  <c r="AI52" i="58"/>
  <c r="AK51" i="58"/>
  <c r="AJ51" i="58"/>
  <c r="AI51" i="58"/>
  <c r="AK50" i="58"/>
  <c r="AJ50" i="58"/>
  <c r="AI50" i="58"/>
  <c r="AK49" i="58"/>
  <c r="AJ49" i="58"/>
  <c r="AI49" i="58"/>
  <c r="AK48" i="58"/>
  <c r="AJ48" i="58"/>
  <c r="AI48" i="58"/>
  <c r="AK47" i="58"/>
  <c r="AJ47" i="58"/>
  <c r="AI47" i="58"/>
  <c r="AK46" i="58"/>
  <c r="AJ46" i="58"/>
  <c r="AI46" i="58"/>
  <c r="AK45" i="58"/>
  <c r="AJ45" i="58"/>
  <c r="AI45" i="58"/>
  <c r="AK44" i="58"/>
  <c r="AJ44" i="58"/>
  <c r="AI44" i="58"/>
  <c r="AI43" i="58"/>
  <c r="AH43" i="58"/>
  <c r="AK43" i="58" s="1"/>
  <c r="AG43" i="58"/>
  <c r="AF43" i="58"/>
  <c r="AF83" i="58" s="1"/>
  <c r="AF97" i="58" s="1"/>
  <c r="AF104" i="58" s="1"/>
  <c r="AE43" i="58"/>
  <c r="AE83" i="58" s="1"/>
  <c r="AD43" i="58"/>
  <c r="AD83" i="58" s="1"/>
  <c r="AD97" i="58" s="1"/>
  <c r="AD104" i="58" s="1"/>
  <c r="AC43" i="58"/>
  <c r="AB43" i="58"/>
  <c r="AB83" i="58" s="1"/>
  <c r="AB97" i="58" s="1"/>
  <c r="AB104" i="58" s="1"/>
  <c r="AK42" i="58"/>
  <c r="AJ42" i="58"/>
  <c r="AI42" i="58"/>
  <c r="AK41" i="58"/>
  <c r="AJ41" i="58"/>
  <c r="AI41" i="58"/>
  <c r="AK40" i="58"/>
  <c r="AJ40" i="58"/>
  <c r="AI40" i="58"/>
  <c r="AK39" i="58"/>
  <c r="AJ39" i="58"/>
  <c r="AI39" i="58"/>
  <c r="AK38" i="58"/>
  <c r="AJ38" i="58"/>
  <c r="AI38" i="58"/>
  <c r="AK37" i="58"/>
  <c r="AJ37" i="58"/>
  <c r="AI37" i="58"/>
  <c r="AK36" i="58"/>
  <c r="AJ36" i="58"/>
  <c r="AI36" i="58"/>
  <c r="AK35" i="58"/>
  <c r="AJ35" i="58"/>
  <c r="AI35" i="58"/>
  <c r="AK34" i="58"/>
  <c r="AJ34" i="58"/>
  <c r="AI34" i="58"/>
  <c r="AK33" i="58"/>
  <c r="AJ33" i="58"/>
  <c r="AI33" i="58"/>
  <c r="AK32" i="58"/>
  <c r="AJ32" i="58"/>
  <c r="AI32" i="58"/>
  <c r="AK31" i="58"/>
  <c r="AJ31" i="58"/>
  <c r="AI31" i="58"/>
  <c r="AK30" i="58"/>
  <c r="AJ30" i="58"/>
  <c r="AI30" i="58"/>
  <c r="AK29" i="58"/>
  <c r="AJ29" i="58"/>
  <c r="AI29" i="58"/>
  <c r="AK28" i="58"/>
  <c r="AJ28" i="58"/>
  <c r="AI28" i="58"/>
  <c r="AK27" i="58"/>
  <c r="AJ27" i="58"/>
  <c r="AI27" i="58"/>
  <c r="AK26" i="58"/>
  <c r="AJ26" i="58"/>
  <c r="AI26" i="58"/>
  <c r="AK25" i="58"/>
  <c r="AJ25" i="58"/>
  <c r="AI25" i="58"/>
  <c r="AK24" i="58"/>
  <c r="AJ24" i="58"/>
  <c r="AI24" i="58"/>
  <c r="AK23" i="58"/>
  <c r="AJ23" i="58"/>
  <c r="AI23" i="58"/>
  <c r="AK22" i="58"/>
  <c r="AJ22" i="58"/>
  <c r="AI22" i="58"/>
  <c r="AK21" i="58"/>
  <c r="AJ21" i="58"/>
  <c r="AI21" i="58"/>
  <c r="AK20" i="58"/>
  <c r="AJ20" i="58"/>
  <c r="AI20" i="58"/>
  <c r="AK19" i="58"/>
  <c r="AJ19" i="58"/>
  <c r="AI19" i="58"/>
  <c r="AK18" i="58"/>
  <c r="AJ18" i="58"/>
  <c r="AI18" i="58"/>
  <c r="AK17" i="58"/>
  <c r="AJ17" i="58"/>
  <c r="AI17" i="58"/>
  <c r="AK16" i="58"/>
  <c r="AJ16" i="58"/>
  <c r="AI16" i="58"/>
  <c r="AK15" i="58"/>
  <c r="AJ15" i="58"/>
  <c r="AI15" i="58"/>
  <c r="AJ83" i="58" l="1"/>
  <c r="AE97" i="58"/>
  <c r="AI83" i="58"/>
  <c r="AC97" i="58"/>
  <c r="AK83" i="58"/>
  <c r="AJ82" i="58"/>
  <c r="AK85" i="58"/>
  <c r="AJ43" i="58"/>
  <c r="AH97" i="58"/>
  <c r="AL80" i="58"/>
  <c r="AL79" i="58"/>
  <c r="AC104" i="58" l="1"/>
  <c r="AI104" i="58" s="1"/>
  <c r="AI97" i="58"/>
  <c r="AJ97" i="58"/>
  <c r="AE104" i="58"/>
  <c r="AJ104" i="58" s="1"/>
  <c r="AK97" i="58"/>
  <c r="AH104" i="58"/>
  <c r="AK104" i="58" s="1"/>
  <c r="E31" i="54" l="1"/>
  <c r="B9" i="54" l="1"/>
  <c r="F56" i="54"/>
  <c r="B12" i="54" s="1"/>
  <c r="E35" i="54"/>
  <c r="B11" i="54" s="1"/>
  <c r="AH19" i="56" l="1"/>
  <c r="AH20" i="56"/>
  <c r="AH21" i="56"/>
  <c r="AH22" i="56"/>
  <c r="AH23" i="56"/>
  <c r="AH24" i="56"/>
  <c r="AH25" i="56"/>
  <c r="AH26" i="56"/>
  <c r="AH18" i="56"/>
  <c r="O2" i="49" l="1"/>
  <c r="O13" i="49"/>
  <c r="O3" i="49"/>
  <c r="O4" i="49"/>
  <c r="O5" i="49"/>
  <c r="O6" i="49"/>
  <c r="O7" i="49"/>
  <c r="O8" i="49"/>
  <c r="O9" i="49"/>
  <c r="O10" i="49"/>
  <c r="O11" i="49"/>
  <c r="O12" i="49"/>
  <c r="B13" i="49"/>
  <c r="C13" i="49"/>
  <c r="D13" i="49"/>
  <c r="E13" i="49"/>
  <c r="F13" i="49"/>
  <c r="G13" i="49"/>
  <c r="H13" i="49"/>
  <c r="I13" i="49"/>
  <c r="J13" i="49"/>
  <c r="K13" i="49"/>
  <c r="L13" i="49"/>
  <c r="M13" i="49"/>
  <c r="N13" i="49"/>
  <c r="B64" i="49"/>
  <c r="C64" i="49"/>
  <c r="D64" i="49"/>
  <c r="E64" i="49"/>
  <c r="B68" i="49"/>
  <c r="C68" i="49"/>
  <c r="D68" i="49"/>
  <c r="D71" i="49"/>
  <c r="E68" i="49"/>
  <c r="E71" i="49"/>
  <c r="F69" i="49"/>
  <c r="G80" i="49"/>
  <c r="G81" i="49"/>
  <c r="G82" i="49"/>
  <c r="G83" i="49"/>
  <c r="G84" i="49"/>
  <c r="G85" i="49"/>
  <c r="G86" i="49"/>
  <c r="G87" i="49"/>
  <c r="G88" i="49"/>
  <c r="G89" i="49"/>
  <c r="G90" i="49"/>
  <c r="B91" i="49"/>
  <c r="C91" i="49"/>
  <c r="D91" i="49"/>
  <c r="E91" i="49"/>
  <c r="F91" i="49"/>
  <c r="E104" i="49"/>
  <c r="E105" i="49"/>
  <c r="E106" i="49"/>
  <c r="E107" i="49"/>
  <c r="E108" i="49"/>
  <c r="E109" i="49"/>
  <c r="E110" i="49"/>
  <c r="E111" i="49"/>
  <c r="E112" i="49"/>
  <c r="E113" i="49"/>
  <c r="E114" i="49"/>
  <c r="B115" i="49"/>
  <c r="C115" i="49"/>
  <c r="D115" i="49"/>
  <c r="E115" i="49"/>
  <c r="G129" i="49"/>
  <c r="G130" i="49"/>
  <c r="G131" i="49"/>
  <c r="G132" i="49"/>
  <c r="G133" i="49"/>
  <c r="G134" i="49"/>
  <c r="G135" i="49"/>
  <c r="G136" i="49"/>
  <c r="G137" i="49"/>
  <c r="G138" i="49"/>
  <c r="G139" i="49"/>
  <c r="B140" i="49"/>
  <c r="C140" i="49"/>
  <c r="D140" i="49"/>
  <c r="E140" i="49"/>
  <c r="F140" i="49"/>
  <c r="F68" i="49"/>
  <c r="B71" i="49"/>
  <c r="P8" i="49"/>
  <c r="Q8" i="49"/>
  <c r="Q9" i="49"/>
  <c r="P4" i="49"/>
  <c r="P7" i="49"/>
  <c r="P9" i="49"/>
  <c r="H136" i="49"/>
  <c r="F104" i="49"/>
  <c r="G104" i="49"/>
  <c r="G105" i="49"/>
  <c r="G106" i="49"/>
  <c r="G107" i="49"/>
  <c r="G108" i="49"/>
  <c r="G109" i="49"/>
  <c r="G110" i="49"/>
  <c r="G111" i="49"/>
  <c r="G112" i="49"/>
  <c r="G113" i="49"/>
  <c r="G114" i="49"/>
  <c r="F110" i="49"/>
  <c r="F111" i="49"/>
  <c r="F112" i="49"/>
  <c r="F109" i="49"/>
  <c r="F108" i="49"/>
  <c r="F107" i="49"/>
  <c r="H133" i="49"/>
  <c r="F114" i="49"/>
  <c r="F106" i="49"/>
  <c r="H139" i="49"/>
  <c r="G140" i="49"/>
  <c r="F113" i="49"/>
  <c r="F105" i="49"/>
  <c r="P5" i="49"/>
  <c r="G91" i="49"/>
  <c r="H89" i="49"/>
  <c r="P11" i="49"/>
  <c r="P3" i="49"/>
  <c r="H135" i="49"/>
  <c r="H134" i="49"/>
  <c r="H131" i="49"/>
  <c r="P12" i="49"/>
  <c r="P10" i="49"/>
  <c r="Q10" i="49"/>
  <c r="P2" i="49"/>
  <c r="P6" i="49"/>
  <c r="H138" i="49"/>
  <c r="H130" i="49"/>
  <c r="H84" i="49"/>
  <c r="C71" i="49"/>
  <c r="F64" i="49"/>
  <c r="H85" i="49"/>
  <c r="H88" i="49"/>
  <c r="H81" i="49"/>
  <c r="H82" i="49"/>
  <c r="H90" i="49"/>
  <c r="H86" i="49"/>
  <c r="H80" i="49"/>
  <c r="I80" i="49"/>
  <c r="I81" i="49"/>
  <c r="I82" i="49"/>
  <c r="I83" i="49"/>
  <c r="I84" i="49"/>
  <c r="I85" i="49"/>
  <c r="I86" i="49"/>
  <c r="I87" i="49"/>
  <c r="I88" i="49"/>
  <c r="I89" i="49"/>
  <c r="I90" i="49"/>
  <c r="H87" i="49"/>
  <c r="Q11" i="49"/>
  <c r="Q12" i="49"/>
  <c r="H83" i="49"/>
  <c r="H129" i="49"/>
  <c r="I129" i="49"/>
  <c r="I130" i="49"/>
  <c r="H132" i="49"/>
  <c r="H137" i="49"/>
  <c r="F71" i="49"/>
  <c r="I131" i="49"/>
  <c r="I132" i="49"/>
  <c r="I133" i="49"/>
  <c r="I134" i="49"/>
  <c r="I135" i="49"/>
  <c r="I136" i="49"/>
  <c r="I137" i="49"/>
  <c r="I138" i="49"/>
  <c r="I139" i="49"/>
  <c r="B72" i="49"/>
  <c r="E72" i="49"/>
  <c r="D72" i="49"/>
  <c r="C72" i="49"/>
  <c r="E47" i="54" l="1"/>
  <c r="B10" i="54" s="1"/>
  <c r="B14" i="54" s="1"/>
</calcChain>
</file>

<file path=xl/sharedStrings.xml><?xml version="1.0" encoding="utf-8"?>
<sst xmlns="http://schemas.openxmlformats.org/spreadsheetml/2006/main" count="1225" uniqueCount="322">
  <si>
    <t>RE</t>
  </si>
  <si>
    <t>CYP</t>
  </si>
  <si>
    <t>dBA</t>
  </si>
  <si>
    <t>MI</t>
  </si>
  <si>
    <t>SIG</t>
  </si>
  <si>
    <t>1ra INF</t>
  </si>
  <si>
    <t>FI</t>
  </si>
  <si>
    <t>Total</t>
  </si>
  <si>
    <t>Dic</t>
  </si>
  <si>
    <t>Ago</t>
  </si>
  <si>
    <t>PI</t>
  </si>
  <si>
    <t>AE</t>
  </si>
  <si>
    <t>FT</t>
  </si>
  <si>
    <t>TIC</t>
  </si>
  <si>
    <t>PYM</t>
  </si>
  <si>
    <t>IPP</t>
  </si>
  <si>
    <t>CS</t>
  </si>
  <si>
    <t>PC</t>
  </si>
  <si>
    <t>Feb</t>
  </si>
  <si>
    <t>Mar</t>
  </si>
  <si>
    <t>Abr</t>
  </si>
  <si>
    <t>May</t>
  </si>
  <si>
    <t>Jun</t>
  </si>
  <si>
    <t>Jul</t>
  </si>
  <si>
    <t>Sep</t>
  </si>
  <si>
    <t>Oct</t>
  </si>
  <si>
    <t>Nov</t>
  </si>
  <si>
    <t>TOTAL</t>
  </si>
  <si>
    <t>% Avance</t>
  </si>
  <si>
    <t>CTA</t>
  </si>
  <si>
    <t>SUBC</t>
  </si>
  <si>
    <t>OBJG</t>
  </si>
  <si>
    <t>ORD</t>
  </si>
  <si>
    <t>SORD</t>
  </si>
  <si>
    <t>CONCEPTO</t>
  </si>
  <si>
    <t>TOTAL CDP
DEP.GSTOS</t>
  </si>
  <si>
    <t>PAGOS
DEP.GSTOS</t>
  </si>
  <si>
    <t>SUELDOS</t>
  </si>
  <si>
    <t>SUELDOS DE VACACIONES</t>
  </si>
  <si>
    <t>INCAPACIDADES Y LICENCIA DE MATERNIDAD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</si>
  <si>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</si>
  <si>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</si>
  <si>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</si>
  <si>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</si>
  <si>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</si>
  <si>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</si>
  <si>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</si>
  <si>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</si>
  <si>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</si>
  <si>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BONIFICACION DE DIRECCION</t>
  </si>
  <si>
    <t>HORAS EXTRAS</t>
  </si>
  <si>
    <t>INDEMNIZACION POR VACACIONES</t>
  </si>
  <si>
    <t>HONORARIOS</t>
  </si>
  <si>
    <t>REMUNERACION SERVICIOS TECNICOS</t>
  </si>
  <si>
    <t>CAJAS DE COMPENSACION PRIVADAS</t>
  </si>
  <si>
    <t>FONDOS ADMINISTRADORES DE PENSIONES PRIVADOS</t>
  </si>
  <si>
    <t>EMPRESAS PRIVADAS PROMOTORAS DE SALUD</t>
  </si>
  <si>
    <t>FONDO NACIONAL DEL AHORRO</t>
  </si>
  <si>
    <t>FONDOS ADMINISTRADORES DE PENSIONES PUBLICOS</t>
  </si>
  <si>
    <t>APORTES AL ICBF</t>
  </si>
  <si>
    <t>APORTES AL SENA</t>
  </si>
  <si>
    <t>IMPUESTO DE VEHICULO</t>
  </si>
  <si>
    <t>IMPUESTO PREDIAL</t>
  </si>
  <si>
    <t>CONTRIBUCIONES</t>
  </si>
  <si>
    <t>COMBUSTIBLE Y LUBRICANTES</t>
  </si>
  <si>
    <t>DOTACION</t>
  </si>
  <si>
    <t>PAPELERIA, UTILES DE ESCRITORIO Y OFICINA</t>
  </si>
  <si>
    <t>PRODUCTOS DE ASEO Y LIMPIEZA</t>
  </si>
  <si>
    <t>PRODUCTOS DE CAFETERIA Y RESTAURANTE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</si>
  <si>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</si>
  <si>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</si>
  <si>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</si>
  <si>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</si>
  <si>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</si>
  <si>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SEGURIDAD Y VIGILANCIA</t>
  </si>
  <si>
    <t>TRANSPORTE</t>
  </si>
  <si>
    <t>SUSCRIPCIONES</t>
  </si>
  <si>
    <t>ACUEDUCTO ALCANTARILLADO Y ASEO</t>
  </si>
  <si>
    <t>ENERGIA</t>
  </si>
  <si>
    <t>TELEFONIA MOVIL CELULAR</t>
  </si>
  <si>
    <t>TELEFONO,FAX Y OTROS</t>
  </si>
  <si>
    <t>SEGUROS GENERALES</t>
  </si>
  <si>
    <t>GASTOS JUDICIALES</t>
  </si>
  <si>
    <t>SERVICIOS DE BIENESTAR SOCIAL</t>
  </si>
  <si>
    <t>SERVICIOS DE CAPACITACION</t>
  </si>
  <si>
    <t>SERVICIOS PARA ESTIMULOS</t>
  </si>
  <si>
    <t>COMISIONES BANCARIAS</t>
  </si>
  <si>
    <t>OTROS GASTOS POR ADQUISICION DE SERVICIOS</t>
  </si>
  <si>
    <t>CUOTA DE AUDITAJE CONTRANAL</t>
  </si>
  <si>
    <t/>
  </si>
  <si>
    <t>GLADYS MIREYA PARDO MORALES</t>
  </si>
  <si>
    <t>TIPO</t>
  </si>
  <si>
    <t>A</t>
  </si>
  <si>
    <t>C</t>
  </si>
  <si>
    <t>TOTAL
ORDENES DE PAGO DEP.GSTOS</t>
  </si>
  <si>
    <t>PRIMA TECNICA SALARIAL</t>
  </si>
  <si>
    <t>METAS</t>
  </si>
  <si>
    <t>Meta de producto Cuatrienio</t>
  </si>
  <si>
    <t xml:space="preserve"> Servicios de monitoreo y seguimiento en políticas, planes, programas y proyectos a entidades públicas para verificar el cumplimiento de goce efectivo de los derechos de población con discapacidad visual </t>
  </si>
  <si>
    <t xml:space="preserve"> Libros y textos escolares en formatos accesibles de braille, relieve, macrotipo y digitales y otras ayudas técnicas para la población con discapacidad visual producidas </t>
  </si>
  <si>
    <t xml:space="preserve"> Libros y textos escolares producidos  en formato digital accesible para las personas con discapacidad visual </t>
  </si>
  <si>
    <t xml:space="preserve"> Servicio de descargas de libros digitales accesibles de la biblioteca virtual para personas con discapacidad visual </t>
  </si>
  <si>
    <t xml:space="preserve"> Servicio de entrega de libros y textos escolares en formatos accesibles de braille, relieve, macrotipo y digitales y otras ayudas técnicas a Instituciones que prestan servicios a la PDV </t>
  </si>
  <si>
    <t xml:space="preserve"> Servicios de distribución de ayudas técnicas para personas con discapacidad visual </t>
  </si>
  <si>
    <t>Fortalecimiento de la participación y el ejercicio de los derechos de la población con discapacidad en el país</t>
  </si>
  <si>
    <t>PROYECTO</t>
  </si>
  <si>
    <t>Desarrollo de capacidades para la inclusión de personas con discapacidad visual a nivel nacional</t>
  </si>
  <si>
    <t xml:space="preserve">Mejoramiento de los procesos y recursos del Instituto Nacional Para Ciegos </t>
  </si>
  <si>
    <t xml:space="preserve">Campañas de comunicación de los derechos de las personas con discapacidad y del marco jurídico nacional o internacional implementadas </t>
  </si>
  <si>
    <t xml:space="preserve"> Eventos de diálogo y difusión con  actores del entorno de Personas con Discapacidad sobre derechos y marco jurídico de discapacidad desarrollados </t>
  </si>
  <si>
    <t xml:space="preserve"> Documentos de propuestas de reglamentación de las leyes que desarrollan los derechos de la población con discapacidad entregados </t>
  </si>
  <si>
    <t xml:space="preserve"> Programas de comunicación e información para las personas con discapacidad y las organizaciones de y para las personas con discapacidad  </t>
  </si>
  <si>
    <t xml:space="preserve"> Programas de asistencia legal para la población con discapacidad visual implementado </t>
  </si>
  <si>
    <r>
      <t xml:space="preserve"> </t>
    </r>
    <r>
      <rPr>
        <sz val="11"/>
        <rFont val="Arial"/>
        <family val="2"/>
      </rPr>
      <t xml:space="preserve">Asesorías dirigidas a personas naturales con discapacidad para  la participación y el ejercicio de sus derechos </t>
    </r>
  </si>
  <si>
    <r>
      <t xml:space="preserve"> </t>
    </r>
    <r>
      <rPr>
        <sz val="11"/>
        <rFont val="Arial"/>
        <family val="2"/>
      </rPr>
      <t xml:space="preserve">Asesorías a organizaciones sociales, asociaciones </t>
    </r>
    <r>
      <rPr>
        <sz val="11"/>
        <color rgb="FF000000"/>
        <rFont val="Arial"/>
        <family val="2"/>
      </rPr>
      <t xml:space="preserve">de padres de familia, otros colectivos de personas con discapacidad, </t>
    </r>
    <r>
      <rPr>
        <sz val="11"/>
        <rFont val="Arial"/>
        <family val="2"/>
      </rPr>
      <t>para  la participación y el ejercicio de los derechos de la población con discapacidad</t>
    </r>
  </si>
  <si>
    <t xml:space="preserve"> Seguridad de la información mejorada </t>
  </si>
  <si>
    <t>Programa anual de mejoramiento ejecutado</t>
  </si>
  <si>
    <t xml:space="preserve"> Plataforma tecnológica actualizada </t>
  </si>
  <si>
    <t>Programa anual de actualización ejecutado</t>
  </si>
  <si>
    <t xml:space="preserve"> Espacios físicos y accesibilidad mejorados </t>
  </si>
  <si>
    <t>Gestión documental mejorada</t>
  </si>
  <si>
    <t xml:space="preserve"> Sistema integrado de Gestión mejorado</t>
  </si>
  <si>
    <t xml:space="preserve"> Calidad de vida laboral mejorado </t>
  </si>
  <si>
    <t xml:space="preserve"> Salud ocupacional mejorado </t>
  </si>
  <si>
    <t xml:space="preserve"> Seguridad industrial mejorado </t>
  </si>
  <si>
    <t>UNIDAD DE MEDIDA</t>
  </si>
  <si>
    <t>REC.</t>
  </si>
  <si>
    <t>APROPIACION
VIGENTE DEP.GSTO.</t>
  </si>
  <si>
    <t>APROPIACION
DISPONIBLE DEP.GSTO.</t>
  </si>
  <si>
    <t>TOTAL
COMPROMISO DEP.GSTOS</t>
  </si>
  <si>
    <t>TOTAL
OBLIGACIONES DEP.GSTOS</t>
  </si>
  <si>
    <t>MEJORAMIENTO DE LOS PROCESOS Y RECURSOS DEL INSTITUTO NACIONAL PARA CIEGOS NACIONAL</t>
  </si>
  <si>
    <t>DESARROLLO DE CAPACIDADES PARA LA INCLUSIÓN DE PERSONAS CON DISCAPACIDAD VISUAL A NIVEL NACIONAL</t>
  </si>
  <si>
    <t>FORTALECIMIENTO DE LA PARTICIPACIÓN Y EL EJERCICIO DE LOS DERECHOS DE LA POBLACIÓN CON DISCAPACIDAD EN EL PAÍS</t>
  </si>
  <si>
    <t>CSF</t>
  </si>
  <si>
    <t>Reporte Ejecución de Ingresos Agregada</t>
  </si>
  <si>
    <t>Usuario Solicitante:</t>
  </si>
  <si>
    <t>Unidad ó Subunidad Ejecutora Solicitante:</t>
  </si>
  <si>
    <t>22-10-00</t>
  </si>
  <si>
    <t>INSTITUTO NACIONAL PARA CIEGOS (INCI)</t>
  </si>
  <si>
    <t>Fecha y Hora Sistema:</t>
  </si>
  <si>
    <t>Año Fiscal</t>
  </si>
  <si>
    <t>2015</t>
  </si>
  <si>
    <t>Vigencia Fiscal</t>
  </si>
  <si>
    <t>Actual</t>
  </si>
  <si>
    <t>Mes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</si>
  <si>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</si>
  <si>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</si>
  <si>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</si>
  <si>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</si>
  <si>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</si>
  <si>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</si>
  <si>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</si>
  <si>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Situación de Fondos: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</si>
  <si>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</si>
  <si>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</si>
  <si>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</si>
  <si>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</si>
  <si>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</si>
  <si>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</si>
  <si>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</si>
  <si>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</si>
  <si>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</si>
  <si>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</si>
  <si>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</si>
  <si>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</si>
  <si>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</si>
  <si>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</si>
  <si>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</si>
  <si>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</si>
  <si>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</si>
  <si>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</si>
  <si>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</si>
  <si>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</si>
  <si>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</si>
  <si>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I-INGRESOS DE LOS ESTABLECIMIENTOS PUBLICOS</t>
  </si>
  <si>
    <t xml:space="preserve"> A-INGRESOS CORRIENTES</t>
  </si>
  <si>
    <t>NO TRIBUTARIOS</t>
  </si>
  <si>
    <t>VENTA DE BIENES Y SERVICIOS</t>
  </si>
  <si>
    <t>OPERACIONES COMERCIALES</t>
  </si>
  <si>
    <t>OTROS INGRESOS</t>
  </si>
  <si>
    <t>B-RECURSOS DE CAPITAL</t>
  </si>
  <si>
    <t>RENDIMIENTOS FINANCIEROS</t>
  </si>
  <si>
    <t>EXCEDENTES FINANCIEROS</t>
  </si>
  <si>
    <t>DEPENDENCIA DE AFECTACION DE GASTOS:</t>
  </si>
  <si>
    <t>% PAGOS VS APROPIACIÓN</t>
  </si>
  <si>
    <t>Agosto</t>
  </si>
  <si>
    <t>Nación y Propios</t>
  </si>
  <si>
    <t>% CDP VS APROPIACIÓN</t>
  </si>
  <si>
    <t>ADMINISTRADORAS PRIVADAS DE APORTES PARA ACCIDENTES DE TRABAJO Y ENFERMEDADES PROFESIONALES</t>
  </si>
  <si>
    <t>MHsknino</t>
  </si>
  <si>
    <t>SUHAI KARINA NINO SANABRIA</t>
  </si>
  <si>
    <t>2015-11-11-8:21 a. m.</t>
  </si>
  <si>
    <t>% RP VS APROPIACIÓN</t>
  </si>
  <si>
    <t>Servicios de capacitación en TIC a agentes educativos</t>
  </si>
  <si>
    <t>Desarrollo y apropiación de TIC y y contenidos digitales accesibles para la población con discapacidad visual</t>
  </si>
  <si>
    <t>Servicios de alfabetización digital a población con discapacidad visual</t>
  </si>
  <si>
    <t>Servicios de asesoría en accesibilidad web a instituciones públicas</t>
  </si>
  <si>
    <t>Contenidos digitales accesibles a personas con discapacidad visual</t>
  </si>
  <si>
    <t xml:space="preserve">INSTITUTO NACIONAL PARA CIEGOS </t>
  </si>
  <si>
    <t>Reporte de ejecución presupuestal</t>
  </si>
  <si>
    <t xml:space="preserve">EJECUCIÓN PRESUPUESTAL DE GASTOS </t>
  </si>
  <si>
    <t>AÑO FISCAL:</t>
  </si>
  <si>
    <t>VIGENCIA PRESUPUESTAL:</t>
  </si>
  <si>
    <t>ACTUAL</t>
  </si>
  <si>
    <t>FECHA MOVIMIENTOS:</t>
  </si>
  <si>
    <t>UNIDAD O SUBUNIDAD EJECUTORA:</t>
  </si>
  <si>
    <t>22-10-00 INSTITUTO NACIONAL PARA CIEGOS (INCI)</t>
  </si>
  <si>
    <t>000 INCI GESTION GENERAL</t>
  </si>
  <si>
    <t>DESARROLLO Y APROPIACIÓN DE TIC Y CONTENIDOS DIGITALES ACCESIBLES PARA LA POBLACIÓN CON DISCAPACIDAD VISUAL DEL PAÍS</t>
  </si>
  <si>
    <t>EFICACIA 
(Logro Unidades de Meta)</t>
  </si>
  <si>
    <t>EJECUCIÓN PRESUPUESTAL</t>
  </si>
  <si>
    <t>Nivel</t>
  </si>
  <si>
    <t>Metas</t>
  </si>
  <si>
    <t xml:space="preserve">Alto     &gt; </t>
  </si>
  <si>
    <t xml:space="preserve">Medio    &lt;     &gt;  </t>
  </si>
  <si>
    <t xml:space="preserve">Bajo   &lt; </t>
  </si>
  <si>
    <t>Propios</t>
  </si>
  <si>
    <t>NOTA:</t>
  </si>
  <si>
    <t>MAYOR VALOR REGISTRADO POR EL APLICATIVO DE DERECHOS Y CARTERA SEGÚN LA ORDEN No. 28316 POR VALOR DE $107,415 A NOMBRE DE WALTER RAFAEL AZULA TRAJANO. SE REVERSA LA VENTA POR CONTABILIDAD , Y DURANTE LOS SIGUIENTES MESES EXISTIRA ESTA DIFERENCIAEN EL RECAUDO ACUMULADO</t>
  </si>
  <si>
    <t>Técnico Administrativo - Presupuesto</t>
  </si>
  <si>
    <t xml:space="preserve">SUHAI KARINA NIÑO SANABRIA </t>
  </si>
  <si>
    <t>MARCELA MORENO PRIETO</t>
  </si>
  <si>
    <t xml:space="preserve">Técnico Administrativo - Tesoreria </t>
  </si>
  <si>
    <t>Desarrollo y apropiación de TIC y contenidos digitales accesibles para la población con discapacidad visual</t>
  </si>
  <si>
    <t>002 CONVENIO INTERADMINISTRATIVO</t>
  </si>
  <si>
    <t xml:space="preserve">TOTAL </t>
  </si>
  <si>
    <t>2016-09-08-12:27 p. m.</t>
  </si>
  <si>
    <t>A CORTE: 31 DE OCTUBRE DE 2016</t>
  </si>
  <si>
    <t>2016</t>
  </si>
  <si>
    <t>01-ENE-16 AL 
31- OCT-16</t>
  </si>
  <si>
    <t>ITEM</t>
  </si>
  <si>
    <t>SITEM</t>
  </si>
  <si>
    <t>1</t>
  </si>
  <si>
    <t>0</t>
  </si>
  <si>
    <t>10</t>
  </si>
  <si>
    <t>2</t>
  </si>
  <si>
    <t>4</t>
  </si>
  <si>
    <t>5</t>
  </si>
  <si>
    <t>12</t>
  </si>
  <si>
    <t>13</t>
  </si>
  <si>
    <t>14</t>
  </si>
  <si>
    <t>15</t>
  </si>
  <si>
    <t>16</t>
  </si>
  <si>
    <t>47</t>
  </si>
  <si>
    <t>92</t>
  </si>
  <si>
    <t>9</t>
  </si>
  <si>
    <t>3</t>
  </si>
  <si>
    <t>20</t>
  </si>
  <si>
    <t>6</t>
  </si>
  <si>
    <t>7</t>
  </si>
  <si>
    <t>SUBTOTAL GASTOS DE PERSONAL</t>
  </si>
  <si>
    <t>50</t>
  </si>
  <si>
    <t>17</t>
  </si>
  <si>
    <t>18</t>
  </si>
  <si>
    <t>23</t>
  </si>
  <si>
    <t>8</t>
  </si>
  <si>
    <t>IMPRESOS Y PUBLICACIONES</t>
  </si>
  <si>
    <t>11</t>
  </si>
  <si>
    <t>21</t>
  </si>
  <si>
    <t>22</t>
  </si>
  <si>
    <t>41</t>
  </si>
  <si>
    <t>SUBTOTAL GASTOS GENERALES</t>
  </si>
  <si>
    <t>TOTAL DE GASTOS DE FUNCIONAMIENTO</t>
  </si>
  <si>
    <t>TOTAL GASTOS DE TRANSFERENCIA</t>
  </si>
  <si>
    <t>223</t>
  </si>
  <si>
    <t>1506</t>
  </si>
  <si>
    <t>310</t>
  </si>
  <si>
    <t>TOTAL GASTOS DE INVERSIÓN INCI</t>
  </si>
  <si>
    <t>TOTAL GASTOS  INCI</t>
  </si>
  <si>
    <t>TOTAL GASTOS  CONVERTIC</t>
  </si>
  <si>
    <t xml:space="preserve">NOTA: El Ministeio de Hacienda realiza aplazamiento en los rubros : A-1-0-2-14 Recurso 10 un valor de $1.357.985 Recurso 20 un valor de $2.423.977. Rubro A-2-0-4-5-1 Recurso 10 un valor de $19.238.290 Recurso 20 un valor de $5.331.887. Un valor congelado del rubro C-310-1506-3 Recurso 10 por $34.382.942. Valores que afectan la Apropiación Vigente, respecto de lo asignado a incio de año. Asimismo se realiza CDP de modifación presuestal del rubro A-2-0-4-4-15 Recuerso 10 por $3.084.577 para traslado al rubro  A-2-0-3-50-3 por falta de apropiación para pago del Impuesto de la vigencia 2016.
</t>
  </si>
  <si>
    <t>MARITZA FORERO HERNÁNDEZ</t>
  </si>
  <si>
    <t>Profesional Especializado - Secretaria General</t>
  </si>
  <si>
    <t>Técnico Administrativo</t>
  </si>
  <si>
    <t xml:space="preserve">Avance a febrero de 2017 </t>
  </si>
  <si>
    <t xml:space="preserve">Servicios de asistencia técnica a entidades de la administración pública en implementación y/o mejoramiento de procesos para e goce efectivo de los derechos de las personas con discapacidad visual </t>
  </si>
  <si>
    <t xml:space="preserve">NACION </t>
  </si>
  <si>
    <t xml:space="preserve">PROPIOS </t>
  </si>
  <si>
    <t>FORMATO INFORME DE GESTIÓN BIMENSUAL</t>
  </si>
  <si>
    <t>Proceso: Direccionamiento estratégico</t>
  </si>
  <si>
    <t>Versión: 1</t>
  </si>
  <si>
    <t>Vigencia: 25/10/2017</t>
  </si>
  <si>
    <t>Código: DG-100-FM-285</t>
  </si>
  <si>
    <t>CUMPLIMIENTO DE LAS METAS DEL PAA 2018</t>
  </si>
  <si>
    <t>Corte febrero de 2018</t>
  </si>
  <si>
    <t>Meta 2018</t>
  </si>
  <si>
    <t>Observaciones febrero</t>
  </si>
  <si>
    <t>Durante el mes de febrero se asistió técnicamente a 17 entidades para el abordaje de personas con discapacidad visual: 
Comisión de regulación de energía y gas  CREG,MAPFRE,FAMISANAR, Policlinica Sante Fé, Clinica Partenon, Willis Towers Watson corredores de seguros. ESAF. Centro zonal ICBF Velez, terminales de Transporte de Chiquinquira, Girardot y  Bucaramanga, SE Tunja, Hospital San Rafael en Pacho. 
Universidades: UNAD , Iberoamericana y  Pedagogica Bta, y Santo Tomás Bucaramanga. 
ICONTEC</t>
  </si>
  <si>
    <t>Enero: Se realizó la producción de 2 titulos para un total de 540 ejemplares
Febrero: Se realizó la producción de 90.000 tarjetones electorales, 8.000 calendarios tributarios para sudameris, 100 folletos para cliente externo y 100 decalogo del periodista para Comunicaciones</t>
  </si>
  <si>
    <t xml:space="preserve">Enero: 66 personas con discapacidad visual adquirieron ayudas tecnicas y material tiflológico 
Febrero: 109 personas con discapacidad visual adquirieron ayudas tecnicas y material tiflológico </t>
  </si>
  <si>
    <t>Enero y febrero: En cada mes 900 catalogados y 148 estructurados</t>
  </si>
  <si>
    <t xml:space="preserve">Enero:  Se descargaron 335 libros digitales accesibles de la biblioteca virtual para personas con discapacidad visual
Febrero: Se descargaron 187 libros digitales accesibles de la biblioteca virtual para personas con discapacidad visual
 </t>
  </si>
  <si>
    <t xml:space="preserve">En los meses de enero y febrero no se dotó ninguna institución </t>
  </si>
  <si>
    <t>Avance a febrero de 2018</t>
  </si>
  <si>
    <t>Enero: Se manejaron dos campañas: día internacional del braille y calendario INCI
Se realizaron dos campañas: eCenso (fomentando a los servidores públicos a realizarlo de manera virtual) y Anticorrupción (abriendo un espacio de participación de la población en el plan de acción del INCI)
un comunicado de prensa sobre el día del braille
Febrero: Tres campañas: calendario INCI, día del  Periodista, periodismo incluyente, visita al museo militar, tres comunicados de prensa, material digital para redes sociales y medios masivos de comunicación, dos comunicados de prensa sobre: Calendario INCI y sobre Periodismo incluyente</t>
  </si>
  <si>
    <t xml:space="preserve">Durante enero y febrero no se realizaron eventos </t>
  </si>
  <si>
    <t xml:space="preserve">Durante el mes de Enero se atendieron 89 PQRSD a través de los siguientes canales:
Correo Electrónico 34
Verbal - Personal 16
Verbal - Telefónico 14
Web 15
Correo Fisico 10
Durante el mes de febrero se atendieron 126 PQRSD a través de los siguientes canales:
Correo Electrónico 56
Verbal - Personal 18
Verbal - Telefónico 16
Web 15
Correo Fisico 20
</t>
  </si>
  <si>
    <t>Febrero: Gestión con ADIS de Sucre para comision en marzo</t>
  </si>
  <si>
    <t>Febrero: Primera reunion con Universidad libre y Uniminuto, se acuerda entrega de la 4  guia en mes de septiembre. Participación  en Feria del servicio de Consultorio Juridico</t>
  </si>
  <si>
    <t xml:space="preserve">Enero: Producción de 7 videos para el Ministerio de Cultura.
Febrero: producción de 2 nuevas piezas internas. Pedagogía electoral y prevención en cajeros.   </t>
  </si>
  <si>
    <t>No se adelantaron acciones en esta meta</t>
  </si>
  <si>
    <t>3 Bogota,  1 Chiquinquira.</t>
  </si>
  <si>
    <t>Febrero: 7 instituciones: 
E-Banking, IDARTES, Parlamento Andino, FASESOLDA, UNAL, FAMISANAR, Alcaldía Mayor  de Bogotá.</t>
  </si>
  <si>
    <t>Febrero: 37 agentes educativos de la región Pacifico,  IE Jose Felix Restrepo en Valle.</t>
  </si>
  <si>
    <t>No se ha avanzado en esta meta</t>
  </si>
  <si>
    <t xml:space="preserve">Se realizaron ajustes de un error en las TRD, se realizó programación de capacitación para abril y mayo para paso a producción de los desarrollos de desistimiento tácito, respuestas por correo, se realizaron backup </t>
  </si>
  <si>
    <t>Enero: Se realizaron 3 contratos para soporte y mantenimiento de portal, Orfeo y Apps de emisora y Biblioteca INCI
Febrero: Suite adobe, mantenimiento equipos de la plataforma, se solicitaron revisiones para mantenimiento de plataforma telefónica y se ha avanzado en la recolección de los datos para cargue masivo</t>
  </si>
  <si>
    <t xml:space="preserve">Se avanza en estudios previos para avanzar en las obras de infraestructura 
</t>
  </si>
  <si>
    <t xml:space="preserve">Febrero: Se Finaliza proceso de Reprografia y alistamiento de las Historias Clinicas, realizando etiquetado de carpetas con un total de 3535 Historias clinicas identificadas y organizadas. </t>
  </si>
  <si>
    <t>Se avanza en la actualización de los procedimientos de los procesos de acuerdo con el nuevo modelo de operación</t>
  </si>
  <si>
    <t xml:space="preserve">Se formularon el programa de Bienestar y el Plan Institucional de Capacitacion </t>
  </si>
  <si>
    <t>Se estan elaborando los estudios previos para realizar la entrega de la dotacion.</t>
  </si>
  <si>
    <t>Se estan elaborando los estudios previos para realizar la entrega de elementos de protección personal</t>
  </si>
  <si>
    <t xml:space="preserve">Producir material en braille, macrotipo y relieve con calidad para los estudiantes con discapacidad visual y aquellos que se encuentran en proyecto de alfabetización </t>
  </si>
  <si>
    <t xml:space="preserve">Dotar estudiantes con discapacidad visual y aquellos que se encuentran en proyecto de alfabetización dotados con material en braille, macrotipo y relieve de acuerdo con sus necesidades </t>
  </si>
  <si>
    <t xml:space="preserve">Dotar estudiantes con DV y aquellos que se encuentran en proyecto de alfabetización con material en braille, macrotipo y relieve y ayudas técnicas </t>
  </si>
  <si>
    <t xml:space="preserve">Dotar  instituciones educativas con estudiantes con DV y en alfabetización con material en braille, macrotipo y relieve </t>
  </si>
  <si>
    <t>No se ha dotado a ningun estudiante</t>
  </si>
  <si>
    <t xml:space="preserve">No se ha dotado a ningun a institución </t>
  </si>
  <si>
    <t>Mejoramiento de la calidad, cobertura y sostenibilidad de la dotación de material para estudiantes con discapacidad visual a Nivel Nacional</t>
  </si>
  <si>
    <t>Durante los dos primeros meses no se avanzó en la ejecución de esta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</si>
</sst>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4"/>
      <name val="Calibri"/>
      <family val="2"/>
    </font>
    <font>
      <sz val="16"/>
      <name val="Arial"/>
      <family val="2"/>
    </font>
    <font>
      <sz val="13"/>
      <name val="Calibri"/>
      <family val="2"/>
    </font>
    <font>
      <sz val="13"/>
      <name val="Arial"/>
      <family val="2"/>
    </font>
    <font>
      <sz val="9"/>
      <name val="Arial Narrow"/>
      <family val="2"/>
    </font>
    <font>
      <sz val="18"/>
      <color theme="1"/>
      <name val="Aharoni"/>
      <charset val="177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u/>
      <sz val="16"/>
      <color theme="1"/>
      <name val="Arial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b/>
      <sz val="9"/>
      <color rgb="FF2D77C2"/>
      <name val="Arial"/>
      <family val="2"/>
    </font>
    <font>
      <sz val="9"/>
      <color rgb="FF000000"/>
      <name val="Arial"/>
      <family val="2"/>
    </font>
    <font>
      <sz val="9"/>
      <color rgb="FF2D77C2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9"/>
      <color rgb="FF2D77C2"/>
      <name val="Arial Narrow"/>
      <family val="2"/>
    </font>
    <font>
      <b/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8"/>
      <name val="Verdan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theme="0"/>
        <bgColor rgb="FF2D77C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83">
    <xf numFmtId="0" fontId="0" fillId="0" borderId="0" xfId="0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0" fontId="10" fillId="0" borderId="0" xfId="0" applyNumberFormat="1" applyFont="1"/>
    <xf numFmtId="9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2"/>
    <xf numFmtId="0" fontId="18" fillId="0" borderId="0" xfId="2" applyFont="1"/>
    <xf numFmtId="0" fontId="20" fillId="0" borderId="0" xfId="2" applyFont="1" applyBorder="1" applyAlignment="1">
      <alignment horizontal="center"/>
    </xf>
    <xf numFmtId="0" fontId="25" fillId="0" borderId="0" xfId="2" applyFont="1" applyBorder="1" applyAlignment="1">
      <alignment vertical="center" wrapText="1"/>
    </xf>
    <xf numFmtId="9" fontId="25" fillId="0" borderId="0" xfId="9" applyFont="1" applyAlignment="1">
      <alignment horizontal="center" vertical="center"/>
    </xf>
    <xf numFmtId="0" fontId="5" fillId="0" borderId="0" xfId="2" applyAlignment="1">
      <alignment vertical="center" wrapText="1"/>
    </xf>
    <xf numFmtId="0" fontId="18" fillId="0" borderId="0" xfId="2" applyFont="1" applyAlignment="1">
      <alignment vertical="center" wrapText="1"/>
    </xf>
    <xf numFmtId="0" fontId="30" fillId="2" borderId="5" xfId="0" applyNumberFormat="1" applyFont="1" applyFill="1" applyBorder="1" applyAlignment="1">
      <alignment vertical="top" wrapText="1"/>
    </xf>
    <xf numFmtId="0" fontId="30" fillId="2" borderId="7" xfId="0" applyNumberFormat="1" applyFont="1" applyFill="1" applyBorder="1" applyAlignment="1">
      <alignment vertical="top" wrapText="1"/>
    </xf>
    <xf numFmtId="0" fontId="30" fillId="2" borderId="8" xfId="0" applyNumberFormat="1" applyFont="1" applyFill="1" applyBorder="1" applyAlignment="1">
      <alignment vertical="top" wrapText="1"/>
    </xf>
    <xf numFmtId="0" fontId="30" fillId="2" borderId="9" xfId="0" applyNumberFormat="1" applyFont="1" applyFill="1" applyBorder="1" applyAlignment="1">
      <alignment vertical="top" wrapText="1"/>
    </xf>
    <xf numFmtId="0" fontId="30" fillId="2" borderId="10" xfId="0" applyNumberFormat="1" applyFont="1" applyFill="1" applyBorder="1" applyAlignment="1">
      <alignment vertical="top" wrapText="1"/>
    </xf>
    <xf numFmtId="0" fontId="30" fillId="2" borderId="11" xfId="0" applyNumberFormat="1" applyFont="1" applyFill="1" applyBorder="1" applyAlignment="1">
      <alignment vertical="top" wrapText="1"/>
    </xf>
    <xf numFmtId="0" fontId="30" fillId="2" borderId="12" xfId="0" applyNumberFormat="1" applyFont="1" applyFill="1" applyBorder="1" applyAlignment="1">
      <alignment vertical="top" wrapText="1"/>
    </xf>
    <xf numFmtId="0" fontId="30" fillId="2" borderId="0" xfId="0" applyFont="1" applyFill="1" applyBorder="1" applyAlignment="1">
      <alignment horizontal="center" vertical="center"/>
    </xf>
    <xf numFmtId="0" fontId="14" fillId="2" borderId="0" xfId="13" applyFont="1" applyFill="1" applyBorder="1"/>
    <xf numFmtId="0" fontId="32" fillId="2" borderId="0" xfId="13" applyFont="1" applyFill="1" applyBorder="1"/>
    <xf numFmtId="0" fontId="33" fillId="2" borderId="0" xfId="13" applyFont="1" applyFill="1" applyBorder="1"/>
    <xf numFmtId="0" fontId="34" fillId="2" borderId="0" xfId="13" applyFont="1" applyFill="1" applyBorder="1"/>
    <xf numFmtId="0" fontId="30" fillId="2" borderId="0" xfId="13" applyFont="1" applyFill="1" applyBorder="1"/>
    <xf numFmtId="9" fontId="25" fillId="0" borderId="4" xfId="9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9" fontId="25" fillId="0" borderId="1" xfId="9" applyFont="1" applyFill="1" applyBorder="1" applyAlignment="1">
      <alignment horizontal="center" vertical="center"/>
    </xf>
    <xf numFmtId="0" fontId="30" fillId="2" borderId="0" xfId="0" applyFont="1" applyFill="1" applyBorder="1"/>
    <xf numFmtId="0" fontId="16" fillId="2" borderId="0" xfId="0" applyNumberFormat="1" applyFont="1" applyFill="1" applyBorder="1" applyAlignment="1">
      <alignment vertical="top" wrapText="1" readingOrder="1"/>
    </xf>
    <xf numFmtId="0" fontId="30" fillId="2" borderId="6" xfId="0" applyNumberFormat="1" applyFont="1" applyFill="1" applyBorder="1" applyAlignment="1">
      <alignment vertical="top" wrapText="1"/>
    </xf>
    <xf numFmtId="0" fontId="31" fillId="2" borderId="0" xfId="0" applyNumberFormat="1" applyFont="1" applyFill="1" applyBorder="1" applyAlignment="1">
      <alignment vertical="top" wrapText="1" readingOrder="1"/>
    </xf>
    <xf numFmtId="9" fontId="38" fillId="6" borderId="0" xfId="9" applyFont="1" applyFill="1" applyBorder="1"/>
    <xf numFmtId="0" fontId="18" fillId="0" borderId="0" xfId="2" applyFont="1" applyFill="1"/>
    <xf numFmtId="0" fontId="18" fillId="0" borderId="0" xfId="2" applyFont="1" applyAlignment="1">
      <alignment wrapText="1"/>
    </xf>
    <xf numFmtId="0" fontId="5" fillId="0" borderId="0" xfId="2" applyAlignment="1">
      <alignment wrapText="1"/>
    </xf>
    <xf numFmtId="0" fontId="21" fillId="0" borderId="0" xfId="2" applyFont="1" applyFill="1"/>
    <xf numFmtId="0" fontId="40" fillId="2" borderId="6" xfId="0" applyNumberFormat="1" applyFont="1" applyFill="1" applyBorder="1" applyAlignment="1">
      <alignment vertical="top" wrapText="1"/>
    </xf>
    <xf numFmtId="0" fontId="40" fillId="2" borderId="0" xfId="0" applyFont="1" applyFill="1" applyBorder="1"/>
    <xf numFmtId="0" fontId="16" fillId="5" borderId="1" xfId="0" applyNumberFormat="1" applyFont="1" applyFill="1" applyBorder="1" applyAlignment="1">
      <alignment horizontal="center" wrapText="1" readingOrder="1"/>
    </xf>
    <xf numFmtId="0" fontId="42" fillId="2" borderId="1" xfId="0" applyNumberFormat="1" applyFont="1" applyFill="1" applyBorder="1" applyAlignment="1">
      <alignment vertical="top" wrapText="1" readingOrder="1"/>
    </xf>
    <xf numFmtId="4" fontId="42" fillId="2" borderId="1" xfId="0" applyNumberFormat="1" applyFont="1" applyFill="1" applyBorder="1" applyAlignment="1">
      <alignment horizontal="right" vertical="top" wrapText="1" readingOrder="1"/>
    </xf>
    <xf numFmtId="0" fontId="42" fillId="2" borderId="1" xfId="0" applyNumberFormat="1" applyFont="1" applyFill="1" applyBorder="1" applyAlignment="1">
      <alignment horizontal="right" vertical="top" wrapText="1" readingOrder="1"/>
    </xf>
    <xf numFmtId="0" fontId="30" fillId="0" borderId="0" xfId="5" applyFont="1" applyFill="1" applyBorder="1"/>
    <xf numFmtId="0" fontId="43" fillId="0" borderId="0" xfId="2" applyFont="1" applyBorder="1" applyAlignment="1">
      <alignment horizontal="center" vertical="center" wrapText="1"/>
    </xf>
    <xf numFmtId="0" fontId="24" fillId="9" borderId="19" xfId="2" applyFont="1" applyFill="1" applyBorder="1" applyAlignment="1">
      <alignment horizontal="center" vertical="center"/>
    </xf>
    <xf numFmtId="9" fontId="24" fillId="9" borderId="20" xfId="11" quotePrefix="1" applyFont="1" applyFill="1" applyBorder="1" applyAlignment="1">
      <alignment horizontal="center" vertical="center"/>
    </xf>
    <xf numFmtId="0" fontId="24" fillId="10" borderId="21" xfId="2" applyFont="1" applyFill="1" applyBorder="1" applyAlignment="1">
      <alignment horizontal="center" vertical="center"/>
    </xf>
    <xf numFmtId="9" fontId="24" fillId="10" borderId="22" xfId="11" quotePrefix="1" applyFont="1" applyFill="1" applyBorder="1" applyAlignment="1">
      <alignment horizontal="center" vertical="center"/>
    </xf>
    <xf numFmtId="0" fontId="46" fillId="0" borderId="26" xfId="2" applyFont="1" applyBorder="1" applyAlignment="1">
      <alignment horizontal="center"/>
    </xf>
    <xf numFmtId="9" fontId="46" fillId="0" borderId="27" xfId="11" applyFont="1" applyBorder="1" applyAlignment="1">
      <alignment horizontal="center" vertical="center"/>
    </xf>
    <xf numFmtId="0" fontId="30" fillId="2" borderId="0" xfId="5" applyFont="1" applyFill="1" applyBorder="1"/>
    <xf numFmtId="0" fontId="36" fillId="2" borderId="0" xfId="5" applyNumberFormat="1" applyFont="1" applyFill="1" applyBorder="1" applyAlignment="1">
      <alignment horizontal="center" vertical="top" wrapText="1" readingOrder="1"/>
    </xf>
    <xf numFmtId="0" fontId="16" fillId="2" borderId="0" xfId="13" applyFont="1" applyFill="1" applyBorder="1" applyAlignment="1"/>
    <xf numFmtId="0" fontId="42" fillId="2" borderId="0" xfId="13" applyFont="1" applyFill="1" applyBorder="1" applyAlignment="1"/>
    <xf numFmtId="9" fontId="37" fillId="0" borderId="1" xfId="14" applyFont="1" applyFill="1" applyBorder="1" applyAlignment="1">
      <alignment horizontal="right" vertical="center" wrapText="1" readingOrder="1"/>
    </xf>
    <xf numFmtId="9" fontId="36" fillId="11" borderId="1" xfId="14" applyFont="1" applyFill="1" applyBorder="1" applyAlignment="1">
      <alignment horizontal="right" vertical="center" wrapText="1" readingOrder="1"/>
    </xf>
    <xf numFmtId="9" fontId="16" fillId="11" borderId="1" xfId="14" applyFont="1" applyFill="1" applyBorder="1"/>
    <xf numFmtId="9" fontId="36" fillId="12" borderId="1" xfId="14" applyFont="1" applyFill="1" applyBorder="1" applyAlignment="1">
      <alignment horizontal="right" vertical="center" wrapText="1" readingOrder="1"/>
    </xf>
    <xf numFmtId="9" fontId="16" fillId="12" borderId="1" xfId="14" applyFont="1" applyFill="1" applyBorder="1"/>
    <xf numFmtId="0" fontId="30" fillId="0" borderId="0" xfId="5" applyFont="1" applyFill="1" applyBorder="1"/>
    <xf numFmtId="0" fontId="30" fillId="2" borderId="5" xfId="5" applyNumberFormat="1" applyFont="1" applyFill="1" applyBorder="1" applyAlignment="1">
      <alignment vertical="top" wrapText="1"/>
    </xf>
    <xf numFmtId="0" fontId="30" fillId="2" borderId="6" xfId="5" applyNumberFormat="1" applyFont="1" applyFill="1" applyBorder="1" applyAlignment="1">
      <alignment vertical="top" wrapText="1"/>
    </xf>
    <xf numFmtId="0" fontId="30" fillId="2" borderId="7" xfId="5" applyNumberFormat="1" applyFont="1" applyFill="1" applyBorder="1" applyAlignment="1">
      <alignment vertical="top" wrapText="1"/>
    </xf>
    <xf numFmtId="0" fontId="30" fillId="2" borderId="8" xfId="5" applyNumberFormat="1" applyFont="1" applyFill="1" applyBorder="1" applyAlignment="1">
      <alignment vertical="top" wrapText="1"/>
    </xf>
    <xf numFmtId="0" fontId="30" fillId="2" borderId="9" xfId="5" applyNumberFormat="1" applyFont="1" applyFill="1" applyBorder="1" applyAlignment="1">
      <alignment vertical="top" wrapText="1"/>
    </xf>
    <xf numFmtId="0" fontId="30" fillId="2" borderId="10" xfId="5" applyNumberFormat="1" applyFont="1" applyFill="1" applyBorder="1" applyAlignment="1">
      <alignment vertical="top" wrapText="1"/>
    </xf>
    <xf numFmtId="0" fontId="30" fillId="2" borderId="11" xfId="5" applyNumberFormat="1" applyFont="1" applyFill="1" applyBorder="1" applyAlignment="1">
      <alignment vertical="top" wrapText="1"/>
    </xf>
    <xf numFmtId="0" fontId="30" fillId="2" borderId="12" xfId="5" applyNumberFormat="1" applyFont="1" applyFill="1" applyBorder="1" applyAlignment="1">
      <alignment vertical="top" wrapText="1"/>
    </xf>
    <xf numFmtId="0" fontId="55" fillId="2" borderId="0" xfId="5" applyNumberFormat="1" applyFont="1" applyFill="1" applyBorder="1" applyAlignment="1">
      <alignment vertical="top" wrapText="1" readingOrder="1"/>
    </xf>
    <xf numFmtId="0" fontId="53" fillId="2" borderId="0" xfId="5" applyNumberFormat="1" applyFont="1" applyFill="1" applyBorder="1" applyAlignment="1">
      <alignment vertical="top" wrapText="1" readingOrder="1"/>
    </xf>
    <xf numFmtId="0" fontId="53" fillId="5" borderId="1" xfId="5" applyNumberFormat="1" applyFont="1" applyFill="1" applyBorder="1" applyAlignment="1">
      <alignment horizontal="center" wrapText="1" readingOrder="1"/>
    </xf>
    <xf numFmtId="0" fontId="37" fillId="2" borderId="1" xfId="5" applyNumberFormat="1" applyFont="1" applyFill="1" applyBorder="1" applyAlignment="1">
      <alignment vertical="top" wrapText="1" readingOrder="1"/>
    </xf>
    <xf numFmtId="4" fontId="37" fillId="2" borderId="1" xfId="5" applyNumberFormat="1" applyFont="1" applyFill="1" applyBorder="1" applyAlignment="1">
      <alignment horizontal="right" vertical="top" wrapText="1" readingOrder="1"/>
    </xf>
    <xf numFmtId="0" fontId="37" fillId="2" borderId="1" xfId="5" applyNumberFormat="1" applyFont="1" applyFill="1" applyBorder="1" applyAlignment="1">
      <alignment horizontal="right" vertical="top" wrapText="1" readingOrder="1"/>
    </xf>
    <xf numFmtId="4" fontId="30" fillId="0" borderId="0" xfId="5" applyNumberFormat="1" applyFont="1" applyFill="1" applyBorder="1"/>
    <xf numFmtId="0" fontId="18" fillId="0" borderId="0" xfId="2" applyFont="1" applyFill="1" applyAlignment="1">
      <alignment wrapText="1"/>
    </xf>
    <xf numFmtId="9" fontId="18" fillId="0" borderId="0" xfId="2" applyNumberFormat="1" applyFont="1" applyFill="1"/>
    <xf numFmtId="3" fontId="18" fillId="0" borderId="0" xfId="2" applyNumberFormat="1" applyFont="1" applyFill="1"/>
    <xf numFmtId="0" fontId="42" fillId="0" borderId="0" xfId="0" applyFont="1" applyFill="1" applyBorder="1"/>
    <xf numFmtId="43" fontId="42" fillId="0" borderId="0" xfId="15" applyFont="1" applyFill="1" applyBorder="1"/>
    <xf numFmtId="0" fontId="42" fillId="0" borderId="1" xfId="0" applyNumberFormat="1" applyFont="1" applyFill="1" applyBorder="1" applyAlignment="1">
      <alignment vertical="top" wrapText="1"/>
    </xf>
    <xf numFmtId="43" fontId="37" fillId="0" borderId="0" xfId="15" applyFont="1" applyFill="1" applyBorder="1" applyAlignment="1">
      <alignment vertical="top" wrapText="1" readingOrder="1"/>
    </xf>
    <xf numFmtId="43" fontId="37" fillId="0" borderId="33" xfId="15" applyFont="1" applyFill="1" applyBorder="1" applyAlignment="1">
      <alignment vertical="top" wrapText="1" readingOrder="1"/>
    </xf>
    <xf numFmtId="0" fontId="57" fillId="7" borderId="17" xfId="0" applyNumberFormat="1" applyFont="1" applyFill="1" applyBorder="1" applyAlignment="1">
      <alignment horizontal="center" vertical="top" wrapText="1" readingOrder="1"/>
    </xf>
    <xf numFmtId="43" fontId="57" fillId="7" borderId="17" xfId="15" applyFont="1" applyFill="1" applyBorder="1" applyAlignment="1">
      <alignment horizontal="center" vertical="top" wrapText="1" readingOrder="1"/>
    </xf>
    <xf numFmtId="43" fontId="57" fillId="7" borderId="39" xfId="15" applyFont="1" applyFill="1" applyBorder="1" applyAlignment="1">
      <alignment horizontal="center" vertical="top" wrapText="1" readingOrder="1"/>
    </xf>
    <xf numFmtId="0" fontId="58" fillId="8" borderId="1" xfId="0" applyNumberFormat="1" applyFont="1" applyFill="1" applyBorder="1" applyAlignment="1">
      <alignment horizontal="center" vertical="center" wrapText="1" readingOrder="1"/>
    </xf>
    <xf numFmtId="0" fontId="37" fillId="0" borderId="1" xfId="0" applyNumberFormat="1" applyFont="1" applyFill="1" applyBorder="1" applyAlignment="1">
      <alignment horizontal="center" vertical="center" wrapText="1" readingOrder="1"/>
    </xf>
    <xf numFmtId="4" fontId="37" fillId="0" borderId="1" xfId="15" applyNumberFormat="1" applyFont="1" applyFill="1" applyBorder="1" applyAlignment="1">
      <alignment horizontal="right" vertical="center" wrapText="1" readingOrder="1"/>
    </xf>
    <xf numFmtId="4" fontId="37" fillId="0" borderId="1" xfId="15" applyNumberFormat="1" applyFont="1" applyFill="1" applyBorder="1" applyAlignment="1">
      <alignment vertical="center" wrapText="1" readingOrder="1"/>
    </xf>
    <xf numFmtId="9" fontId="42" fillId="0" borderId="1" xfId="14" applyFont="1" applyFill="1" applyBorder="1"/>
    <xf numFmtId="0" fontId="37" fillId="0" borderId="1" xfId="15" applyNumberFormat="1" applyFont="1" applyFill="1" applyBorder="1" applyAlignment="1">
      <alignment horizontal="right" vertical="center" wrapText="1" readingOrder="1"/>
    </xf>
    <xf numFmtId="0" fontId="37" fillId="0" borderId="1" xfId="15" applyNumberFormat="1" applyFont="1" applyFill="1" applyBorder="1" applyAlignment="1">
      <alignment vertical="center" wrapText="1" readingOrder="1"/>
    </xf>
    <xf numFmtId="4" fontId="36" fillId="12" borderId="1" xfId="0" applyNumberFormat="1" applyFont="1" applyFill="1" applyBorder="1" applyAlignment="1">
      <alignment vertical="center" wrapText="1" readingOrder="1"/>
    </xf>
    <xf numFmtId="4" fontId="36" fillId="11" borderId="1" xfId="0" applyNumberFormat="1" applyFont="1" applyFill="1" applyBorder="1" applyAlignment="1">
      <alignment horizontal="right" vertical="center" wrapText="1" readingOrder="1"/>
    </xf>
    <xf numFmtId="0" fontId="36" fillId="0" borderId="1" xfId="0" applyNumberFormat="1" applyFont="1" applyFill="1" applyBorder="1" applyAlignment="1">
      <alignment horizontal="center" vertical="center" wrapText="1" readingOrder="1"/>
    </xf>
    <xf numFmtId="4" fontId="36" fillId="0" borderId="1" xfId="15" applyNumberFormat="1" applyFont="1" applyFill="1" applyBorder="1" applyAlignment="1">
      <alignment horizontal="right" vertical="center" wrapText="1" readingOrder="1"/>
    </xf>
    <xf numFmtId="0" fontId="36" fillId="0" borderId="1" xfId="15" applyNumberFormat="1" applyFont="1" applyFill="1" applyBorder="1" applyAlignment="1">
      <alignment horizontal="right" vertical="center" wrapText="1" readingOrder="1"/>
    </xf>
    <xf numFmtId="4" fontId="36" fillId="0" borderId="1" xfId="15" applyNumberFormat="1" applyFont="1" applyFill="1" applyBorder="1" applyAlignment="1">
      <alignment vertical="center" wrapText="1" readingOrder="1"/>
    </xf>
    <xf numFmtId="9" fontId="36" fillId="0" borderId="1" xfId="14" applyFont="1" applyFill="1" applyBorder="1" applyAlignment="1">
      <alignment horizontal="right" vertical="center" wrapText="1" readingOrder="1"/>
    </xf>
    <xf numFmtId="4" fontId="36" fillId="11" borderId="1" xfId="0" applyNumberFormat="1" applyFont="1" applyFill="1" applyBorder="1" applyAlignment="1">
      <alignment vertical="center" wrapText="1" readingOrder="1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6" fillId="0" borderId="0" xfId="0" applyNumberFormat="1" applyFont="1" applyFill="1" applyBorder="1" applyAlignment="1">
      <alignment vertical="center" wrapText="1" readingOrder="1"/>
    </xf>
    <xf numFmtId="43" fontId="36" fillId="0" borderId="0" xfId="15" applyFont="1" applyFill="1" applyBorder="1" applyAlignment="1">
      <alignment horizontal="right" vertical="center" wrapText="1" readingOrder="1"/>
    </xf>
    <xf numFmtId="9" fontId="36" fillId="0" borderId="0" xfId="14" applyFont="1" applyFill="1" applyBorder="1" applyAlignment="1">
      <alignment horizontal="right" vertical="center" wrapText="1" readingOrder="1"/>
    </xf>
    <xf numFmtId="9" fontId="16" fillId="0" borderId="0" xfId="14" applyFont="1" applyFill="1" applyBorder="1" applyAlignment="1">
      <alignment horizontal="right"/>
    </xf>
    <xf numFmtId="0" fontId="30" fillId="0" borderId="0" xfId="0" applyFont="1" applyFill="1" applyBorder="1"/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6" fillId="0" borderId="0" xfId="0" applyNumberFormat="1" applyFont="1" applyFill="1" applyBorder="1" applyAlignment="1">
      <alignment horizontal="right" vertical="center" wrapText="1" readingOrder="1"/>
    </xf>
    <xf numFmtId="9" fontId="35" fillId="0" borderId="0" xfId="14" applyFont="1" applyFill="1" applyBorder="1" applyAlignment="1">
      <alignment horizontal="right"/>
    </xf>
    <xf numFmtId="0" fontId="37" fillId="0" borderId="0" xfId="0" applyNumberFormat="1" applyFont="1" applyFill="1" applyBorder="1" applyAlignment="1">
      <alignment vertical="top" wrapText="1" readingOrder="1"/>
    </xf>
    <xf numFmtId="0" fontId="36" fillId="7" borderId="17" xfId="0" applyNumberFormat="1" applyFont="1" applyFill="1" applyBorder="1" applyAlignment="1">
      <alignment horizontal="center" vertical="top" wrapText="1" readingOrder="1"/>
    </xf>
    <xf numFmtId="43" fontId="36" fillId="7" borderId="17" xfId="15" applyFont="1" applyFill="1" applyBorder="1" applyAlignment="1">
      <alignment horizontal="center" vertical="top" wrapText="1" readingOrder="1"/>
    </xf>
    <xf numFmtId="43" fontId="36" fillId="7" borderId="39" xfId="15" applyFont="1" applyFill="1" applyBorder="1" applyAlignment="1">
      <alignment vertical="top" wrapText="1" readingOrder="1"/>
    </xf>
    <xf numFmtId="0" fontId="36" fillId="8" borderId="1" xfId="0" applyNumberFormat="1" applyFont="1" applyFill="1" applyBorder="1" applyAlignment="1">
      <alignment horizontal="center" vertical="center" wrapText="1" readingOrder="1"/>
    </xf>
    <xf numFmtId="4" fontId="36" fillId="11" borderId="1" xfId="0" applyNumberFormat="1" applyFont="1" applyFill="1" applyBorder="1" applyAlignment="1">
      <alignment horizontal="right" vertical="top" wrapText="1" readingOrder="1"/>
    </xf>
    <xf numFmtId="4" fontId="36" fillId="11" borderId="1" xfId="0" applyNumberFormat="1" applyFont="1" applyFill="1" applyBorder="1" applyAlignment="1">
      <alignment vertical="top" wrapText="1" readingOrder="1"/>
    </xf>
    <xf numFmtId="0" fontId="42" fillId="0" borderId="0" xfId="0" applyFont="1" applyFill="1" applyBorder="1" applyAlignment="1"/>
    <xf numFmtId="0" fontId="42" fillId="0" borderId="0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horizontal="center" vertical="center"/>
    </xf>
    <xf numFmtId="9" fontId="39" fillId="0" borderId="1" xfId="9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vertical="center" wrapText="1"/>
    </xf>
    <xf numFmtId="9" fontId="46" fillId="0" borderId="28" xfId="11" applyNumberFormat="1" applyFont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46" fillId="13" borderId="16" xfId="2" applyFont="1" applyFill="1" applyBorder="1" applyAlignment="1">
      <alignment horizontal="center" vertical="center"/>
    </xf>
    <xf numFmtId="0" fontId="46" fillId="13" borderId="50" xfId="2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23" fillId="14" borderId="2" xfId="2" applyFont="1" applyFill="1" applyBorder="1" applyAlignment="1">
      <alignment horizontal="center" vertical="center" wrapText="1"/>
    </xf>
    <xf numFmtId="0" fontId="28" fillId="14" borderId="2" xfId="2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 wrapText="1"/>
    </xf>
    <xf numFmtId="3" fontId="59" fillId="0" borderId="0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0" fillId="13" borderId="49" xfId="2" applyFont="1" applyFill="1" applyBorder="1" applyAlignment="1">
      <alignment horizontal="center" vertical="center" wrapText="1"/>
    </xf>
    <xf numFmtId="0" fontId="60" fillId="13" borderId="16" xfId="2" applyFont="1" applyFill="1" applyBorder="1" applyAlignment="1">
      <alignment horizontal="center" vertical="center" wrapText="1"/>
    </xf>
    <xf numFmtId="0" fontId="60" fillId="13" borderId="47" xfId="2" applyFont="1" applyFill="1" applyBorder="1" applyAlignment="1">
      <alignment horizontal="center" vertical="center"/>
    </xf>
    <xf numFmtId="0" fontId="60" fillId="13" borderId="48" xfId="2" applyFont="1" applyFill="1" applyBorder="1" applyAlignment="1">
      <alignment horizontal="center" vertical="center" wrapText="1"/>
    </xf>
    <xf numFmtId="0" fontId="61" fillId="0" borderId="18" xfId="2" applyFont="1" applyFill="1" applyBorder="1" applyAlignment="1">
      <alignment horizontal="left" vertical="center" wrapText="1"/>
    </xf>
    <xf numFmtId="9" fontId="61" fillId="0" borderId="24" xfId="11" applyNumberFormat="1" applyFont="1" applyFill="1" applyBorder="1" applyAlignment="1">
      <alignment horizontal="center" vertical="center"/>
    </xf>
    <xf numFmtId="0" fontId="61" fillId="0" borderId="19" xfId="2" applyFont="1" applyFill="1" applyBorder="1" applyAlignment="1">
      <alignment horizontal="left" vertical="center" wrapText="1"/>
    </xf>
    <xf numFmtId="9" fontId="25" fillId="0" borderId="50" xfId="9" applyFont="1" applyFill="1" applyBorder="1" applyAlignment="1">
      <alignment horizontal="center" vertical="center"/>
    </xf>
    <xf numFmtId="0" fontId="23" fillId="14" borderId="1" xfId="2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9" fontId="25" fillId="0" borderId="1" xfId="9" applyNumberFormat="1" applyFont="1" applyFill="1" applyBorder="1" applyAlignment="1">
      <alignment horizontal="center" vertical="center"/>
    </xf>
    <xf numFmtId="0" fontId="5" fillId="0" borderId="0" xfId="2" applyFill="1" applyAlignment="1">
      <alignment vertical="center" wrapText="1"/>
    </xf>
    <xf numFmtId="43" fontId="5" fillId="0" borderId="0" xfId="15" applyFont="1" applyFill="1" applyAlignment="1">
      <alignment wrapText="1"/>
    </xf>
    <xf numFmtId="0" fontId="2" fillId="0" borderId="0" xfId="2" applyFont="1" applyFill="1" applyAlignment="1">
      <alignment vertical="center" wrapText="1"/>
    </xf>
    <xf numFmtId="0" fontId="5" fillId="0" borderId="0" xfId="2" applyFill="1" applyAlignment="1">
      <alignment wrapText="1"/>
    </xf>
    <xf numFmtId="9" fontId="5" fillId="0" borderId="0" xfId="2" applyNumberFormat="1" applyFill="1" applyAlignment="1">
      <alignment vertical="center" wrapText="1"/>
    </xf>
    <xf numFmtId="9" fontId="61" fillId="0" borderId="25" xfId="11" applyNumberFormat="1" applyFont="1" applyFill="1" applyBorder="1" applyAlignment="1">
      <alignment horizontal="center" vertical="center"/>
    </xf>
    <xf numFmtId="9" fontId="61" fillId="0" borderId="20" xfId="11" applyNumberFormat="1" applyFont="1" applyFill="1" applyBorder="1" applyAlignment="1">
      <alignment horizontal="center" vertical="center"/>
    </xf>
    <xf numFmtId="0" fontId="62" fillId="0" borderId="0" xfId="2" applyFont="1"/>
    <xf numFmtId="0" fontId="63" fillId="0" borderId="1" xfId="2" applyFont="1" applyBorder="1" applyAlignment="1">
      <alignment wrapText="1"/>
    </xf>
    <xf numFmtId="9" fontId="29" fillId="0" borderId="1" xfId="9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61" fillId="0" borderId="1" xfId="2" applyFont="1" applyFill="1" applyBorder="1" applyAlignment="1">
      <alignment horizontal="left" vertical="center" wrapText="1"/>
    </xf>
    <xf numFmtId="9" fontId="61" fillId="0" borderId="1" xfId="11" applyNumberFormat="1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9" fontId="24" fillId="3" borderId="25" xfId="11" quotePrefix="1" applyFont="1" applyFill="1" applyBorder="1" applyAlignment="1">
      <alignment horizontal="center" vertical="center"/>
    </xf>
    <xf numFmtId="10" fontId="47" fillId="0" borderId="26" xfId="2" applyNumberFormat="1" applyFont="1" applyBorder="1" applyAlignment="1">
      <alignment horizontal="center" vertical="center"/>
    </xf>
    <xf numFmtId="9" fontId="47" fillId="0" borderId="28" xfId="11" applyFont="1" applyBorder="1" applyAlignment="1">
      <alignment horizontal="center" vertical="center"/>
    </xf>
    <xf numFmtId="9" fontId="61" fillId="0" borderId="2" xfId="2" applyNumberFormat="1" applyFont="1" applyBorder="1" applyAlignment="1">
      <alignment horizontal="center" vertical="center"/>
    </xf>
    <xf numFmtId="10" fontId="61" fillId="0" borderId="2" xfId="2" applyNumberFormat="1" applyFont="1" applyBorder="1" applyAlignment="1">
      <alignment horizontal="center" vertical="center"/>
    </xf>
    <xf numFmtId="0" fontId="62" fillId="0" borderId="1" xfId="2" applyFont="1" applyBorder="1" applyAlignment="1">
      <alignment horizontal="center"/>
    </xf>
    <xf numFmtId="0" fontId="63" fillId="0" borderId="41" xfId="2" applyFont="1" applyBorder="1" applyAlignment="1">
      <alignment horizontal="center" vertical="center"/>
    </xf>
    <xf numFmtId="0" fontId="63" fillId="0" borderId="42" xfId="2" applyFont="1" applyBorder="1" applyAlignment="1">
      <alignment horizontal="center" vertical="center"/>
    </xf>
    <xf numFmtId="0" fontId="63" fillId="0" borderId="43" xfId="2" applyFont="1" applyBorder="1" applyAlignment="1">
      <alignment horizontal="center" vertical="center"/>
    </xf>
    <xf numFmtId="0" fontId="63" fillId="0" borderId="45" xfId="2" applyFont="1" applyBorder="1" applyAlignment="1">
      <alignment horizontal="center" vertical="center"/>
    </xf>
    <xf numFmtId="0" fontId="63" fillId="0" borderId="23" xfId="2" applyFont="1" applyBorder="1" applyAlignment="1">
      <alignment horizontal="center" vertical="center"/>
    </xf>
    <xf numFmtId="0" fontId="63" fillId="0" borderId="46" xfId="2" applyFont="1" applyBorder="1" applyAlignment="1">
      <alignment horizontal="center" vertical="center"/>
    </xf>
    <xf numFmtId="0" fontId="63" fillId="0" borderId="51" xfId="2" applyFont="1" applyBorder="1" applyAlignment="1">
      <alignment horizontal="center" vertical="center"/>
    </xf>
    <xf numFmtId="0" fontId="63" fillId="0" borderId="52" xfId="2" applyFont="1" applyBorder="1" applyAlignment="1">
      <alignment horizontal="center" vertical="center"/>
    </xf>
    <xf numFmtId="0" fontId="63" fillId="0" borderId="53" xfId="2" applyFont="1" applyBorder="1" applyAlignment="1">
      <alignment horizontal="center" vertical="center"/>
    </xf>
    <xf numFmtId="0" fontId="44" fillId="0" borderId="0" xfId="2" applyFont="1" applyAlignment="1">
      <alignment horizontal="center"/>
    </xf>
    <xf numFmtId="0" fontId="45" fillId="0" borderId="0" xfId="2" applyFont="1" applyBorder="1" applyAlignment="1">
      <alignment horizontal="center"/>
    </xf>
    <xf numFmtId="0" fontId="43" fillId="3" borderId="47" xfId="2" applyFont="1" applyFill="1" applyBorder="1" applyAlignment="1">
      <alignment horizontal="center" vertical="center" wrapText="1"/>
    </xf>
    <xf numFmtId="0" fontId="43" fillId="3" borderId="48" xfId="2" applyFont="1" applyFill="1" applyBorder="1" applyAlignment="1">
      <alignment horizontal="center" vertical="center" wrapText="1"/>
    </xf>
    <xf numFmtId="0" fontId="43" fillId="3" borderId="49" xfId="2" applyFont="1" applyFill="1" applyBorder="1" applyAlignment="1">
      <alignment horizontal="center" vertical="center" wrapText="1"/>
    </xf>
    <xf numFmtId="0" fontId="36" fillId="11" borderId="1" xfId="0" applyNumberFormat="1" applyFont="1" applyFill="1" applyBorder="1" applyAlignment="1">
      <alignment horizontal="center" vertical="top" wrapText="1" readingOrder="1"/>
    </xf>
    <xf numFmtId="0" fontId="37" fillId="0" borderId="0" xfId="0" applyNumberFormat="1" applyFont="1" applyFill="1" applyBorder="1" applyAlignment="1">
      <alignment vertical="top" wrapText="1" readingOrder="1"/>
    </xf>
    <xf numFmtId="0" fontId="42" fillId="0" borderId="0" xfId="0" applyFont="1" applyFill="1" applyBorder="1"/>
    <xf numFmtId="0" fontId="36" fillId="11" borderId="0" xfId="0" applyNumberFormat="1" applyFont="1" applyFill="1" applyBorder="1" applyAlignment="1">
      <alignment horizontal="center" vertical="top" wrapText="1" readingOrder="1"/>
    </xf>
    <xf numFmtId="0" fontId="36" fillId="11" borderId="40" xfId="0" applyNumberFormat="1" applyFont="1" applyFill="1" applyBorder="1" applyAlignment="1">
      <alignment horizontal="center" vertical="top" wrapText="1" readingOrder="1"/>
    </xf>
    <xf numFmtId="0" fontId="36" fillId="2" borderId="41" xfId="0" applyNumberFormat="1" applyFont="1" applyFill="1" applyBorder="1" applyAlignment="1">
      <alignment horizontal="left" vertical="top" wrapText="1" readingOrder="1"/>
    </xf>
    <xf numFmtId="0" fontId="36" fillId="2" borderId="42" xfId="0" applyNumberFormat="1" applyFont="1" applyFill="1" applyBorder="1" applyAlignment="1">
      <alignment horizontal="left" vertical="top" wrapText="1" readingOrder="1"/>
    </xf>
    <xf numFmtId="0" fontId="36" fillId="2" borderId="43" xfId="0" applyNumberFormat="1" applyFont="1" applyFill="1" applyBorder="1" applyAlignment="1">
      <alignment horizontal="left" vertical="top" wrapText="1" readingOrder="1"/>
    </xf>
    <xf numFmtId="0" fontId="36" fillId="2" borderId="44" xfId="0" applyNumberFormat="1" applyFont="1" applyFill="1" applyBorder="1" applyAlignment="1">
      <alignment horizontal="left" vertical="top" wrapText="1" readingOrder="1"/>
    </xf>
    <xf numFmtId="0" fontId="36" fillId="2" borderId="0" xfId="0" applyNumberFormat="1" applyFont="1" applyFill="1" applyBorder="1" applyAlignment="1">
      <alignment horizontal="left" vertical="top" wrapText="1" readingOrder="1"/>
    </xf>
    <xf numFmtId="0" fontId="36" fillId="2" borderId="40" xfId="0" applyNumberFormat="1" applyFont="1" applyFill="1" applyBorder="1" applyAlignment="1">
      <alignment horizontal="left" vertical="top" wrapText="1" readingOrder="1"/>
    </xf>
    <xf numFmtId="0" fontId="36" fillId="2" borderId="45" xfId="0" applyNumberFormat="1" applyFont="1" applyFill="1" applyBorder="1" applyAlignment="1">
      <alignment horizontal="left" vertical="top" wrapText="1" readingOrder="1"/>
    </xf>
    <xf numFmtId="0" fontId="36" fillId="2" borderId="23" xfId="0" applyNumberFormat="1" applyFont="1" applyFill="1" applyBorder="1" applyAlignment="1">
      <alignment horizontal="left" vertical="top" wrapText="1" readingOrder="1"/>
    </xf>
    <xf numFmtId="0" fontId="36" fillId="2" borderId="46" xfId="0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horizontal="center"/>
    </xf>
    <xf numFmtId="0" fontId="37" fillId="0" borderId="1" xfId="0" applyNumberFormat="1" applyFont="1" applyFill="1" applyBorder="1" applyAlignment="1">
      <alignment horizontal="center" vertical="center" wrapText="1" readingOrder="1"/>
    </xf>
    <xf numFmtId="0" fontId="42" fillId="0" borderId="1" xfId="0" applyFont="1" applyFill="1" applyBorder="1"/>
    <xf numFmtId="0" fontId="37" fillId="0" borderId="1" xfId="0" applyNumberFormat="1" applyFont="1" applyFill="1" applyBorder="1" applyAlignment="1">
      <alignment vertical="center" wrapText="1" readingOrder="1"/>
    </xf>
    <xf numFmtId="0" fontId="36" fillId="11" borderId="1" xfId="0" applyNumberFormat="1" applyFont="1" applyFill="1" applyBorder="1" applyAlignment="1">
      <alignment horizontal="center" vertical="center" wrapText="1" readingOrder="1"/>
    </xf>
    <xf numFmtId="0" fontId="36" fillId="7" borderId="30" xfId="0" applyNumberFormat="1" applyFont="1" applyFill="1" applyBorder="1" applyAlignment="1">
      <alignment horizontal="left" vertical="top" wrapText="1" readingOrder="1"/>
    </xf>
    <xf numFmtId="0" fontId="42" fillId="0" borderId="31" xfId="0" applyNumberFormat="1" applyFont="1" applyFill="1" applyBorder="1" applyAlignment="1">
      <alignment vertical="top" wrapText="1"/>
    </xf>
    <xf numFmtId="0" fontId="42" fillId="0" borderId="37" xfId="0" applyNumberFormat="1" applyFont="1" applyFill="1" applyBorder="1" applyAlignment="1">
      <alignment vertical="top" wrapText="1"/>
    </xf>
    <xf numFmtId="0" fontId="36" fillId="0" borderId="37" xfId="0" applyNumberFormat="1" applyFont="1" applyFill="1" applyBorder="1" applyAlignment="1">
      <alignment horizontal="left" vertical="top" wrapText="1" readingOrder="1"/>
    </xf>
    <xf numFmtId="0" fontId="36" fillId="7" borderId="17" xfId="0" applyNumberFormat="1" applyFont="1" applyFill="1" applyBorder="1" applyAlignment="1">
      <alignment horizontal="center" vertical="top" wrapText="1" readingOrder="1"/>
    </xf>
    <xf numFmtId="0" fontId="42" fillId="0" borderId="29" xfId="0" applyNumberFormat="1" applyFont="1" applyFill="1" applyBorder="1" applyAlignment="1">
      <alignment vertical="top" wrapText="1"/>
    </xf>
    <xf numFmtId="0" fontId="36" fillId="7" borderId="29" xfId="0" applyNumberFormat="1" applyFont="1" applyFill="1" applyBorder="1" applyAlignment="1">
      <alignment horizontal="center" vertical="top" wrapText="1" readingOrder="1"/>
    </xf>
    <xf numFmtId="0" fontId="42" fillId="0" borderId="38" xfId="0" applyNumberFormat="1" applyFont="1" applyFill="1" applyBorder="1" applyAlignment="1">
      <alignment vertical="top" wrapText="1"/>
    </xf>
    <xf numFmtId="0" fontId="36" fillId="0" borderId="1" xfId="0" applyNumberFormat="1" applyFont="1" applyFill="1" applyBorder="1" applyAlignment="1">
      <alignment horizontal="center" vertical="center" wrapText="1" readingOrder="1"/>
    </xf>
    <xf numFmtId="0" fontId="36" fillId="0" borderId="1" xfId="0" applyNumberFormat="1" applyFont="1" applyFill="1" applyBorder="1" applyAlignment="1">
      <alignment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42" fillId="0" borderId="2" xfId="0" applyFont="1" applyFill="1" applyBorder="1"/>
    <xf numFmtId="0" fontId="36" fillId="12" borderId="1" xfId="0" applyNumberFormat="1" applyFont="1" applyFill="1" applyBorder="1" applyAlignment="1">
      <alignment horizontal="center" vertical="center" wrapText="1" readingOrder="1"/>
    </xf>
    <xf numFmtId="0" fontId="57" fillId="7" borderId="17" xfId="0" applyNumberFormat="1" applyFont="1" applyFill="1" applyBorder="1" applyAlignment="1">
      <alignment horizontal="center" vertical="top" wrapText="1" readingOrder="1"/>
    </xf>
    <xf numFmtId="0" fontId="32" fillId="0" borderId="29" xfId="0" applyNumberFormat="1" applyFont="1" applyFill="1" applyBorder="1" applyAlignment="1">
      <alignment horizontal="center" vertical="top" wrapText="1"/>
    </xf>
    <xf numFmtId="0" fontId="57" fillId="7" borderId="29" xfId="0" applyNumberFormat="1" applyFont="1" applyFill="1" applyBorder="1" applyAlignment="1">
      <alignment horizontal="center" vertical="top" wrapText="1" readingOrder="1"/>
    </xf>
    <xf numFmtId="0" fontId="32" fillId="0" borderId="38" xfId="0" applyNumberFormat="1" applyFont="1" applyFill="1" applyBorder="1" applyAlignment="1">
      <alignment horizontal="center" vertical="top" wrapText="1"/>
    </xf>
    <xf numFmtId="0" fontId="36" fillId="7" borderId="1" xfId="0" applyNumberFormat="1" applyFont="1" applyFill="1" applyBorder="1" applyAlignment="1">
      <alignment horizontal="left" vertical="center" wrapText="1" readingOrder="1"/>
    </xf>
    <xf numFmtId="0" fontId="42" fillId="0" borderId="1" xfId="0" applyNumberFormat="1" applyFont="1" applyFill="1" applyBorder="1" applyAlignment="1">
      <alignment vertical="top" wrapText="1"/>
    </xf>
    <xf numFmtId="0" fontId="36" fillId="0" borderId="1" xfId="0" applyNumberFormat="1" applyFont="1" applyFill="1" applyBorder="1" applyAlignment="1">
      <alignment horizontal="left" vertical="center" wrapText="1" readingOrder="1"/>
    </xf>
    <xf numFmtId="0" fontId="36" fillId="7" borderId="32" xfId="0" applyNumberFormat="1" applyFont="1" applyFill="1" applyBorder="1" applyAlignment="1">
      <alignment horizontal="left" vertical="top" wrapText="1" readingOrder="1"/>
    </xf>
    <xf numFmtId="0" fontId="42" fillId="0" borderId="33" xfId="0" applyNumberFormat="1" applyFont="1" applyFill="1" applyBorder="1" applyAlignment="1">
      <alignment vertical="top" wrapText="1"/>
    </xf>
    <xf numFmtId="0" fontId="42" fillId="0" borderId="34" xfId="0" applyNumberFormat="1" applyFont="1" applyFill="1" applyBorder="1" applyAlignment="1">
      <alignment vertical="top" wrapText="1"/>
    </xf>
    <xf numFmtId="0" fontId="36" fillId="0" borderId="35" xfId="0" applyNumberFormat="1" applyFont="1" applyFill="1" applyBorder="1" applyAlignment="1">
      <alignment horizontal="left" vertical="top" wrapText="1" readingOrder="1"/>
    </xf>
    <xf numFmtId="0" fontId="36" fillId="0" borderId="36" xfId="0" applyNumberFormat="1" applyFont="1" applyFill="1" applyBorder="1" applyAlignment="1">
      <alignment horizontal="left" vertical="top" wrapText="1" readingOrder="1"/>
    </xf>
    <xf numFmtId="0" fontId="56" fillId="0" borderId="0" xfId="0" applyNumberFormat="1" applyFont="1" applyFill="1" applyBorder="1" applyAlignment="1">
      <alignment horizontal="center" vertical="top" wrapText="1" readingOrder="1"/>
    </xf>
    <xf numFmtId="0" fontId="35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0" fillId="2" borderId="6" xfId="5" applyNumberFormat="1" applyFont="1" applyFill="1" applyBorder="1" applyAlignment="1">
      <alignment horizontal="center" vertical="top" wrapText="1" readingOrder="1"/>
    </xf>
    <xf numFmtId="0" fontId="30" fillId="2" borderId="6" xfId="5" applyNumberFormat="1" applyFont="1" applyFill="1" applyBorder="1" applyAlignment="1">
      <alignment vertical="top" wrapText="1"/>
    </xf>
    <xf numFmtId="0" fontId="30" fillId="2" borderId="0" xfId="5" applyFont="1" applyFill="1" applyBorder="1"/>
    <xf numFmtId="0" fontId="52" fillId="2" borderId="0" xfId="5" applyNumberFormat="1" applyFont="1" applyFill="1" applyBorder="1" applyAlignment="1">
      <alignment vertical="top" wrapText="1" readingOrder="1"/>
    </xf>
    <xf numFmtId="0" fontId="51" fillId="2" borderId="0" xfId="5" applyNumberFormat="1" applyFont="1" applyFill="1" applyBorder="1" applyAlignment="1">
      <alignment vertical="top" wrapText="1" readingOrder="1"/>
    </xf>
    <xf numFmtId="0" fontId="55" fillId="2" borderId="0" xfId="5" applyNumberFormat="1" applyFont="1" applyFill="1" applyBorder="1" applyAlignment="1">
      <alignment vertical="top" wrapText="1" readingOrder="1"/>
    </xf>
    <xf numFmtId="0" fontId="54" fillId="2" borderId="0" xfId="5" applyFont="1" applyFill="1" applyBorder="1"/>
    <xf numFmtId="0" fontId="53" fillId="5" borderId="13" xfId="5" applyNumberFormat="1" applyFont="1" applyFill="1" applyBorder="1" applyAlignment="1">
      <alignment horizontal="left" wrapText="1" readingOrder="1"/>
    </xf>
    <xf numFmtId="0" fontId="54" fillId="2" borderId="14" xfId="5" applyNumberFormat="1" applyFont="1" applyFill="1" applyBorder="1" applyAlignment="1">
      <alignment vertical="top" wrapText="1"/>
    </xf>
    <xf numFmtId="0" fontId="54" fillId="2" borderId="15" xfId="5" applyNumberFormat="1" applyFont="1" applyFill="1" applyBorder="1" applyAlignment="1">
      <alignment vertical="top" wrapText="1"/>
    </xf>
    <xf numFmtId="0" fontId="53" fillId="2" borderId="0" xfId="5" applyNumberFormat="1" applyFont="1" applyFill="1" applyBorder="1" applyAlignment="1">
      <alignment vertical="top" wrapText="1" readingOrder="1"/>
    </xf>
    <xf numFmtId="0" fontId="53" fillId="5" borderId="0" xfId="5" applyNumberFormat="1" applyFont="1" applyFill="1" applyBorder="1" applyAlignment="1">
      <alignment vertical="top" wrapText="1" readingOrder="1"/>
    </xf>
    <xf numFmtId="0" fontId="37" fillId="2" borderId="1" xfId="5" applyNumberFormat="1" applyFont="1" applyFill="1" applyBorder="1" applyAlignment="1">
      <alignment vertical="top" wrapText="1" readingOrder="1"/>
    </xf>
    <xf numFmtId="0" fontId="30" fillId="2" borderId="1" xfId="5" applyFont="1" applyFill="1" applyBorder="1"/>
    <xf numFmtId="4" fontId="37" fillId="2" borderId="1" xfId="5" applyNumberFormat="1" applyFont="1" applyFill="1" applyBorder="1" applyAlignment="1">
      <alignment horizontal="right" vertical="top" wrapText="1" readingOrder="1"/>
    </xf>
    <xf numFmtId="0" fontId="53" fillId="5" borderId="1" xfId="5" applyNumberFormat="1" applyFont="1" applyFill="1" applyBorder="1" applyAlignment="1">
      <alignment horizontal="center" wrapText="1" readingOrder="1"/>
    </xf>
    <xf numFmtId="0" fontId="54" fillId="2" borderId="1" xfId="5" applyNumberFormat="1" applyFont="1" applyFill="1" applyBorder="1" applyAlignment="1">
      <alignment vertical="top" wrapText="1"/>
    </xf>
    <xf numFmtId="0" fontId="37" fillId="2" borderId="1" xfId="5" applyNumberFormat="1" applyFont="1" applyFill="1" applyBorder="1" applyAlignment="1">
      <alignment horizontal="right" vertical="top" wrapText="1" readingOrder="1"/>
    </xf>
    <xf numFmtId="0" fontId="48" fillId="2" borderId="0" xfId="5" applyNumberFormat="1" applyFont="1" applyFill="1" applyBorder="1" applyAlignment="1">
      <alignment horizontal="center" vertical="top" wrapText="1" readingOrder="1"/>
    </xf>
    <xf numFmtId="0" fontId="16" fillId="2" borderId="0" xfId="13" applyFont="1" applyFill="1" applyBorder="1" applyAlignment="1">
      <alignment horizontal="center"/>
    </xf>
    <xf numFmtId="0" fontId="42" fillId="2" borderId="0" xfId="13" applyFont="1" applyFill="1" applyBorder="1" applyAlignment="1">
      <alignment horizontal="center"/>
    </xf>
    <xf numFmtId="0" fontId="42" fillId="2" borderId="1" xfId="0" applyNumberFormat="1" applyFont="1" applyFill="1" applyBorder="1" applyAlignment="1">
      <alignment vertical="top" wrapText="1" readingOrder="1"/>
    </xf>
    <xf numFmtId="0" fontId="30" fillId="2" borderId="1" xfId="0" applyFont="1" applyFill="1" applyBorder="1"/>
    <xf numFmtId="4" fontId="42" fillId="2" borderId="1" xfId="0" applyNumberFormat="1" applyFont="1" applyFill="1" applyBorder="1" applyAlignment="1">
      <alignment horizontal="right" vertical="top" wrapText="1" readingOrder="1"/>
    </xf>
    <xf numFmtId="0" fontId="42" fillId="2" borderId="1" xfId="0" applyNumberFormat="1" applyFont="1" applyFill="1" applyBorder="1" applyAlignment="1">
      <alignment horizontal="right" vertical="top" wrapText="1" readingOrder="1"/>
    </xf>
    <xf numFmtId="0" fontId="16" fillId="5" borderId="1" xfId="0" applyNumberFormat="1" applyFont="1" applyFill="1" applyBorder="1" applyAlignment="1">
      <alignment horizontal="center" wrapText="1" readingOrder="1"/>
    </xf>
    <xf numFmtId="0" fontId="35" fillId="2" borderId="1" xfId="0" applyNumberFormat="1" applyFont="1" applyFill="1" applyBorder="1" applyAlignment="1">
      <alignment vertical="top" wrapText="1"/>
    </xf>
    <xf numFmtId="0" fontId="16" fillId="2" borderId="0" xfId="0" applyNumberFormat="1" applyFont="1" applyFill="1" applyBorder="1" applyAlignment="1">
      <alignment vertical="top" wrapText="1" readingOrder="1"/>
    </xf>
    <xf numFmtId="0" fontId="35" fillId="2" borderId="0" xfId="0" applyFont="1" applyFill="1" applyBorder="1"/>
    <xf numFmtId="0" fontId="31" fillId="2" borderId="0" xfId="0" applyNumberFormat="1" applyFont="1" applyFill="1" applyBorder="1" applyAlignment="1">
      <alignment vertical="top" wrapText="1" readingOrder="1"/>
    </xf>
    <xf numFmtId="0" fontId="16" fillId="5" borderId="13" xfId="0" applyNumberFormat="1" applyFont="1" applyFill="1" applyBorder="1" applyAlignment="1">
      <alignment horizontal="left" wrapText="1" readingOrder="1"/>
    </xf>
    <xf numFmtId="0" fontId="35" fillId="2" borderId="14" xfId="0" applyNumberFormat="1" applyFont="1" applyFill="1" applyBorder="1" applyAlignment="1">
      <alignment vertical="top" wrapText="1"/>
    </xf>
    <xf numFmtId="0" fontId="35" fillId="2" borderId="15" xfId="0" applyNumberFormat="1" applyFont="1" applyFill="1" applyBorder="1" applyAlignment="1">
      <alignment vertical="top" wrapText="1"/>
    </xf>
    <xf numFmtId="0" fontId="16" fillId="5" borderId="0" xfId="0" applyNumberFormat="1" applyFont="1" applyFill="1" applyBorder="1" applyAlignment="1">
      <alignment vertical="top" wrapText="1" readingOrder="1"/>
    </xf>
    <xf numFmtId="0" fontId="41" fillId="2" borderId="6" xfId="0" applyNumberFormat="1" applyFont="1" applyFill="1" applyBorder="1" applyAlignment="1">
      <alignment horizontal="center" vertical="top" wrapText="1" readingOrder="1"/>
    </xf>
    <xf numFmtId="0" fontId="40" fillId="2" borderId="6" xfId="0" applyNumberFormat="1" applyFont="1" applyFill="1" applyBorder="1" applyAlignment="1">
      <alignment vertical="top" wrapText="1"/>
    </xf>
    <xf numFmtId="0" fontId="40" fillId="2" borderId="0" xfId="0" applyFont="1" applyFill="1" applyBorder="1"/>
    <xf numFmtId="0" fontId="30" fillId="2" borderId="0" xfId="0" applyFont="1" applyFill="1" applyBorder="1"/>
    <xf numFmtId="0" fontId="41" fillId="2" borderId="0" xfId="0" applyNumberFormat="1" applyFont="1" applyFill="1" applyBorder="1" applyAlignment="1">
      <alignment vertical="top" wrapText="1" readingOrder="1"/>
    </xf>
  </cellXfs>
  <cellStyles count="19">
    <cellStyle name="Hipervínculo 2" xfId="4"/>
    <cellStyle name="Millares" xfId="15" builtinId="3"/>
    <cellStyle name="Millares 3" xfId="12"/>
    <cellStyle name="Moneda 2" xfId="7"/>
    <cellStyle name="Normal" xfId="0" builtinId="0"/>
    <cellStyle name="Normal 2" xfId="2"/>
    <cellStyle name="Normal 2 2" xfId="5"/>
    <cellStyle name="Normal 2 3" xfId="13"/>
    <cellStyle name="Normal 2 4" xfId="18"/>
    <cellStyle name="Normal 3" xfId="6"/>
    <cellStyle name="Normal 3 2" xfId="1"/>
    <cellStyle name="Normal 4" xfId="10"/>
    <cellStyle name="Normal 5" xfId="16"/>
    <cellStyle name="Porcentaje" xfId="9" builtinId="5"/>
    <cellStyle name="Porcentaje 2" xfId="3"/>
    <cellStyle name="Porcentaje 3" xfId="8"/>
    <cellStyle name="Porcentaje 4" xfId="11"/>
    <cellStyle name="Porcentaje 5" xfId="14"/>
    <cellStyle name="Porcentaje 6" xfId="17"/>
  </cellStyles>
  <dxfs count="0"/>
  <tableStyles count="0" defaultTableStyle="TableStyleMedium9" defaultPivotStyle="PivotStyleLight16"/>
  <colors>
    <mruColors>
      <color rgb="FFEB2D0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Acciones INCI 2012 (Frecuencia acumulada)</a:t>
            </a:r>
          </a:p>
        </c:rich>
      </c:tx>
      <c:layout>
        <c:manualLayout>
          <c:xMode val="edge"/>
          <c:yMode val="edge"/>
          <c:x val="0.31353169962665556"/>
          <c:y val="2.802101576182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08228273072522E-2"/>
          <c:y val="0.14010519861776097"/>
          <c:w val="0.90319128935395321"/>
          <c:h val="0.7670759624322413"/>
        </c:manualLayout>
      </c:layout>
      <c:lineChart>
        <c:grouping val="standard"/>
        <c:varyColors val="0"/>
        <c:ser>
          <c:idx val="0"/>
          <c:order val="0"/>
          <c:tx>
            <c:strRef>
              <c:f>'Graf acs'!$A$2:$A$11</c:f>
              <c:strCache>
                <c:ptCount val="10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acs'!$A$2:$A$12</c:f>
              <c:strCache>
                <c:ptCount val="11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'Graf acs'!$Q$2:$Q$12</c:f>
              <c:numCache>
                <c:formatCode>0.00%</c:formatCode>
                <c:ptCount val="11"/>
                <c:pt idx="0">
                  <c:v>0.1003</c:v>
                </c:pt>
                <c:pt idx="1">
                  <c:v>0.2034</c:v>
                </c:pt>
                <c:pt idx="2">
                  <c:v>0.3</c:v>
                </c:pt>
                <c:pt idx="3">
                  <c:v>0.4153</c:v>
                </c:pt>
                <c:pt idx="4">
                  <c:v>0.56210000000000004</c:v>
                </c:pt>
                <c:pt idx="5">
                  <c:v>0.64400000000000002</c:v>
                </c:pt>
                <c:pt idx="6">
                  <c:v>0.72763867684478378</c:v>
                </c:pt>
                <c:pt idx="7">
                  <c:v>0.82483969465648865</c:v>
                </c:pt>
                <c:pt idx="8">
                  <c:v>0.90779134860050903</c:v>
                </c:pt>
                <c:pt idx="9">
                  <c:v>0.95868193384223932</c:v>
                </c:pt>
                <c:pt idx="10" formatCode="0%">
                  <c:v>0.99532315521628512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517872"/>
        <c:axId val="768514512"/>
      </c:lineChart>
      <c:catAx>
        <c:axId val="76851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6851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514512"/>
        <c:scaling>
          <c:orientation val="minMax"/>
          <c:max val="1.100000000000000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68517872"/>
        <c:crosses val="autoZero"/>
        <c:crossBetween val="between"/>
        <c:majorUnit val="0.1"/>
      </c:valAx>
      <c:spPr>
        <a:gradFill rotWithShape="0">
          <a:gsLst>
            <a:gs pos="0">
              <a:srgbClr val="C0C0C0"/>
            </a:gs>
            <a:gs pos="50000">
              <a:srgbClr val="CCFFCC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shade val="76078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3406113537118"/>
          <c:y val="0.10185215884258911"/>
          <c:w val="0.56550218340611358"/>
          <c:h val="0.7993851254615326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'Graf acs'!$B$58:$E$58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'Graf acs'!$B$72:$E$72</c:f>
              <c:numCache>
                <c:formatCode>0.00%</c:formatCode>
                <c:ptCount val="4"/>
                <c:pt idx="0">
                  <c:v>0.17471212677073103</c:v>
                </c:pt>
                <c:pt idx="1">
                  <c:v>0.32123457082332335</c:v>
                </c:pt>
                <c:pt idx="2">
                  <c:v>0.28491461437413462</c:v>
                </c:pt>
                <c:pt idx="3">
                  <c:v>0.21913868803181105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Acciones Fortalecimiento Institucional 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863241060234"/>
          <c:y val="0.1253336597230722"/>
          <c:w val="0.82150710161941709"/>
          <c:h val="0.78133536806085435"/>
        </c:manualLayout>
      </c:layout>
      <c:lineChart>
        <c:grouping val="standard"/>
        <c:varyColors val="0"/>
        <c:ser>
          <c:idx val="0"/>
          <c:order val="0"/>
          <c:marker>
            <c:symbol val="star"/>
            <c:size val="4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acs'!$A$80:$A$90</c:f>
              <c:strCache>
                <c:ptCount val="11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'Graf acs'!$I$80:$I$90</c:f>
              <c:numCache>
                <c:formatCode>0.00%</c:formatCode>
                <c:ptCount val="11"/>
                <c:pt idx="0">
                  <c:v>0.12440191387559808</c:v>
                </c:pt>
                <c:pt idx="1">
                  <c:v>0.22966507177033491</c:v>
                </c:pt>
                <c:pt idx="2">
                  <c:v>0.31100478468899517</c:v>
                </c:pt>
                <c:pt idx="3">
                  <c:v>0.39952153110047844</c:v>
                </c:pt>
                <c:pt idx="4">
                  <c:v>0.50717703349282295</c:v>
                </c:pt>
                <c:pt idx="5">
                  <c:v>0.5861244019138756</c:v>
                </c:pt>
                <c:pt idx="6">
                  <c:v>0.67224880382775121</c:v>
                </c:pt>
                <c:pt idx="7">
                  <c:v>0.76794258373205748</c:v>
                </c:pt>
                <c:pt idx="8">
                  <c:v>0.85167464114832547</c:v>
                </c:pt>
                <c:pt idx="9">
                  <c:v>0.94258373205741641</c:v>
                </c:pt>
                <c:pt idx="10" formatCode="0%">
                  <c:v>1.0000000000000002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431504"/>
        <c:axId val="767427584"/>
      </c:lineChart>
      <c:catAx>
        <c:axId val="76743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67427584"/>
        <c:crosses val="autoZero"/>
        <c:auto val="1"/>
        <c:lblAlgn val="ctr"/>
        <c:lblOffset val="100"/>
        <c:noMultiLvlLbl val="0"/>
      </c:catAx>
      <c:valAx>
        <c:axId val="7674275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6743150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  <a:alpha val="86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Acciones Movilización Social 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7348301327628"/>
          <c:y val="0.1253336597230722"/>
          <c:w val="0.8326538909577198"/>
          <c:h val="0.78133536806085435"/>
        </c:manualLayout>
      </c:layout>
      <c:lineChart>
        <c:grouping val="standard"/>
        <c:varyColors val="0"/>
        <c:ser>
          <c:idx val="0"/>
          <c:order val="0"/>
          <c:marker>
            <c:symbol val="star"/>
            <c:size val="5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acs'!$A$104:$A$114</c:f>
              <c:strCache>
                <c:ptCount val="11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'Graf acs'!$G$104:$G$114</c:f>
              <c:numCache>
                <c:formatCode>0.00%</c:formatCode>
                <c:ptCount val="11"/>
                <c:pt idx="0">
                  <c:v>8.5501858736059477E-2</c:v>
                </c:pt>
                <c:pt idx="1">
                  <c:v>0.20817843866171004</c:v>
                </c:pt>
                <c:pt idx="2">
                  <c:v>0.33457249070631967</c:v>
                </c:pt>
                <c:pt idx="3">
                  <c:v>0.49814126394052038</c:v>
                </c:pt>
                <c:pt idx="4">
                  <c:v>0.69888475836431219</c:v>
                </c:pt>
                <c:pt idx="5">
                  <c:v>0.77323420074349436</c:v>
                </c:pt>
                <c:pt idx="6">
                  <c:v>0.85130111524163565</c:v>
                </c:pt>
                <c:pt idx="7">
                  <c:v>0.89591078066914498</c:v>
                </c:pt>
                <c:pt idx="8">
                  <c:v>0.91821561338289959</c:v>
                </c:pt>
                <c:pt idx="9">
                  <c:v>0.98513011152416352</c:v>
                </c:pt>
                <c:pt idx="10" formatCode="0%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428144"/>
        <c:axId val="626465296"/>
      </c:lineChart>
      <c:catAx>
        <c:axId val="7674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26465296"/>
        <c:crosses val="autoZero"/>
        <c:auto val="1"/>
        <c:lblAlgn val="ctr"/>
        <c:lblOffset val="100"/>
        <c:noMultiLvlLbl val="0"/>
      </c:catAx>
      <c:valAx>
        <c:axId val="62646529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67428144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Acciones Inclusión Educativa 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863241060234"/>
          <c:y val="0.1253336597230722"/>
          <c:w val="0.82150710161941709"/>
          <c:h val="0.78133536806085435"/>
        </c:manualLayout>
      </c:layout>
      <c:lineChart>
        <c:grouping val="standard"/>
        <c:varyColors val="0"/>
        <c:ser>
          <c:idx val="0"/>
          <c:order val="0"/>
          <c:marker>
            <c:symbol val="star"/>
            <c:size val="5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acs'!$A$129:$A$139</c:f>
              <c:strCache>
                <c:ptCount val="11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'Graf acs'!$I$129:$I$139</c:f>
              <c:numCache>
                <c:formatCode>0.00%</c:formatCode>
                <c:ptCount val="11"/>
                <c:pt idx="0">
                  <c:v>0.12050078247261346</c:v>
                </c:pt>
                <c:pt idx="1">
                  <c:v>0.25039123630672927</c:v>
                </c:pt>
                <c:pt idx="2">
                  <c:v>0.34663536776212833</c:v>
                </c:pt>
                <c:pt idx="3">
                  <c:v>0.45852895148669798</c:v>
                </c:pt>
                <c:pt idx="4">
                  <c:v>0.5719874804381847</c:v>
                </c:pt>
                <c:pt idx="5">
                  <c:v>0.62754303599374028</c:v>
                </c:pt>
                <c:pt idx="6">
                  <c:v>0.72691705790297345</c:v>
                </c:pt>
                <c:pt idx="7">
                  <c:v>0.83568075117370899</c:v>
                </c:pt>
                <c:pt idx="8">
                  <c:v>0.93114241001564957</c:v>
                </c:pt>
                <c:pt idx="9">
                  <c:v>0.9655712050078249</c:v>
                </c:pt>
                <c:pt idx="10" formatCode="0%">
                  <c:v>1.0000000000000002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60400"/>
        <c:axId val="771759840"/>
      </c:lineChart>
      <c:catAx>
        <c:axId val="7717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71759840"/>
        <c:crosses val="autoZero"/>
        <c:auto val="1"/>
        <c:lblAlgn val="ctr"/>
        <c:lblOffset val="100"/>
        <c:noMultiLvlLbl val="0"/>
      </c:catAx>
      <c:valAx>
        <c:axId val="7717598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71760400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24847</xdr:rowOff>
    </xdr:from>
    <xdr:to>
      <xdr:col>4</xdr:col>
      <xdr:colOff>22677</xdr:colOff>
      <xdr:row>22</xdr:row>
      <xdr:rowOff>22677</xdr:rowOff>
    </xdr:to>
    <xdr:sp macro="" textlink="">
      <xdr:nvSpPr>
        <xdr:cNvPr id="5" name="Flecha a la derecha con muesca 4"/>
        <xdr:cNvSpPr/>
      </xdr:nvSpPr>
      <xdr:spPr bwMode="auto">
        <a:xfrm>
          <a:off x="6735536" y="5998383"/>
          <a:ext cx="1097641" cy="555723"/>
        </a:xfrm>
        <a:prstGeom prst="notchedRightArrow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0</xdr:colOff>
      <xdr:row>55</xdr:row>
      <xdr:rowOff>23245</xdr:rowOff>
    </xdr:from>
    <xdr:to>
      <xdr:col>4</xdr:col>
      <xdr:colOff>0</xdr:colOff>
      <xdr:row>56</xdr:row>
      <xdr:rowOff>34584</xdr:rowOff>
    </xdr:to>
    <xdr:sp macro="" textlink="">
      <xdr:nvSpPr>
        <xdr:cNvPr id="9" name="Flecha a la derecha con muesca 8"/>
        <xdr:cNvSpPr/>
      </xdr:nvSpPr>
      <xdr:spPr bwMode="auto">
        <a:xfrm>
          <a:off x="6651625" y="31328745"/>
          <a:ext cx="2428875" cy="709839"/>
        </a:xfrm>
        <a:prstGeom prst="notchedRightArrow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</xdr:colOff>
      <xdr:row>46</xdr:row>
      <xdr:rowOff>57979</xdr:rowOff>
    </xdr:from>
    <xdr:to>
      <xdr:col>3</xdr:col>
      <xdr:colOff>1206501</xdr:colOff>
      <xdr:row>47</xdr:row>
      <xdr:rowOff>22678</xdr:rowOff>
    </xdr:to>
    <xdr:sp macro="" textlink="">
      <xdr:nvSpPr>
        <xdr:cNvPr id="10" name="Flecha a la derecha con muesca 9"/>
        <xdr:cNvSpPr/>
      </xdr:nvSpPr>
      <xdr:spPr bwMode="auto">
        <a:xfrm>
          <a:off x="6651626" y="25664354"/>
          <a:ext cx="1206500" cy="599699"/>
        </a:xfrm>
        <a:prstGeom prst="notchedRightArrow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0</xdr:colOff>
      <xdr:row>34</xdr:row>
      <xdr:rowOff>24847</xdr:rowOff>
    </xdr:from>
    <xdr:to>
      <xdr:col>4</xdr:col>
      <xdr:colOff>0</xdr:colOff>
      <xdr:row>35</xdr:row>
      <xdr:rowOff>22677</xdr:rowOff>
    </xdr:to>
    <xdr:sp macro="" textlink="">
      <xdr:nvSpPr>
        <xdr:cNvPr id="6" name="Flecha a la derecha con muesca 5"/>
        <xdr:cNvSpPr/>
      </xdr:nvSpPr>
      <xdr:spPr bwMode="auto">
        <a:xfrm>
          <a:off x="6651625" y="18154097"/>
          <a:ext cx="1285875" cy="680455"/>
        </a:xfrm>
        <a:prstGeom prst="notchedRightArrow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603250</xdr:colOff>
      <xdr:row>0</xdr:row>
      <xdr:rowOff>0</xdr:rowOff>
    </xdr:from>
    <xdr:to>
      <xdr:col>0</xdr:col>
      <xdr:colOff>2095499</xdr:colOff>
      <xdr:row>2</xdr:row>
      <xdr:rowOff>443633</xdr:rowOff>
    </xdr:to>
    <xdr:pic>
      <xdr:nvPicPr>
        <xdr:cNvPr id="7" name="Imagen 1" descr="http://www.inci.gov.co/home/sites/default/files/Logo%20INCI_0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0"/>
          <a:ext cx="1492249" cy="1189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68</xdr:row>
      <xdr:rowOff>57979</xdr:rowOff>
    </xdr:from>
    <xdr:to>
      <xdr:col>3</xdr:col>
      <xdr:colOff>1206501</xdr:colOff>
      <xdr:row>69</xdr:row>
      <xdr:rowOff>22678</xdr:rowOff>
    </xdr:to>
    <xdr:sp macro="" textlink="">
      <xdr:nvSpPr>
        <xdr:cNvPr id="8" name="Flecha a la derecha con muesca 7"/>
        <xdr:cNvSpPr/>
      </xdr:nvSpPr>
      <xdr:spPr bwMode="auto">
        <a:xfrm>
          <a:off x="6651626" y="33554229"/>
          <a:ext cx="1206500" cy="599699"/>
        </a:xfrm>
        <a:prstGeom prst="notchedRightArrow">
          <a:avLst/>
        </a:prstGeom>
        <a:solidFill>
          <a:srgbClr val="007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152400</xdr:colOff>
      <xdr:row>2</xdr:row>
      <xdr:rowOff>200025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0"/>
          <a:ext cx="1800225" cy="552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152400</xdr:colOff>
      <xdr:row>3</xdr:row>
      <xdr:rowOff>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0"/>
          <a:ext cx="180022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4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152400"/>
          <a:ext cx="1797050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142875</xdr:rowOff>
    </xdr:from>
    <xdr:to>
      <xdr:col>5</xdr:col>
      <xdr:colOff>200026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6" y="142875"/>
          <a:ext cx="190500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16</xdr:row>
      <xdr:rowOff>38100</xdr:rowOff>
    </xdr:from>
    <xdr:to>
      <xdr:col>12</xdr:col>
      <xdr:colOff>0</xdr:colOff>
      <xdr:row>49</xdr:row>
      <xdr:rowOff>133350</xdr:rowOff>
    </xdr:to>
    <xdr:graphicFrame macro="">
      <xdr:nvGraphicFramePr>
        <xdr:cNvPr id="453079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56</xdr:row>
      <xdr:rowOff>85725</xdr:rowOff>
    </xdr:from>
    <xdr:to>
      <xdr:col>12</xdr:col>
      <xdr:colOff>590550</xdr:colOff>
      <xdr:row>75</xdr:row>
      <xdr:rowOff>95250</xdr:rowOff>
    </xdr:to>
    <xdr:graphicFrame macro="">
      <xdr:nvGraphicFramePr>
        <xdr:cNvPr id="453079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276225</xdr:colOff>
      <xdr:row>77</xdr:row>
      <xdr:rowOff>142875</xdr:rowOff>
    </xdr:from>
    <xdr:to>
      <xdr:col>16</xdr:col>
      <xdr:colOff>133350</xdr:colOff>
      <xdr:row>99</xdr:row>
      <xdr:rowOff>152400</xdr:rowOff>
    </xdr:to>
    <xdr:graphicFrame macro="">
      <xdr:nvGraphicFramePr>
        <xdr:cNvPr id="4530797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103</xdr:row>
      <xdr:rowOff>0</xdr:rowOff>
    </xdr:from>
    <xdr:to>
      <xdr:col>16</xdr:col>
      <xdr:colOff>95250</xdr:colOff>
      <xdr:row>125</xdr:row>
      <xdr:rowOff>9525</xdr:rowOff>
    </xdr:to>
    <xdr:graphicFrame macro="">
      <xdr:nvGraphicFramePr>
        <xdr:cNvPr id="4530797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180975</xdr:colOff>
      <xdr:row>126</xdr:row>
      <xdr:rowOff>66675</xdr:rowOff>
    </xdr:from>
    <xdr:to>
      <xdr:col>16</xdr:col>
      <xdr:colOff>38100</xdr:colOff>
      <xdr:row>148</xdr:row>
      <xdr:rowOff>76200</xdr:rowOff>
    </xdr:to>
    <xdr:graphicFrame macro="">
      <xdr:nvGraphicFramePr>
        <xdr:cNvPr id="4530797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2010\ENTIDADES\2234%20-%20INSTITUTO%20TECNICO%20CENTRAL\PLANTA\PLANTA%20INST.TECNICO%20CENT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parada\Mis%20documentos\Ren%20Admon%20Publ\BASURA2%2012nov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SIG\Procesos%20Estrategicos\Direccionamiento%20Estrategico\Registros\Plan%20de%20Adquisiciones\PA%20Adquisiciones\PLAN%20ADQ%202016_6_16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lan de Adquisición INCI"/>
      <sheetName val="SECOP"/>
      <sheetName val="Hoja1"/>
    </sheetNames>
    <sheetDataSet>
      <sheetData sheetId="0"/>
      <sheetData sheetId="1"/>
      <sheetData sheetId="2"/>
      <sheetData sheetId="3">
        <row r="2">
          <cell r="A2" t="str">
            <v>Direccionamiento Estrategico</v>
          </cell>
        </row>
        <row r="3">
          <cell r="A3" t="str">
            <v>Comunicaciones</v>
          </cell>
        </row>
        <row r="4">
          <cell r="A4" t="str">
            <v>Servicio de orientación a las personas con discapacidad visual, familias y colectivos</v>
          </cell>
        </row>
        <row r="5">
          <cell r="A5" t="str">
            <v>Asistencia Técnica</v>
          </cell>
        </row>
        <row r="6">
          <cell r="A6" t="str">
            <v>Servicio informativo para personas con discapacidad visual.</v>
          </cell>
        </row>
        <row r="7">
          <cell r="A7" t="str">
            <v>Servicio de biblioteca virtual para ciegos y Desarrollo de contenidos Digitales</v>
          </cell>
        </row>
        <row r="8">
          <cell r="A8" t="str">
            <v>Producción y distribución de impresos y productos especializados para personas con discapacidad visual.</v>
          </cell>
        </row>
        <row r="9">
          <cell r="A9" t="str">
            <v xml:space="preserve">Financiero </v>
          </cell>
        </row>
        <row r="10">
          <cell r="A10" t="str">
            <v>Administrativo</v>
          </cell>
        </row>
        <row r="11">
          <cell r="A11" t="str">
            <v>Gestión Contractual</v>
          </cell>
        </row>
        <row r="12">
          <cell r="A12" t="str">
            <v>Gestión Humana</v>
          </cell>
        </row>
        <row r="13">
          <cell r="A13" t="str">
            <v xml:space="preserve">Gestión Juridica </v>
          </cell>
        </row>
        <row r="14">
          <cell r="A14" t="str">
            <v>Informática y Tecnología</v>
          </cell>
        </row>
        <row r="15">
          <cell r="A15" t="str">
            <v xml:space="preserve">Administración Documental </v>
          </cell>
        </row>
        <row r="16">
          <cell r="A16" t="str">
            <v xml:space="preserve">Evaluación y Mejoramiento Institucional </v>
          </cell>
        </row>
        <row r="17">
          <cell r="A17" t="str">
            <v>Algunos</v>
          </cell>
        </row>
        <row r="18">
          <cell r="A18" t="str">
            <v xml:space="preserve">Todos </v>
          </cell>
        </row>
        <row r="19">
          <cell r="A19" t="str">
            <v>x</v>
          </cell>
        </row>
        <row r="20">
          <cell r="A20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showGridLines="0" tabSelected="1" topLeftCell="A47" zoomScale="60" zoomScaleNormal="60" zoomScaleSheetLayoutView="70" workbookViewId="0">
      <selection activeCell="I54" sqref="I54"/>
    </sheetView>
  </sheetViews>
  <sheetFormatPr baseColWidth="10" defaultColWidth="11.42578125" defaultRowHeight="15" x14ac:dyDescent="0.25"/>
  <cols>
    <col min="1" max="1" width="44.28515625" style="9" customWidth="1"/>
    <col min="2" max="2" width="27.28515625" style="9" customWidth="1"/>
    <col min="3" max="3" width="28" style="9" bestFit="1" customWidth="1"/>
    <col min="4" max="4" width="19" style="9" customWidth="1"/>
    <col min="5" max="5" width="19.28515625" style="9" customWidth="1"/>
    <col min="6" max="6" width="47" style="14" customWidth="1"/>
    <col min="7" max="7" width="47.42578125" style="42" customWidth="1"/>
    <col min="8" max="8" width="41.42578125" style="42" customWidth="1"/>
    <col min="9" max="9" width="33.85546875" style="9" customWidth="1"/>
    <col min="10" max="10" width="43.5703125" style="9" customWidth="1"/>
    <col min="11" max="16384" width="11.42578125" style="9"/>
  </cols>
  <sheetData>
    <row r="1" spans="1:10" s="170" customFormat="1" ht="23.25" x14ac:dyDescent="0.35">
      <c r="A1" s="182"/>
      <c r="B1" s="183" t="s">
        <v>279</v>
      </c>
      <c r="C1" s="184"/>
      <c r="D1" s="184"/>
      <c r="E1" s="184"/>
      <c r="F1" s="184"/>
      <c r="G1" s="184"/>
      <c r="H1" s="184"/>
      <c r="I1" s="185"/>
      <c r="J1" s="171" t="s">
        <v>283</v>
      </c>
    </row>
    <row r="2" spans="1:10" s="170" customFormat="1" ht="34.5" customHeight="1" x14ac:dyDescent="0.35">
      <c r="A2" s="182"/>
      <c r="B2" s="186"/>
      <c r="C2" s="187"/>
      <c r="D2" s="187"/>
      <c r="E2" s="187"/>
      <c r="F2" s="187"/>
      <c r="G2" s="187"/>
      <c r="H2" s="187"/>
      <c r="I2" s="188"/>
      <c r="J2" s="171" t="s">
        <v>281</v>
      </c>
    </row>
    <row r="3" spans="1:10" s="170" customFormat="1" ht="36.75" customHeight="1" x14ac:dyDescent="0.35">
      <c r="A3" s="182"/>
      <c r="B3" s="189" t="s">
        <v>280</v>
      </c>
      <c r="C3" s="190"/>
      <c r="D3" s="190"/>
      <c r="E3" s="190"/>
      <c r="F3" s="190"/>
      <c r="G3" s="190"/>
      <c r="H3" s="190"/>
      <c r="I3" s="191"/>
      <c r="J3" s="171" t="s">
        <v>282</v>
      </c>
    </row>
    <row r="6" spans="1:10" ht="26.25" x14ac:dyDescent="0.4">
      <c r="A6" s="192" t="s">
        <v>284</v>
      </c>
      <c r="B6" s="192"/>
      <c r="C6" s="192"/>
    </row>
    <row r="7" spans="1:10" ht="24" thickBot="1" x14ac:dyDescent="0.4">
      <c r="A7" s="193" t="s">
        <v>285</v>
      </c>
      <c r="B7" s="193"/>
      <c r="C7" s="193"/>
    </row>
    <row r="8" spans="1:10" ht="54.75" thickBot="1" x14ac:dyDescent="0.3">
      <c r="A8" s="154" t="s">
        <v>105</v>
      </c>
      <c r="B8" s="153" t="s">
        <v>210</v>
      </c>
      <c r="C8" s="155" t="s">
        <v>211</v>
      </c>
      <c r="D8" s="153" t="s">
        <v>277</v>
      </c>
      <c r="E8" s="152" t="s">
        <v>278</v>
      </c>
    </row>
    <row r="9" spans="1:10" ht="72" x14ac:dyDescent="0.25">
      <c r="A9" s="156" t="s">
        <v>106</v>
      </c>
      <c r="B9" s="157">
        <f>+E22</f>
        <v>0.41948412698412701</v>
      </c>
      <c r="C9" s="168">
        <f>+(D9+E9)/2</f>
        <v>0.24</v>
      </c>
      <c r="D9" s="168">
        <v>0.41</v>
      </c>
      <c r="E9" s="168">
        <v>7.0000000000000007E-2</v>
      </c>
      <c r="F9" s="167"/>
      <c r="G9" s="164"/>
      <c r="H9" s="164"/>
    </row>
    <row r="10" spans="1:10" ht="72" x14ac:dyDescent="0.25">
      <c r="A10" s="158" t="s">
        <v>224</v>
      </c>
      <c r="B10" s="157">
        <f>+E47</f>
        <v>3.3333333333333333E-2</v>
      </c>
      <c r="C10" s="169">
        <f>+(D10+E10)/2</f>
        <v>0.73249999999999993</v>
      </c>
      <c r="D10" s="169">
        <v>0.875</v>
      </c>
      <c r="E10" s="169">
        <v>0.59</v>
      </c>
      <c r="F10" s="165"/>
      <c r="G10" s="166"/>
      <c r="H10" s="166"/>
    </row>
    <row r="11" spans="1:10" ht="72" x14ac:dyDescent="0.25">
      <c r="A11" s="158" t="s">
        <v>104</v>
      </c>
      <c r="B11" s="157">
        <f>+E35</f>
        <v>0.15142857142857144</v>
      </c>
      <c r="C11" s="169">
        <f>+(D11+E11)/2</f>
        <v>0.91385000000000005</v>
      </c>
      <c r="D11" s="169">
        <v>0.99770000000000003</v>
      </c>
      <c r="E11" s="169">
        <v>0.83</v>
      </c>
      <c r="F11" s="163"/>
      <c r="G11" s="166"/>
      <c r="H11" s="166"/>
    </row>
    <row r="12" spans="1:10" ht="55.5" customHeight="1" x14ac:dyDescent="0.25">
      <c r="A12" s="174" t="s">
        <v>107</v>
      </c>
      <c r="B12" s="175">
        <f>+F56</f>
        <v>0.10625</v>
      </c>
      <c r="C12" s="175">
        <f>+(D12+E12)/2</f>
        <v>0.315</v>
      </c>
      <c r="D12" s="175">
        <v>0.53</v>
      </c>
      <c r="E12" s="175">
        <v>0.1</v>
      </c>
      <c r="F12" s="163"/>
      <c r="G12" s="166"/>
      <c r="H12" s="166"/>
    </row>
    <row r="13" spans="1:10" ht="79.5" customHeight="1" thickBot="1" x14ac:dyDescent="0.3">
      <c r="A13" s="158" t="s">
        <v>320</v>
      </c>
      <c r="B13" s="175">
        <f>+E69</f>
        <v>0.57772222222222225</v>
      </c>
      <c r="C13" s="181">
        <v>0.105</v>
      </c>
      <c r="D13" s="180">
        <v>0.21</v>
      </c>
      <c r="E13" s="180">
        <v>0</v>
      </c>
      <c r="F13" s="163"/>
      <c r="G13" s="166"/>
      <c r="H13" s="166"/>
    </row>
    <row r="14" spans="1:10" ht="21" thickBot="1" x14ac:dyDescent="0.35">
      <c r="A14" s="56" t="s">
        <v>27</v>
      </c>
      <c r="B14" s="57">
        <f>SUM(B9:B12)/4</f>
        <v>0.17762400793650793</v>
      </c>
      <c r="C14" s="141">
        <f>AVERAGE(C9:C13)</f>
        <v>0.46127000000000001</v>
      </c>
      <c r="D14" s="141">
        <f>AVERAGE(D9:D13)</f>
        <v>0.60454000000000008</v>
      </c>
      <c r="E14" s="141">
        <f>AVERAGE(E9:E13)</f>
        <v>0.31799999999999995</v>
      </c>
      <c r="F14" s="163"/>
      <c r="G14" s="166"/>
      <c r="H14" s="166"/>
    </row>
    <row r="15" spans="1:10" ht="21" thickBot="1" x14ac:dyDescent="0.3">
      <c r="A15" s="178" t="s">
        <v>212</v>
      </c>
      <c r="B15" s="179" t="s">
        <v>213</v>
      </c>
      <c r="C15" s="179" t="s">
        <v>213</v>
      </c>
      <c r="D15" s="179" t="s">
        <v>213</v>
      </c>
      <c r="E15" s="179" t="s">
        <v>213</v>
      </c>
      <c r="F15" s="163"/>
      <c r="G15" s="166"/>
      <c r="H15" s="166"/>
    </row>
    <row r="16" spans="1:10" x14ac:dyDescent="0.25">
      <c r="A16" s="176" t="s">
        <v>214</v>
      </c>
      <c r="B16" s="177">
        <v>0.85</v>
      </c>
      <c r="C16" s="177">
        <v>0.8</v>
      </c>
      <c r="D16" s="177">
        <v>0.85</v>
      </c>
      <c r="E16" s="177">
        <v>0.8</v>
      </c>
      <c r="F16" s="163"/>
      <c r="G16" s="166"/>
      <c r="H16" s="166"/>
    </row>
    <row r="17" spans="1:8" x14ac:dyDescent="0.25">
      <c r="A17" s="52" t="s">
        <v>215</v>
      </c>
      <c r="B17" s="53">
        <v>0.65</v>
      </c>
      <c r="C17" s="53">
        <v>0.6</v>
      </c>
      <c r="D17" s="53">
        <v>0.65</v>
      </c>
      <c r="E17" s="53">
        <v>0.6</v>
      </c>
      <c r="F17" s="163"/>
      <c r="G17" s="166"/>
      <c r="H17" s="166"/>
    </row>
    <row r="18" spans="1:8" ht="15.75" thickBot="1" x14ac:dyDescent="0.3">
      <c r="A18" s="54" t="s">
        <v>216</v>
      </c>
      <c r="B18" s="55">
        <v>0.55000000000000004</v>
      </c>
      <c r="C18" s="55">
        <v>0.5</v>
      </c>
      <c r="D18" s="55">
        <v>0.55000000000000004</v>
      </c>
      <c r="E18" s="55">
        <v>0.5</v>
      </c>
    </row>
    <row r="20" spans="1:8" s="10" customFormat="1" ht="15.75" thickBot="1" x14ac:dyDescent="0.3">
      <c r="A20" s="11"/>
      <c r="B20" s="11"/>
      <c r="C20" s="11"/>
      <c r="F20" s="15"/>
      <c r="G20" s="41"/>
      <c r="H20" s="41"/>
    </row>
    <row r="21" spans="1:8" s="10" customFormat="1" ht="48" customHeight="1" thickBot="1" x14ac:dyDescent="0.3">
      <c r="A21" s="143" t="s">
        <v>105</v>
      </c>
      <c r="B21" s="11"/>
      <c r="C21" s="11"/>
      <c r="F21" s="15"/>
      <c r="G21" s="41"/>
      <c r="H21" s="41"/>
    </row>
    <row r="22" spans="1:8" s="10" customFormat="1" ht="62.25" customHeight="1" thickBot="1" x14ac:dyDescent="0.25">
      <c r="A22" s="194" t="s">
        <v>106</v>
      </c>
      <c r="B22" s="195"/>
      <c r="C22" s="196"/>
      <c r="D22" s="12"/>
      <c r="E22" s="29">
        <f>AVERAGE(E24:E30)</f>
        <v>0.41948412698412701</v>
      </c>
      <c r="F22" s="15"/>
      <c r="G22" s="41"/>
      <c r="H22" s="41"/>
    </row>
    <row r="23" spans="1:8" s="10" customFormat="1" ht="62.25" customHeight="1" x14ac:dyDescent="0.2">
      <c r="A23" s="142" t="s">
        <v>96</v>
      </c>
      <c r="B23" s="149" t="s">
        <v>97</v>
      </c>
      <c r="C23" s="142" t="s">
        <v>286</v>
      </c>
      <c r="D23" s="147" t="s">
        <v>294</v>
      </c>
      <c r="E23" s="147" t="s">
        <v>28</v>
      </c>
      <c r="F23" s="33" t="s">
        <v>287</v>
      </c>
    </row>
    <row r="24" spans="1:8" s="40" customFormat="1" ht="85.5" x14ac:dyDescent="0.2">
      <c r="A24" s="31" t="s">
        <v>98</v>
      </c>
      <c r="B24" s="30">
        <v>152</v>
      </c>
      <c r="C24" s="30">
        <v>37</v>
      </c>
      <c r="D24" s="30">
        <v>0</v>
      </c>
      <c r="E24" s="134">
        <f>+D24/C24</f>
        <v>0</v>
      </c>
      <c r="F24" s="131" t="s">
        <v>321</v>
      </c>
    </row>
    <row r="25" spans="1:8" s="40" customFormat="1" ht="211.5" customHeight="1" x14ac:dyDescent="0.2">
      <c r="A25" s="31" t="s">
        <v>276</v>
      </c>
      <c r="B25" s="30">
        <v>1050</v>
      </c>
      <c r="C25" s="30">
        <v>200</v>
      </c>
      <c r="D25" s="30">
        <v>19</v>
      </c>
      <c r="E25" s="134">
        <f t="shared" ref="E25:E30" si="0">+D25/C25</f>
        <v>9.5000000000000001E-2</v>
      </c>
      <c r="F25" s="31" t="s">
        <v>288</v>
      </c>
      <c r="G25" s="83"/>
    </row>
    <row r="26" spans="1:8" s="40" customFormat="1" ht="99.75" x14ac:dyDescent="0.2">
      <c r="A26" s="31" t="s">
        <v>99</v>
      </c>
      <c r="B26" s="32">
        <v>165000</v>
      </c>
      <c r="C26" s="32">
        <v>45000</v>
      </c>
      <c r="D26" s="32">
        <v>98740</v>
      </c>
      <c r="E26" s="134">
        <f t="shared" si="0"/>
        <v>2.1942222222222223</v>
      </c>
      <c r="F26" s="131" t="s">
        <v>289</v>
      </c>
      <c r="G26" s="85"/>
    </row>
    <row r="27" spans="1:8" s="40" customFormat="1" ht="65.25" customHeight="1" x14ac:dyDescent="0.2">
      <c r="A27" s="31" t="s">
        <v>100</v>
      </c>
      <c r="B27" s="32">
        <v>33000</v>
      </c>
      <c r="C27" s="32">
        <v>8000</v>
      </c>
      <c r="D27" s="32">
        <v>1800</v>
      </c>
      <c r="E27" s="134">
        <f t="shared" si="0"/>
        <v>0.22500000000000001</v>
      </c>
      <c r="F27" s="131" t="s">
        <v>291</v>
      </c>
    </row>
    <row r="28" spans="1:8" s="40" customFormat="1" ht="115.5" customHeight="1" x14ac:dyDescent="0.2">
      <c r="A28" s="31" t="s">
        <v>101</v>
      </c>
      <c r="B28" s="135">
        <v>10000</v>
      </c>
      <c r="C28" s="32">
        <v>4000</v>
      </c>
      <c r="D28" s="32">
        <v>522</v>
      </c>
      <c r="E28" s="134">
        <f t="shared" si="0"/>
        <v>0.1305</v>
      </c>
      <c r="F28" s="131" t="s">
        <v>292</v>
      </c>
    </row>
    <row r="29" spans="1:8" s="40" customFormat="1" ht="71.25" x14ac:dyDescent="0.2">
      <c r="A29" s="31" t="s">
        <v>102</v>
      </c>
      <c r="B29" s="32">
        <v>4000</v>
      </c>
      <c r="C29" s="32">
        <v>1000</v>
      </c>
      <c r="D29" s="32">
        <v>0</v>
      </c>
      <c r="E29" s="134">
        <f t="shared" si="0"/>
        <v>0</v>
      </c>
      <c r="F29" s="131" t="s">
        <v>293</v>
      </c>
    </row>
    <row r="30" spans="1:8" s="40" customFormat="1" ht="103.5" customHeight="1" x14ac:dyDescent="0.2">
      <c r="A30" s="31" t="s">
        <v>103</v>
      </c>
      <c r="B30" s="32">
        <v>2600</v>
      </c>
      <c r="C30" s="30">
        <v>600</v>
      </c>
      <c r="D30" s="30">
        <v>175</v>
      </c>
      <c r="E30" s="134">
        <f t="shared" si="0"/>
        <v>0.29166666666666669</v>
      </c>
      <c r="F30" s="131" t="s">
        <v>290</v>
      </c>
    </row>
    <row r="31" spans="1:8" s="10" customFormat="1" ht="62.25" hidden="1" customHeight="1" x14ac:dyDescent="0.2">
      <c r="A31" s="31"/>
      <c r="B31" s="32"/>
      <c r="C31" s="32"/>
      <c r="D31" s="30"/>
      <c r="E31" s="34" t="e">
        <f>#REF!/C31</f>
        <v>#REF!</v>
      </c>
      <c r="F31" s="41"/>
    </row>
    <row r="32" spans="1:8" s="10" customFormat="1" ht="14.25" x14ac:dyDescent="0.2">
      <c r="F32" s="15"/>
      <c r="G32" s="41"/>
      <c r="H32" s="41"/>
    </row>
    <row r="33" spans="1:8" s="10" customFormat="1" thickBot="1" x14ac:dyDescent="0.25">
      <c r="F33" s="15"/>
      <c r="G33" s="41"/>
      <c r="H33" s="41"/>
    </row>
    <row r="34" spans="1:8" s="10" customFormat="1" ht="46.5" customHeight="1" thickBot="1" x14ac:dyDescent="0.3">
      <c r="A34" s="144" t="s">
        <v>105</v>
      </c>
      <c r="B34" s="11"/>
      <c r="C34" s="11"/>
      <c r="F34" s="15"/>
      <c r="G34" s="41"/>
      <c r="H34" s="41"/>
    </row>
    <row r="35" spans="1:8" s="10" customFormat="1" ht="53.25" customHeight="1" thickBot="1" x14ac:dyDescent="0.25">
      <c r="A35" s="194" t="s">
        <v>104</v>
      </c>
      <c r="B35" s="195"/>
      <c r="C35" s="196"/>
      <c r="D35" s="12"/>
      <c r="E35" s="159">
        <f>AVERAGE(E37:E43)</f>
        <v>0.15142857142857144</v>
      </c>
      <c r="F35" s="15"/>
      <c r="G35" s="41"/>
      <c r="H35" s="41"/>
    </row>
    <row r="36" spans="1:8" s="10" customFormat="1" ht="46.5" customHeight="1" x14ac:dyDescent="0.2">
      <c r="A36" s="142" t="s">
        <v>96</v>
      </c>
      <c r="B36" s="149" t="s">
        <v>97</v>
      </c>
      <c r="C36" s="142" t="s">
        <v>286</v>
      </c>
      <c r="D36" s="160" t="s">
        <v>275</v>
      </c>
      <c r="E36" s="160" t="s">
        <v>28</v>
      </c>
      <c r="F36" s="161" t="s">
        <v>287</v>
      </c>
    </row>
    <row r="37" spans="1:8" s="40" customFormat="1" ht="228" x14ac:dyDescent="0.2">
      <c r="A37" s="137" t="s">
        <v>108</v>
      </c>
      <c r="B37" s="138">
        <v>8</v>
      </c>
      <c r="C37" s="136">
        <v>2</v>
      </c>
      <c r="D37" s="139">
        <v>0.2</v>
      </c>
      <c r="E37" s="134">
        <f>+D37/C37</f>
        <v>0.1</v>
      </c>
      <c r="F37" s="140" t="s">
        <v>295</v>
      </c>
    </row>
    <row r="38" spans="1:8" s="40" customFormat="1" ht="57" x14ac:dyDescent="0.2">
      <c r="A38" s="31" t="s">
        <v>109</v>
      </c>
      <c r="B38" s="30">
        <v>12</v>
      </c>
      <c r="C38" s="30">
        <v>3</v>
      </c>
      <c r="D38" s="133">
        <v>0</v>
      </c>
      <c r="E38" s="134">
        <f t="shared" ref="E38:E43" si="1">+D38/C38</f>
        <v>0</v>
      </c>
      <c r="F38" s="131" t="s">
        <v>296</v>
      </c>
      <c r="G38" s="83"/>
      <c r="H38" s="84"/>
    </row>
    <row r="39" spans="1:8" s="40" customFormat="1" ht="219.75" customHeight="1" x14ac:dyDescent="0.2">
      <c r="A39" s="31" t="s">
        <v>113</v>
      </c>
      <c r="B39" s="32">
        <v>1000</v>
      </c>
      <c r="C39" s="30">
        <v>250</v>
      </c>
      <c r="D39" s="133">
        <v>215</v>
      </c>
      <c r="E39" s="134">
        <f t="shared" si="1"/>
        <v>0.86</v>
      </c>
      <c r="F39" s="131" t="s">
        <v>297</v>
      </c>
    </row>
    <row r="40" spans="1:8" s="40" customFormat="1" ht="71.25" x14ac:dyDescent="0.2">
      <c r="A40" s="31" t="s">
        <v>114</v>
      </c>
      <c r="B40" s="30">
        <v>70</v>
      </c>
      <c r="C40" s="30">
        <v>20</v>
      </c>
      <c r="D40" s="133">
        <v>0</v>
      </c>
      <c r="E40" s="134">
        <f t="shared" si="1"/>
        <v>0</v>
      </c>
      <c r="F40" s="131" t="s">
        <v>298</v>
      </c>
    </row>
    <row r="41" spans="1:8" s="40" customFormat="1" ht="110.25" customHeight="1" x14ac:dyDescent="0.2">
      <c r="A41" s="31" t="s">
        <v>110</v>
      </c>
      <c r="B41" s="30">
        <v>17</v>
      </c>
      <c r="C41" s="30">
        <v>3</v>
      </c>
      <c r="D41" s="133">
        <v>0</v>
      </c>
      <c r="E41" s="134">
        <f t="shared" si="1"/>
        <v>0</v>
      </c>
      <c r="F41" s="31" t="s">
        <v>301</v>
      </c>
    </row>
    <row r="42" spans="1:8" s="40" customFormat="1" ht="88.5" customHeight="1" x14ac:dyDescent="0.2">
      <c r="A42" s="31" t="s">
        <v>111</v>
      </c>
      <c r="B42" s="30">
        <v>4</v>
      </c>
      <c r="C42" s="30">
        <v>1</v>
      </c>
      <c r="D42" s="133">
        <v>0.1</v>
      </c>
      <c r="E42" s="134">
        <f t="shared" si="1"/>
        <v>0.1</v>
      </c>
      <c r="F42" s="131" t="s">
        <v>300</v>
      </c>
    </row>
    <row r="43" spans="1:8" s="40" customFormat="1" ht="67.5" customHeight="1" x14ac:dyDescent="0.2">
      <c r="A43" s="31" t="s">
        <v>112</v>
      </c>
      <c r="B43" s="30">
        <v>4</v>
      </c>
      <c r="C43" s="30">
        <v>1</v>
      </c>
      <c r="D43" s="133">
        <v>0</v>
      </c>
      <c r="E43" s="134">
        <f t="shared" si="1"/>
        <v>0</v>
      </c>
      <c r="F43" s="31" t="s">
        <v>299</v>
      </c>
    </row>
    <row r="44" spans="1:8" s="10" customFormat="1" ht="14.25" x14ac:dyDescent="0.2">
      <c r="F44" s="15"/>
      <c r="G44" s="41"/>
      <c r="H44" s="41"/>
    </row>
    <row r="45" spans="1:8" s="10" customFormat="1" thickBot="1" x14ac:dyDescent="0.25">
      <c r="G45" s="41"/>
      <c r="H45" s="41"/>
    </row>
    <row r="46" spans="1:8" s="10" customFormat="1" ht="46.5" customHeight="1" thickBot="1" x14ac:dyDescent="0.3">
      <c r="A46" s="144" t="s">
        <v>105</v>
      </c>
      <c r="B46" s="11"/>
      <c r="C46" s="11"/>
      <c r="F46" s="15"/>
      <c r="G46" s="41"/>
      <c r="H46" s="41"/>
    </row>
    <row r="47" spans="1:8" s="10" customFormat="1" ht="50.25" customHeight="1" thickBot="1" x14ac:dyDescent="0.25">
      <c r="A47" s="194" t="s">
        <v>195</v>
      </c>
      <c r="B47" s="195"/>
      <c r="C47" s="196"/>
      <c r="D47" s="12"/>
      <c r="E47" s="159">
        <f>AVERAGE(E49:E52)</f>
        <v>3.3333333333333333E-2</v>
      </c>
      <c r="F47" s="15"/>
      <c r="G47" s="41"/>
      <c r="H47" s="41"/>
    </row>
    <row r="48" spans="1:8" s="43" customFormat="1" ht="45.75" customHeight="1" x14ac:dyDescent="0.2">
      <c r="A48" s="142" t="s">
        <v>96</v>
      </c>
      <c r="B48" s="149" t="s">
        <v>97</v>
      </c>
      <c r="C48" s="142" t="s">
        <v>286</v>
      </c>
      <c r="D48" s="160" t="s">
        <v>294</v>
      </c>
      <c r="E48" s="160" t="s">
        <v>28</v>
      </c>
      <c r="F48" s="161" t="s">
        <v>287</v>
      </c>
    </row>
    <row r="49" spans="1:8" s="40" customFormat="1" ht="62.25" customHeight="1" x14ac:dyDescent="0.2">
      <c r="A49" s="137" t="s">
        <v>196</v>
      </c>
      <c r="B49" s="138">
        <v>3100</v>
      </c>
      <c r="C49" s="136">
        <v>100</v>
      </c>
      <c r="D49" s="139">
        <v>4</v>
      </c>
      <c r="E49" s="134">
        <f t="shared" ref="E49:E52" si="2">+D49/C49</f>
        <v>0.04</v>
      </c>
      <c r="F49" s="31" t="s">
        <v>302</v>
      </c>
      <c r="G49" s="150"/>
    </row>
    <row r="50" spans="1:8" s="40" customFormat="1" ht="101.25" customHeight="1" x14ac:dyDescent="0.2">
      <c r="A50" s="31" t="s">
        <v>197</v>
      </c>
      <c r="B50" s="136">
        <v>200</v>
      </c>
      <c r="C50" s="30">
        <v>75</v>
      </c>
      <c r="D50" s="133">
        <v>7</v>
      </c>
      <c r="E50" s="134">
        <f t="shared" si="2"/>
        <v>9.3333333333333338E-2</v>
      </c>
      <c r="F50" s="131" t="s">
        <v>303</v>
      </c>
      <c r="G50" s="151"/>
    </row>
    <row r="51" spans="1:8" s="40" customFormat="1" ht="69" customHeight="1" x14ac:dyDescent="0.2">
      <c r="A51" s="31" t="s">
        <v>194</v>
      </c>
      <c r="B51" s="138">
        <v>6000</v>
      </c>
      <c r="C51" s="30">
        <v>1500</v>
      </c>
      <c r="D51" s="133">
        <v>0</v>
      </c>
      <c r="E51" s="134">
        <f t="shared" si="2"/>
        <v>0</v>
      </c>
      <c r="F51" s="31" t="s">
        <v>304</v>
      </c>
      <c r="G51" s="151"/>
    </row>
    <row r="52" spans="1:8" s="40" customFormat="1" ht="81" customHeight="1" x14ac:dyDescent="0.2">
      <c r="A52" s="31" t="s">
        <v>198</v>
      </c>
      <c r="B52" s="136">
        <v>760</v>
      </c>
      <c r="C52" s="30">
        <v>10</v>
      </c>
      <c r="D52" s="133">
        <v>0</v>
      </c>
      <c r="E52" s="134">
        <f t="shared" si="2"/>
        <v>0</v>
      </c>
      <c r="F52" s="31" t="s">
        <v>305</v>
      </c>
      <c r="G52" s="151"/>
    </row>
    <row r="53" spans="1:8" s="10" customFormat="1" ht="14.25" x14ac:dyDescent="0.2">
      <c r="F53" s="15"/>
      <c r="G53" s="41"/>
      <c r="H53" s="41"/>
    </row>
    <row r="54" spans="1:8" s="10" customFormat="1" thickBot="1" x14ac:dyDescent="0.25">
      <c r="F54" s="15"/>
      <c r="G54" s="41"/>
      <c r="H54" s="41"/>
    </row>
    <row r="55" spans="1:8" s="10" customFormat="1" ht="51" customHeight="1" thickBot="1" x14ac:dyDescent="0.3">
      <c r="A55" s="144" t="s">
        <v>105</v>
      </c>
      <c r="B55" s="11"/>
      <c r="C55" s="11"/>
      <c r="F55" s="15"/>
      <c r="G55" s="41"/>
      <c r="H55" s="41"/>
    </row>
    <row r="56" spans="1:8" s="10" customFormat="1" ht="54.75" customHeight="1" thickBot="1" x14ac:dyDescent="0.25">
      <c r="A56" s="194" t="s">
        <v>107</v>
      </c>
      <c r="B56" s="195"/>
      <c r="C56" s="196"/>
      <c r="D56" s="51"/>
      <c r="E56" s="13"/>
      <c r="F56" s="29">
        <f>AVERAGE(F58:F65)</f>
        <v>0.10625</v>
      </c>
      <c r="G56" s="41"/>
      <c r="H56" s="41"/>
    </row>
    <row r="57" spans="1:8" s="10" customFormat="1" ht="54.75" customHeight="1" x14ac:dyDescent="0.2">
      <c r="A57" s="145" t="s">
        <v>96</v>
      </c>
      <c r="B57" s="146" t="s">
        <v>125</v>
      </c>
      <c r="C57" s="146" t="s">
        <v>97</v>
      </c>
      <c r="D57" s="142" t="s">
        <v>286</v>
      </c>
      <c r="E57" s="147" t="s">
        <v>294</v>
      </c>
      <c r="F57" s="148" t="s">
        <v>28</v>
      </c>
      <c r="G57" s="33" t="s">
        <v>287</v>
      </c>
    </row>
    <row r="58" spans="1:8" s="40" customFormat="1" ht="79.5" customHeight="1" x14ac:dyDescent="0.2">
      <c r="A58" s="127" t="s">
        <v>115</v>
      </c>
      <c r="B58" s="128" t="s">
        <v>116</v>
      </c>
      <c r="C58" s="129">
        <v>4</v>
      </c>
      <c r="D58" s="129">
        <v>1</v>
      </c>
      <c r="E58" s="130">
        <v>0.2</v>
      </c>
      <c r="F58" s="162">
        <f>+E58/D58</f>
        <v>0.2</v>
      </c>
      <c r="G58" s="131" t="s">
        <v>306</v>
      </c>
    </row>
    <row r="59" spans="1:8" s="40" customFormat="1" ht="126.75" customHeight="1" x14ac:dyDescent="0.2">
      <c r="A59" s="127" t="s">
        <v>117</v>
      </c>
      <c r="B59" s="128" t="s">
        <v>118</v>
      </c>
      <c r="C59" s="129">
        <v>4</v>
      </c>
      <c r="D59" s="129">
        <v>1</v>
      </c>
      <c r="E59" s="130">
        <v>0.1</v>
      </c>
      <c r="F59" s="162">
        <f t="shared" ref="F59:F65" si="3">+E59/D59</f>
        <v>0.1</v>
      </c>
      <c r="G59" s="131" t="s">
        <v>307</v>
      </c>
    </row>
    <row r="60" spans="1:8" s="40" customFormat="1" ht="63" customHeight="1" x14ac:dyDescent="0.2">
      <c r="A60" s="132" t="s">
        <v>119</v>
      </c>
      <c r="B60" s="128" t="s">
        <v>116</v>
      </c>
      <c r="C60" s="129">
        <v>4</v>
      </c>
      <c r="D60" s="129">
        <v>1</v>
      </c>
      <c r="E60" s="130">
        <v>0.1</v>
      </c>
      <c r="F60" s="162">
        <f t="shared" si="3"/>
        <v>0.1</v>
      </c>
      <c r="G60" s="131" t="s">
        <v>308</v>
      </c>
    </row>
    <row r="61" spans="1:8" s="40" customFormat="1" ht="96" customHeight="1" x14ac:dyDescent="0.2">
      <c r="A61" s="127" t="s">
        <v>120</v>
      </c>
      <c r="B61" s="128" t="s">
        <v>116</v>
      </c>
      <c r="C61" s="129">
        <v>4</v>
      </c>
      <c r="D61" s="129">
        <v>1</v>
      </c>
      <c r="E61" s="130">
        <v>0.1</v>
      </c>
      <c r="F61" s="162">
        <f t="shared" si="3"/>
        <v>0.1</v>
      </c>
      <c r="G61" s="131" t="s">
        <v>309</v>
      </c>
    </row>
    <row r="62" spans="1:8" s="40" customFormat="1" ht="57" customHeight="1" x14ac:dyDescent="0.2">
      <c r="A62" s="132" t="s">
        <v>121</v>
      </c>
      <c r="B62" s="128" t="s">
        <v>116</v>
      </c>
      <c r="C62" s="129">
        <v>4</v>
      </c>
      <c r="D62" s="129">
        <v>1</v>
      </c>
      <c r="E62" s="130">
        <v>0.05</v>
      </c>
      <c r="F62" s="162">
        <f t="shared" si="3"/>
        <v>0.05</v>
      </c>
      <c r="G62" s="131" t="s">
        <v>310</v>
      </c>
    </row>
    <row r="63" spans="1:8" s="40" customFormat="1" ht="57.75" customHeight="1" x14ac:dyDescent="0.2">
      <c r="A63" s="127" t="s">
        <v>122</v>
      </c>
      <c r="B63" s="128" t="s">
        <v>116</v>
      </c>
      <c r="C63" s="129">
        <v>4</v>
      </c>
      <c r="D63" s="129">
        <v>1</v>
      </c>
      <c r="E63" s="130">
        <v>0.1</v>
      </c>
      <c r="F63" s="162">
        <f t="shared" si="3"/>
        <v>0.1</v>
      </c>
      <c r="G63" s="131" t="s">
        <v>311</v>
      </c>
    </row>
    <row r="64" spans="1:8" s="40" customFormat="1" ht="65.25" customHeight="1" x14ac:dyDescent="0.2">
      <c r="A64" s="127" t="s">
        <v>123</v>
      </c>
      <c r="B64" s="128" t="s">
        <v>116</v>
      </c>
      <c r="C64" s="129">
        <v>4</v>
      </c>
      <c r="D64" s="129">
        <v>1</v>
      </c>
      <c r="E64" s="130">
        <v>0.1</v>
      </c>
      <c r="F64" s="162">
        <f t="shared" si="3"/>
        <v>0.1</v>
      </c>
      <c r="G64" s="131" t="s">
        <v>313</v>
      </c>
    </row>
    <row r="65" spans="1:9" s="40" customFormat="1" ht="45.75" customHeight="1" x14ac:dyDescent="0.2">
      <c r="A65" s="127" t="s">
        <v>124</v>
      </c>
      <c r="B65" s="128" t="s">
        <v>116</v>
      </c>
      <c r="C65" s="129">
        <v>4</v>
      </c>
      <c r="D65" s="129">
        <v>1</v>
      </c>
      <c r="E65" s="130">
        <v>0.1</v>
      </c>
      <c r="F65" s="162">
        <f t="shared" si="3"/>
        <v>0.1</v>
      </c>
      <c r="G65" s="131" t="s">
        <v>312</v>
      </c>
    </row>
    <row r="66" spans="1:9" s="40" customFormat="1" ht="14.25" x14ac:dyDescent="0.2">
      <c r="A66" s="10"/>
      <c r="B66" s="10"/>
      <c r="C66" s="10"/>
      <c r="D66" s="10"/>
      <c r="E66" s="10"/>
      <c r="F66" s="15"/>
      <c r="I66" s="10"/>
    </row>
    <row r="67" spans="1:9" s="40" customFormat="1" thickBot="1" x14ac:dyDescent="0.25">
      <c r="A67" s="10"/>
      <c r="B67" s="10"/>
      <c r="C67" s="10"/>
      <c r="D67" s="10"/>
      <c r="E67" s="10"/>
      <c r="F67" s="15"/>
      <c r="I67" s="10"/>
    </row>
    <row r="68" spans="1:9" s="10" customFormat="1" ht="64.5" customHeight="1" thickBot="1" x14ac:dyDescent="0.3">
      <c r="A68" s="144" t="s">
        <v>105</v>
      </c>
      <c r="B68" s="11"/>
      <c r="C68" s="11"/>
      <c r="F68" s="15"/>
      <c r="G68" s="41"/>
      <c r="H68" s="41"/>
    </row>
    <row r="69" spans="1:9" s="10" customFormat="1" ht="87" customHeight="1" thickBot="1" x14ac:dyDescent="0.25">
      <c r="A69" s="194" t="s">
        <v>320</v>
      </c>
      <c r="B69" s="195"/>
      <c r="C69" s="196"/>
      <c r="D69" s="12"/>
      <c r="E69" s="159">
        <f>AVERAGE(E71:E74)</f>
        <v>0.57772222222222225</v>
      </c>
      <c r="F69" s="15"/>
      <c r="G69" s="41"/>
      <c r="H69" s="41"/>
    </row>
    <row r="70" spans="1:9" s="10" customFormat="1" ht="64.5" customHeight="1" x14ac:dyDescent="0.2">
      <c r="A70" s="142" t="s">
        <v>96</v>
      </c>
      <c r="B70" s="149" t="s">
        <v>97</v>
      </c>
      <c r="C70" s="142" t="s">
        <v>286</v>
      </c>
      <c r="D70" s="160" t="s">
        <v>294</v>
      </c>
      <c r="E70" s="160" t="s">
        <v>28</v>
      </c>
      <c r="F70" s="161" t="s">
        <v>287</v>
      </c>
      <c r="G70" s="41"/>
      <c r="H70" s="41"/>
    </row>
    <row r="71" spans="1:9" s="10" customFormat="1" ht="102" customHeight="1" x14ac:dyDescent="0.2">
      <c r="A71" s="127" t="s">
        <v>314</v>
      </c>
      <c r="B71" s="128">
        <v>135000</v>
      </c>
      <c r="C71" s="128">
        <v>45000</v>
      </c>
      <c r="D71" s="173">
        <v>98740</v>
      </c>
      <c r="E71" s="172">
        <f>+D71/C71</f>
        <v>2.1942222222222223</v>
      </c>
      <c r="F71" s="31" t="s">
        <v>289</v>
      </c>
      <c r="G71" s="41"/>
      <c r="H71" s="41"/>
    </row>
    <row r="72" spans="1:9" s="10" customFormat="1" ht="96" customHeight="1" x14ac:dyDescent="0.2">
      <c r="A72" s="127" t="s">
        <v>315</v>
      </c>
      <c r="B72" s="128">
        <v>4500</v>
      </c>
      <c r="C72" s="128">
        <v>1500</v>
      </c>
      <c r="D72" s="173">
        <v>0</v>
      </c>
      <c r="E72" s="172">
        <f t="shared" ref="E72:E73" si="4">+D72/C72</f>
        <v>0</v>
      </c>
      <c r="F72" s="131" t="s">
        <v>318</v>
      </c>
      <c r="G72" s="41"/>
      <c r="H72" s="41"/>
    </row>
    <row r="73" spans="1:9" s="10" customFormat="1" ht="84.75" customHeight="1" x14ac:dyDescent="0.2">
      <c r="A73" s="127" t="s">
        <v>316</v>
      </c>
      <c r="B73" s="128">
        <v>4500</v>
      </c>
      <c r="C73" s="128">
        <v>1500</v>
      </c>
      <c r="D73" s="30">
        <v>175</v>
      </c>
      <c r="E73" s="134">
        <f t="shared" si="4"/>
        <v>0.11666666666666667</v>
      </c>
      <c r="F73" s="131" t="s">
        <v>290</v>
      </c>
      <c r="G73" s="41"/>
      <c r="H73" s="41"/>
    </row>
    <row r="74" spans="1:9" s="10" customFormat="1" ht="88.5" customHeight="1" x14ac:dyDescent="0.2">
      <c r="A74" s="127" t="s">
        <v>317</v>
      </c>
      <c r="B74" s="128">
        <v>1500</v>
      </c>
      <c r="C74" s="128">
        <v>500</v>
      </c>
      <c r="D74" s="173">
        <v>0</v>
      </c>
      <c r="E74" s="172">
        <f t="shared" ref="E74" si="5">+D74/C74</f>
        <v>0</v>
      </c>
      <c r="F74" s="131" t="s">
        <v>319</v>
      </c>
      <c r="G74" s="41"/>
      <c r="H74" s="41"/>
    </row>
    <row r="75" spans="1:9" s="10" customFormat="1" ht="14.25" x14ac:dyDescent="0.2">
      <c r="F75" s="15"/>
      <c r="G75" s="41"/>
      <c r="H75" s="41"/>
    </row>
    <row r="76" spans="1:9" s="10" customFormat="1" ht="14.25" x14ac:dyDescent="0.2">
      <c r="F76" s="15"/>
      <c r="G76" s="41"/>
      <c r="H76" s="41"/>
    </row>
    <row r="77" spans="1:9" s="10" customFormat="1" ht="14.25" x14ac:dyDescent="0.2">
      <c r="F77" s="15"/>
      <c r="G77" s="41"/>
      <c r="H77" s="41"/>
    </row>
    <row r="78" spans="1:9" s="10" customFormat="1" ht="14.25" x14ac:dyDescent="0.2">
      <c r="F78" s="15"/>
      <c r="G78" s="41"/>
      <c r="H78" s="41"/>
    </row>
    <row r="79" spans="1:9" s="10" customFormat="1" ht="14.25" x14ac:dyDescent="0.2">
      <c r="F79" s="15"/>
      <c r="G79" s="41"/>
      <c r="H79" s="41"/>
    </row>
    <row r="80" spans="1:9" s="10" customFormat="1" ht="14.25" x14ac:dyDescent="0.2">
      <c r="F80" s="15"/>
      <c r="G80" s="41"/>
      <c r="H80" s="41"/>
    </row>
    <row r="81" spans="6:8" s="10" customFormat="1" ht="14.25" x14ac:dyDescent="0.2">
      <c r="F81" s="15"/>
      <c r="G81" s="41"/>
      <c r="H81" s="41"/>
    </row>
    <row r="82" spans="6:8" s="10" customFormat="1" ht="14.25" x14ac:dyDescent="0.2">
      <c r="F82" s="15"/>
      <c r="G82" s="41"/>
      <c r="H82" s="41"/>
    </row>
    <row r="83" spans="6:8" s="10" customFormat="1" ht="14.25" x14ac:dyDescent="0.2">
      <c r="F83" s="15"/>
      <c r="G83" s="41"/>
      <c r="H83" s="41"/>
    </row>
    <row r="84" spans="6:8" s="10" customFormat="1" ht="14.25" x14ac:dyDescent="0.2">
      <c r="F84" s="15"/>
      <c r="G84" s="41"/>
      <c r="H84" s="41"/>
    </row>
    <row r="85" spans="6:8" s="10" customFormat="1" ht="14.25" x14ac:dyDescent="0.2">
      <c r="F85" s="15"/>
      <c r="G85" s="41"/>
      <c r="H85" s="41"/>
    </row>
    <row r="86" spans="6:8" s="10" customFormat="1" ht="14.25" x14ac:dyDescent="0.2">
      <c r="F86" s="15"/>
      <c r="G86" s="41"/>
      <c r="H86" s="41"/>
    </row>
    <row r="87" spans="6:8" s="10" customFormat="1" ht="14.25" x14ac:dyDescent="0.2">
      <c r="F87" s="15"/>
      <c r="G87" s="41"/>
      <c r="H87" s="41"/>
    </row>
    <row r="88" spans="6:8" s="10" customFormat="1" ht="14.25" x14ac:dyDescent="0.2">
      <c r="F88" s="15"/>
      <c r="G88" s="41"/>
      <c r="H88" s="41"/>
    </row>
    <row r="89" spans="6:8" s="10" customFormat="1" ht="14.25" x14ac:dyDescent="0.2">
      <c r="F89" s="15"/>
      <c r="G89" s="41"/>
      <c r="H89" s="41"/>
    </row>
    <row r="90" spans="6:8" s="10" customFormat="1" ht="14.25" x14ac:dyDescent="0.2">
      <c r="F90" s="15"/>
      <c r="G90" s="41"/>
      <c r="H90" s="41"/>
    </row>
    <row r="91" spans="6:8" s="10" customFormat="1" ht="14.25" x14ac:dyDescent="0.2">
      <c r="F91" s="15"/>
      <c r="G91" s="41"/>
      <c r="H91" s="41"/>
    </row>
    <row r="92" spans="6:8" s="10" customFormat="1" ht="14.25" x14ac:dyDescent="0.2">
      <c r="F92" s="15"/>
      <c r="G92" s="41"/>
      <c r="H92" s="41"/>
    </row>
    <row r="93" spans="6:8" s="10" customFormat="1" ht="14.25" x14ac:dyDescent="0.2">
      <c r="F93" s="15"/>
      <c r="G93" s="41"/>
      <c r="H93" s="41"/>
    </row>
    <row r="94" spans="6:8" s="10" customFormat="1" ht="14.25" x14ac:dyDescent="0.2">
      <c r="F94" s="15"/>
      <c r="G94" s="41"/>
      <c r="H94" s="41"/>
    </row>
    <row r="95" spans="6:8" s="10" customFormat="1" ht="14.25" x14ac:dyDescent="0.2">
      <c r="F95" s="15"/>
      <c r="G95" s="41"/>
      <c r="H95" s="41"/>
    </row>
    <row r="96" spans="6:8" s="10" customFormat="1" ht="14.25" x14ac:dyDescent="0.2">
      <c r="F96" s="15"/>
      <c r="G96" s="41"/>
      <c r="H96" s="41"/>
    </row>
    <row r="97" spans="6:8" s="10" customFormat="1" ht="14.25" x14ac:dyDescent="0.2">
      <c r="F97" s="15"/>
      <c r="G97" s="41"/>
      <c r="H97" s="41"/>
    </row>
    <row r="98" spans="6:8" s="10" customFormat="1" ht="14.25" x14ac:dyDescent="0.2">
      <c r="F98" s="15"/>
      <c r="G98" s="41"/>
      <c r="H98" s="41"/>
    </row>
    <row r="99" spans="6:8" s="10" customFormat="1" ht="14.25" x14ac:dyDescent="0.2">
      <c r="F99" s="15"/>
      <c r="G99" s="41"/>
      <c r="H99" s="41"/>
    </row>
    <row r="100" spans="6:8" s="10" customFormat="1" ht="14.25" x14ac:dyDescent="0.2">
      <c r="F100" s="15"/>
      <c r="G100" s="41"/>
      <c r="H100" s="41"/>
    </row>
    <row r="101" spans="6:8" s="10" customFormat="1" ht="14.25" x14ac:dyDescent="0.2">
      <c r="F101" s="15"/>
      <c r="G101" s="41"/>
      <c r="H101" s="41"/>
    </row>
    <row r="102" spans="6:8" s="10" customFormat="1" ht="14.25" x14ac:dyDescent="0.2">
      <c r="F102" s="15"/>
      <c r="G102" s="41"/>
      <c r="H102" s="41"/>
    </row>
    <row r="103" spans="6:8" s="10" customFormat="1" ht="14.25" x14ac:dyDescent="0.2">
      <c r="F103" s="15"/>
      <c r="G103" s="41"/>
      <c r="H103" s="41"/>
    </row>
    <row r="104" spans="6:8" s="10" customFormat="1" ht="14.25" x14ac:dyDescent="0.2">
      <c r="F104" s="15"/>
      <c r="G104" s="41"/>
      <c r="H104" s="41"/>
    </row>
    <row r="105" spans="6:8" s="10" customFormat="1" ht="14.25" x14ac:dyDescent="0.2">
      <c r="F105" s="15"/>
      <c r="G105" s="41"/>
      <c r="H105" s="41"/>
    </row>
    <row r="106" spans="6:8" s="10" customFormat="1" ht="14.25" x14ac:dyDescent="0.2">
      <c r="F106" s="15"/>
      <c r="G106" s="41"/>
      <c r="H106" s="41"/>
    </row>
    <row r="107" spans="6:8" s="10" customFormat="1" ht="14.25" x14ac:dyDescent="0.2">
      <c r="F107" s="15"/>
      <c r="G107" s="41"/>
      <c r="H107" s="41"/>
    </row>
    <row r="108" spans="6:8" s="10" customFormat="1" ht="14.25" x14ac:dyDescent="0.2">
      <c r="F108" s="15"/>
      <c r="G108" s="41"/>
      <c r="H108" s="41"/>
    </row>
    <row r="109" spans="6:8" s="10" customFormat="1" ht="14.25" x14ac:dyDescent="0.2">
      <c r="F109" s="15"/>
      <c r="G109" s="41"/>
      <c r="H109" s="41"/>
    </row>
    <row r="110" spans="6:8" s="10" customFormat="1" ht="14.25" x14ac:dyDescent="0.2">
      <c r="F110" s="15"/>
      <c r="G110" s="41"/>
      <c r="H110" s="41"/>
    </row>
    <row r="111" spans="6:8" s="10" customFormat="1" ht="14.25" x14ac:dyDescent="0.2">
      <c r="F111" s="15"/>
      <c r="G111" s="41"/>
      <c r="H111" s="41"/>
    </row>
    <row r="112" spans="6:8" s="10" customFormat="1" ht="14.25" x14ac:dyDescent="0.2">
      <c r="F112" s="15"/>
      <c r="G112" s="41"/>
      <c r="H112" s="41"/>
    </row>
    <row r="113" spans="6:8" s="10" customFormat="1" ht="14.25" x14ac:dyDescent="0.2">
      <c r="F113" s="15"/>
      <c r="G113" s="41"/>
      <c r="H113" s="41"/>
    </row>
    <row r="114" spans="6:8" s="10" customFormat="1" ht="14.25" x14ac:dyDescent="0.2">
      <c r="F114" s="15"/>
      <c r="G114" s="41"/>
      <c r="H114" s="41"/>
    </row>
    <row r="115" spans="6:8" s="10" customFormat="1" ht="14.25" x14ac:dyDescent="0.2">
      <c r="F115" s="15"/>
      <c r="G115" s="41"/>
      <c r="H115" s="41"/>
    </row>
    <row r="116" spans="6:8" s="10" customFormat="1" ht="14.25" x14ac:dyDescent="0.2">
      <c r="F116" s="15"/>
      <c r="G116" s="41"/>
      <c r="H116" s="41"/>
    </row>
    <row r="117" spans="6:8" s="10" customFormat="1" ht="14.25" x14ac:dyDescent="0.2">
      <c r="F117" s="15"/>
      <c r="G117" s="41"/>
      <c r="H117" s="41"/>
    </row>
    <row r="118" spans="6:8" s="10" customFormat="1" ht="14.25" x14ac:dyDescent="0.2">
      <c r="F118" s="15"/>
      <c r="G118" s="41"/>
      <c r="H118" s="41"/>
    </row>
    <row r="119" spans="6:8" s="10" customFormat="1" ht="14.25" x14ac:dyDescent="0.2">
      <c r="F119" s="15"/>
      <c r="G119" s="41"/>
      <c r="H119" s="41"/>
    </row>
    <row r="120" spans="6:8" s="10" customFormat="1" ht="14.25" x14ac:dyDescent="0.2">
      <c r="F120" s="15"/>
      <c r="G120" s="41"/>
      <c r="H120" s="41"/>
    </row>
    <row r="121" spans="6:8" s="10" customFormat="1" ht="14.25" x14ac:dyDescent="0.2">
      <c r="F121" s="15"/>
      <c r="G121" s="41"/>
      <c r="H121" s="41"/>
    </row>
    <row r="122" spans="6:8" s="10" customFormat="1" ht="14.25" x14ac:dyDescent="0.2">
      <c r="F122" s="15"/>
      <c r="G122" s="41"/>
      <c r="H122" s="41"/>
    </row>
    <row r="123" spans="6:8" s="10" customFormat="1" ht="14.25" x14ac:dyDescent="0.2">
      <c r="F123" s="15"/>
      <c r="G123" s="41"/>
      <c r="H123" s="41"/>
    </row>
    <row r="124" spans="6:8" s="10" customFormat="1" ht="14.25" x14ac:dyDescent="0.2">
      <c r="F124" s="15"/>
      <c r="G124" s="41"/>
      <c r="H124" s="41"/>
    </row>
    <row r="125" spans="6:8" s="10" customFormat="1" ht="14.25" x14ac:dyDescent="0.2">
      <c r="F125" s="15"/>
      <c r="G125" s="41"/>
      <c r="H125" s="41"/>
    </row>
    <row r="126" spans="6:8" s="10" customFormat="1" ht="14.25" x14ac:dyDescent="0.2">
      <c r="F126" s="15"/>
      <c r="G126" s="41"/>
      <c r="H126" s="41"/>
    </row>
    <row r="127" spans="6:8" s="10" customFormat="1" ht="14.25" x14ac:dyDescent="0.2">
      <c r="F127" s="15"/>
      <c r="G127" s="41"/>
      <c r="H127" s="41"/>
    </row>
    <row r="128" spans="6:8" s="10" customFormat="1" ht="14.25" x14ac:dyDescent="0.2">
      <c r="F128" s="15"/>
      <c r="G128" s="41"/>
      <c r="H128" s="41"/>
    </row>
    <row r="129" spans="6:8" s="10" customFormat="1" ht="14.25" x14ac:dyDescent="0.2">
      <c r="F129" s="15"/>
      <c r="G129" s="41"/>
      <c r="H129" s="41"/>
    </row>
    <row r="130" spans="6:8" s="10" customFormat="1" ht="14.25" x14ac:dyDescent="0.2">
      <c r="F130" s="15"/>
      <c r="G130" s="41"/>
      <c r="H130" s="41"/>
    </row>
    <row r="131" spans="6:8" s="10" customFormat="1" ht="14.25" x14ac:dyDescent="0.2">
      <c r="F131" s="15"/>
      <c r="G131" s="41"/>
      <c r="H131" s="41"/>
    </row>
    <row r="132" spans="6:8" s="10" customFormat="1" ht="14.25" x14ac:dyDescent="0.2">
      <c r="F132" s="15"/>
      <c r="G132" s="41"/>
      <c r="H132" s="41"/>
    </row>
    <row r="133" spans="6:8" s="10" customFormat="1" ht="14.25" x14ac:dyDescent="0.2">
      <c r="F133" s="15"/>
      <c r="G133" s="41"/>
      <c r="H133" s="41"/>
    </row>
    <row r="134" spans="6:8" s="10" customFormat="1" ht="14.25" x14ac:dyDescent="0.2">
      <c r="F134" s="15"/>
      <c r="G134" s="41"/>
      <c r="H134" s="41"/>
    </row>
    <row r="135" spans="6:8" s="10" customFormat="1" ht="14.25" x14ac:dyDescent="0.2">
      <c r="F135" s="15"/>
      <c r="G135" s="41"/>
      <c r="H135" s="41"/>
    </row>
    <row r="136" spans="6:8" s="10" customFormat="1" ht="14.25" x14ac:dyDescent="0.2">
      <c r="F136" s="15"/>
      <c r="G136" s="41"/>
      <c r="H136" s="41"/>
    </row>
    <row r="137" spans="6:8" s="10" customFormat="1" ht="14.25" x14ac:dyDescent="0.2">
      <c r="F137" s="15"/>
      <c r="G137" s="41"/>
      <c r="H137" s="41"/>
    </row>
    <row r="138" spans="6:8" s="10" customFormat="1" ht="14.25" x14ac:dyDescent="0.2">
      <c r="F138" s="15"/>
      <c r="G138" s="41"/>
      <c r="H138" s="41"/>
    </row>
    <row r="139" spans="6:8" s="10" customFormat="1" ht="14.25" x14ac:dyDescent="0.2">
      <c r="F139" s="15"/>
      <c r="G139" s="41"/>
      <c r="H139" s="41"/>
    </row>
    <row r="140" spans="6:8" s="10" customFormat="1" ht="14.25" x14ac:dyDescent="0.2">
      <c r="F140" s="15"/>
      <c r="G140" s="41"/>
      <c r="H140" s="41"/>
    </row>
    <row r="141" spans="6:8" s="10" customFormat="1" ht="14.25" x14ac:dyDescent="0.2">
      <c r="F141" s="15"/>
      <c r="G141" s="41"/>
      <c r="H141" s="41"/>
    </row>
    <row r="142" spans="6:8" s="10" customFormat="1" ht="14.25" x14ac:dyDescent="0.2">
      <c r="F142" s="15"/>
      <c r="G142" s="41"/>
      <c r="H142" s="41"/>
    </row>
    <row r="143" spans="6:8" s="10" customFormat="1" ht="14.25" x14ac:dyDescent="0.2">
      <c r="F143" s="15"/>
      <c r="G143" s="41"/>
      <c r="H143" s="41"/>
    </row>
    <row r="144" spans="6:8" s="10" customFormat="1" ht="14.25" x14ac:dyDescent="0.2">
      <c r="F144" s="15"/>
      <c r="G144" s="41"/>
      <c r="H144" s="41"/>
    </row>
    <row r="145" spans="6:8" s="10" customFormat="1" ht="14.25" x14ac:dyDescent="0.2">
      <c r="F145" s="15"/>
      <c r="G145" s="41"/>
      <c r="H145" s="41"/>
    </row>
    <row r="146" spans="6:8" s="10" customFormat="1" ht="14.25" x14ac:dyDescent="0.2">
      <c r="F146" s="15"/>
      <c r="G146" s="41"/>
      <c r="H146" s="41"/>
    </row>
    <row r="147" spans="6:8" s="10" customFormat="1" ht="14.25" x14ac:dyDescent="0.2">
      <c r="F147" s="15"/>
      <c r="G147" s="41"/>
      <c r="H147" s="41"/>
    </row>
    <row r="148" spans="6:8" s="10" customFormat="1" ht="14.25" x14ac:dyDescent="0.2">
      <c r="F148" s="15"/>
      <c r="G148" s="41"/>
      <c r="H148" s="41"/>
    </row>
    <row r="149" spans="6:8" s="10" customFormat="1" ht="14.25" x14ac:dyDescent="0.2">
      <c r="F149" s="15"/>
      <c r="G149" s="41"/>
      <c r="H149" s="41"/>
    </row>
    <row r="150" spans="6:8" s="10" customFormat="1" ht="14.25" x14ac:dyDescent="0.2">
      <c r="F150" s="15"/>
      <c r="G150" s="41"/>
      <c r="H150" s="41"/>
    </row>
    <row r="151" spans="6:8" s="10" customFormat="1" ht="14.25" x14ac:dyDescent="0.2">
      <c r="F151" s="15"/>
      <c r="G151" s="41"/>
      <c r="H151" s="41"/>
    </row>
    <row r="152" spans="6:8" s="10" customFormat="1" ht="14.25" x14ac:dyDescent="0.2">
      <c r="F152" s="15"/>
      <c r="G152" s="41"/>
      <c r="H152" s="41"/>
    </row>
    <row r="153" spans="6:8" s="10" customFormat="1" ht="14.25" x14ac:dyDescent="0.2">
      <c r="F153" s="15"/>
      <c r="G153" s="41"/>
      <c r="H153" s="41"/>
    </row>
    <row r="154" spans="6:8" s="10" customFormat="1" ht="14.25" x14ac:dyDescent="0.2">
      <c r="F154" s="15"/>
      <c r="G154" s="41"/>
      <c r="H154" s="41"/>
    </row>
    <row r="155" spans="6:8" s="10" customFormat="1" ht="14.25" x14ac:dyDescent="0.2">
      <c r="F155" s="15"/>
      <c r="G155" s="41"/>
      <c r="H155" s="41"/>
    </row>
    <row r="156" spans="6:8" s="10" customFormat="1" ht="14.25" x14ac:dyDescent="0.2">
      <c r="F156" s="15"/>
      <c r="G156" s="41"/>
      <c r="H156" s="41"/>
    </row>
    <row r="157" spans="6:8" s="10" customFormat="1" ht="14.25" x14ac:dyDescent="0.2">
      <c r="F157" s="15"/>
      <c r="G157" s="41"/>
      <c r="H157" s="41"/>
    </row>
    <row r="158" spans="6:8" s="10" customFormat="1" ht="14.25" x14ac:dyDescent="0.2">
      <c r="F158" s="15"/>
      <c r="G158" s="41"/>
      <c r="H158" s="41"/>
    </row>
    <row r="159" spans="6:8" s="10" customFormat="1" ht="14.25" x14ac:dyDescent="0.2">
      <c r="F159" s="15"/>
      <c r="G159" s="41"/>
      <c r="H159" s="41"/>
    </row>
    <row r="160" spans="6:8" s="10" customFormat="1" ht="14.25" x14ac:dyDescent="0.2">
      <c r="F160" s="15"/>
      <c r="G160" s="41"/>
      <c r="H160" s="41"/>
    </row>
    <row r="161" spans="6:8" s="10" customFormat="1" ht="14.25" x14ac:dyDescent="0.2">
      <c r="F161" s="15"/>
      <c r="G161" s="41"/>
      <c r="H161" s="41"/>
    </row>
    <row r="162" spans="6:8" s="10" customFormat="1" ht="14.25" x14ac:dyDescent="0.2">
      <c r="F162" s="15"/>
      <c r="G162" s="41"/>
      <c r="H162" s="41"/>
    </row>
    <row r="163" spans="6:8" s="10" customFormat="1" ht="14.25" x14ac:dyDescent="0.2">
      <c r="F163" s="15"/>
      <c r="G163" s="41"/>
      <c r="H163" s="41"/>
    </row>
    <row r="164" spans="6:8" s="10" customFormat="1" ht="14.25" x14ac:dyDescent="0.2">
      <c r="F164" s="15"/>
      <c r="G164" s="41"/>
      <c r="H164" s="41"/>
    </row>
    <row r="165" spans="6:8" s="10" customFormat="1" ht="14.25" x14ac:dyDescent="0.2">
      <c r="F165" s="15"/>
      <c r="G165" s="41"/>
      <c r="H165" s="41"/>
    </row>
    <row r="166" spans="6:8" s="10" customFormat="1" ht="14.25" x14ac:dyDescent="0.2">
      <c r="F166" s="15"/>
      <c r="G166" s="41"/>
      <c r="H166" s="41"/>
    </row>
    <row r="167" spans="6:8" s="10" customFormat="1" ht="14.25" x14ac:dyDescent="0.2">
      <c r="F167" s="15"/>
      <c r="G167" s="41"/>
      <c r="H167" s="41"/>
    </row>
    <row r="168" spans="6:8" s="10" customFormat="1" ht="14.25" x14ac:dyDescent="0.2">
      <c r="F168" s="15"/>
      <c r="G168" s="41"/>
      <c r="H168" s="41"/>
    </row>
    <row r="169" spans="6:8" s="10" customFormat="1" ht="14.25" x14ac:dyDescent="0.2">
      <c r="F169" s="15"/>
      <c r="G169" s="41"/>
      <c r="H169" s="41"/>
    </row>
    <row r="170" spans="6:8" s="10" customFormat="1" ht="14.25" x14ac:dyDescent="0.2">
      <c r="F170" s="15"/>
      <c r="G170" s="41"/>
      <c r="H170" s="41"/>
    </row>
    <row r="171" spans="6:8" s="10" customFormat="1" ht="14.25" x14ac:dyDescent="0.2">
      <c r="F171" s="15"/>
      <c r="G171" s="41"/>
      <c r="H171" s="41"/>
    </row>
    <row r="172" spans="6:8" s="10" customFormat="1" ht="14.25" x14ac:dyDescent="0.2">
      <c r="F172" s="15"/>
      <c r="G172" s="41"/>
      <c r="H172" s="41"/>
    </row>
    <row r="173" spans="6:8" s="10" customFormat="1" ht="14.25" x14ac:dyDescent="0.2">
      <c r="F173" s="15"/>
      <c r="G173" s="41"/>
      <c r="H173" s="41"/>
    </row>
    <row r="174" spans="6:8" s="10" customFormat="1" ht="14.25" x14ac:dyDescent="0.2">
      <c r="F174" s="15"/>
      <c r="G174" s="41"/>
      <c r="H174" s="41"/>
    </row>
    <row r="175" spans="6:8" s="10" customFormat="1" ht="14.25" x14ac:dyDescent="0.2">
      <c r="F175" s="15"/>
      <c r="G175" s="41"/>
      <c r="H175" s="41"/>
    </row>
    <row r="176" spans="6:8" s="10" customFormat="1" ht="14.25" x14ac:dyDescent="0.2">
      <c r="F176" s="15"/>
      <c r="G176" s="41"/>
      <c r="H176" s="41"/>
    </row>
    <row r="177" spans="6:8" s="10" customFormat="1" ht="14.25" x14ac:dyDescent="0.2">
      <c r="F177" s="15"/>
      <c r="G177" s="41"/>
      <c r="H177" s="41"/>
    </row>
    <row r="178" spans="6:8" s="10" customFormat="1" ht="14.25" x14ac:dyDescent="0.2">
      <c r="F178" s="15"/>
      <c r="G178" s="41"/>
      <c r="H178" s="41"/>
    </row>
    <row r="179" spans="6:8" s="10" customFormat="1" ht="14.25" x14ac:dyDescent="0.2">
      <c r="F179" s="15"/>
      <c r="G179" s="41"/>
      <c r="H179" s="41"/>
    </row>
    <row r="180" spans="6:8" s="10" customFormat="1" ht="14.25" x14ac:dyDescent="0.2">
      <c r="F180" s="15"/>
      <c r="G180" s="41"/>
      <c r="H180" s="41"/>
    </row>
    <row r="181" spans="6:8" s="10" customFormat="1" ht="14.25" x14ac:dyDescent="0.2">
      <c r="F181" s="15"/>
      <c r="G181" s="41"/>
      <c r="H181" s="41"/>
    </row>
    <row r="182" spans="6:8" s="10" customFormat="1" ht="14.25" x14ac:dyDescent="0.2">
      <c r="F182" s="15"/>
      <c r="G182" s="41"/>
      <c r="H182" s="41"/>
    </row>
    <row r="183" spans="6:8" s="10" customFormat="1" ht="14.25" x14ac:dyDescent="0.2">
      <c r="F183" s="15"/>
      <c r="G183" s="41"/>
      <c r="H183" s="41"/>
    </row>
    <row r="184" spans="6:8" s="10" customFormat="1" ht="14.25" x14ac:dyDescent="0.2">
      <c r="F184" s="15"/>
      <c r="G184" s="41"/>
      <c r="H184" s="41"/>
    </row>
    <row r="185" spans="6:8" s="10" customFormat="1" ht="14.25" x14ac:dyDescent="0.2">
      <c r="F185" s="15"/>
      <c r="G185" s="41"/>
      <c r="H185" s="41"/>
    </row>
    <row r="186" spans="6:8" s="10" customFormat="1" ht="14.25" x14ac:dyDescent="0.2">
      <c r="F186" s="15"/>
      <c r="G186" s="41"/>
      <c r="H186" s="41"/>
    </row>
    <row r="187" spans="6:8" s="10" customFormat="1" ht="14.25" x14ac:dyDescent="0.2">
      <c r="F187" s="15"/>
      <c r="G187" s="41"/>
      <c r="H187" s="41"/>
    </row>
    <row r="188" spans="6:8" s="10" customFormat="1" ht="14.25" x14ac:dyDescent="0.2">
      <c r="F188" s="15"/>
      <c r="G188" s="41"/>
      <c r="H188" s="41"/>
    </row>
    <row r="189" spans="6:8" s="10" customFormat="1" ht="14.25" x14ac:dyDescent="0.2">
      <c r="F189" s="15"/>
      <c r="G189" s="41"/>
      <c r="H189" s="41"/>
    </row>
    <row r="190" spans="6:8" s="10" customFormat="1" ht="14.25" x14ac:dyDescent="0.2">
      <c r="F190" s="15"/>
      <c r="G190" s="41"/>
      <c r="H190" s="41"/>
    </row>
    <row r="191" spans="6:8" s="10" customFormat="1" ht="14.25" x14ac:dyDescent="0.2">
      <c r="F191" s="15"/>
      <c r="G191" s="41"/>
      <c r="H191" s="41"/>
    </row>
    <row r="192" spans="6:8" s="10" customFormat="1" ht="14.25" x14ac:dyDescent="0.2">
      <c r="F192" s="15"/>
      <c r="G192" s="41"/>
      <c r="H192" s="41"/>
    </row>
    <row r="193" spans="6:8" s="10" customFormat="1" ht="14.25" x14ac:dyDescent="0.2">
      <c r="F193" s="15"/>
      <c r="G193" s="41"/>
      <c r="H193" s="41"/>
    </row>
    <row r="194" spans="6:8" s="10" customFormat="1" ht="14.25" x14ac:dyDescent="0.2">
      <c r="F194" s="15"/>
      <c r="G194" s="41"/>
      <c r="H194" s="41"/>
    </row>
    <row r="195" spans="6:8" s="10" customFormat="1" ht="14.25" x14ac:dyDescent="0.2">
      <c r="F195" s="15"/>
      <c r="G195" s="41"/>
      <c r="H195" s="41"/>
    </row>
    <row r="196" spans="6:8" s="10" customFormat="1" ht="14.25" x14ac:dyDescent="0.2">
      <c r="F196" s="15"/>
      <c r="G196" s="41"/>
      <c r="H196" s="41"/>
    </row>
    <row r="197" spans="6:8" s="10" customFormat="1" ht="14.25" x14ac:dyDescent="0.2">
      <c r="F197" s="15"/>
      <c r="G197" s="41"/>
      <c r="H197" s="41"/>
    </row>
    <row r="198" spans="6:8" s="10" customFormat="1" ht="14.25" x14ac:dyDescent="0.2">
      <c r="F198" s="15"/>
      <c r="G198" s="41"/>
      <c r="H198" s="41"/>
    </row>
    <row r="199" spans="6:8" s="10" customFormat="1" ht="14.25" x14ac:dyDescent="0.2">
      <c r="F199" s="15"/>
      <c r="G199" s="41"/>
      <c r="H199" s="41"/>
    </row>
    <row r="200" spans="6:8" s="10" customFormat="1" ht="14.25" x14ac:dyDescent="0.2">
      <c r="F200" s="15"/>
      <c r="G200" s="41"/>
      <c r="H200" s="41"/>
    </row>
    <row r="201" spans="6:8" s="10" customFormat="1" ht="14.25" x14ac:dyDescent="0.2">
      <c r="F201" s="15"/>
      <c r="G201" s="41"/>
      <c r="H201" s="41"/>
    </row>
    <row r="202" spans="6:8" s="10" customFormat="1" ht="14.25" x14ac:dyDescent="0.2">
      <c r="F202" s="15"/>
      <c r="G202" s="41"/>
      <c r="H202" s="41"/>
    </row>
    <row r="203" spans="6:8" s="10" customFormat="1" ht="14.25" x14ac:dyDescent="0.2">
      <c r="F203" s="15"/>
      <c r="G203" s="41"/>
      <c r="H203" s="41"/>
    </row>
    <row r="204" spans="6:8" s="10" customFormat="1" ht="14.25" x14ac:dyDescent="0.2">
      <c r="F204" s="15"/>
      <c r="G204" s="41"/>
      <c r="H204" s="41"/>
    </row>
    <row r="205" spans="6:8" s="10" customFormat="1" ht="14.25" x14ac:dyDescent="0.2">
      <c r="F205" s="15"/>
      <c r="G205" s="41"/>
      <c r="H205" s="41"/>
    </row>
    <row r="206" spans="6:8" s="10" customFormat="1" ht="14.25" x14ac:dyDescent="0.2">
      <c r="F206" s="15"/>
      <c r="G206" s="41"/>
      <c r="H206" s="41"/>
    </row>
    <row r="207" spans="6:8" s="10" customFormat="1" ht="14.25" x14ac:dyDescent="0.2">
      <c r="F207" s="15"/>
      <c r="G207" s="41"/>
      <c r="H207" s="41"/>
    </row>
    <row r="208" spans="6:8" s="10" customFormat="1" ht="14.25" x14ac:dyDescent="0.2">
      <c r="F208" s="15"/>
      <c r="G208" s="41"/>
      <c r="H208" s="41"/>
    </row>
    <row r="209" spans="6:8" s="10" customFormat="1" ht="14.25" x14ac:dyDescent="0.2">
      <c r="F209" s="15"/>
      <c r="G209" s="41"/>
      <c r="H209" s="41"/>
    </row>
    <row r="210" spans="6:8" s="10" customFormat="1" ht="14.25" x14ac:dyDescent="0.2">
      <c r="F210" s="15"/>
      <c r="G210" s="41"/>
      <c r="H210" s="41"/>
    </row>
    <row r="211" spans="6:8" s="10" customFormat="1" ht="14.25" x14ac:dyDescent="0.2">
      <c r="F211" s="15"/>
      <c r="G211" s="41"/>
      <c r="H211" s="41"/>
    </row>
    <row r="212" spans="6:8" s="10" customFormat="1" ht="14.25" x14ac:dyDescent="0.2">
      <c r="F212" s="15"/>
      <c r="G212" s="41"/>
      <c r="H212" s="41"/>
    </row>
    <row r="213" spans="6:8" s="10" customFormat="1" ht="14.25" x14ac:dyDescent="0.2">
      <c r="F213" s="15"/>
      <c r="G213" s="41"/>
      <c r="H213" s="41"/>
    </row>
    <row r="214" spans="6:8" s="10" customFormat="1" ht="14.25" x14ac:dyDescent="0.2">
      <c r="F214" s="15"/>
      <c r="G214" s="41"/>
      <c r="H214" s="41"/>
    </row>
    <row r="215" spans="6:8" s="10" customFormat="1" ht="14.25" x14ac:dyDescent="0.2">
      <c r="F215" s="15"/>
      <c r="G215" s="41"/>
      <c r="H215" s="41"/>
    </row>
    <row r="216" spans="6:8" s="10" customFormat="1" ht="14.25" x14ac:dyDescent="0.2">
      <c r="F216" s="15"/>
      <c r="G216" s="41"/>
      <c r="H216" s="41"/>
    </row>
    <row r="217" spans="6:8" s="10" customFormat="1" ht="14.25" x14ac:dyDescent="0.2">
      <c r="F217" s="15"/>
      <c r="G217" s="41"/>
      <c r="H217" s="41"/>
    </row>
    <row r="218" spans="6:8" s="10" customFormat="1" ht="14.25" x14ac:dyDescent="0.2">
      <c r="F218" s="15"/>
      <c r="G218" s="41"/>
      <c r="H218" s="41"/>
    </row>
    <row r="219" spans="6:8" s="10" customFormat="1" ht="14.25" x14ac:dyDescent="0.2">
      <c r="F219" s="15"/>
      <c r="G219" s="41"/>
      <c r="H219" s="41"/>
    </row>
    <row r="220" spans="6:8" s="10" customFormat="1" ht="14.25" x14ac:dyDescent="0.2">
      <c r="F220" s="15"/>
      <c r="G220" s="41"/>
      <c r="H220" s="41"/>
    </row>
    <row r="221" spans="6:8" s="10" customFormat="1" ht="14.25" x14ac:dyDescent="0.2">
      <c r="F221" s="15"/>
      <c r="G221" s="41"/>
      <c r="H221" s="41"/>
    </row>
    <row r="222" spans="6:8" s="10" customFormat="1" ht="14.25" x14ac:dyDescent="0.2">
      <c r="F222" s="15"/>
      <c r="G222" s="41"/>
      <c r="H222" s="41"/>
    </row>
    <row r="223" spans="6:8" s="10" customFormat="1" ht="14.25" x14ac:dyDescent="0.2">
      <c r="F223" s="15"/>
      <c r="G223" s="41"/>
      <c r="H223" s="41"/>
    </row>
    <row r="224" spans="6:8" s="10" customFormat="1" ht="14.25" x14ac:dyDescent="0.2">
      <c r="F224" s="15"/>
      <c r="G224" s="41"/>
      <c r="H224" s="41"/>
    </row>
    <row r="225" spans="6:8" s="10" customFormat="1" ht="14.25" x14ac:dyDescent="0.2">
      <c r="F225" s="15"/>
      <c r="G225" s="41"/>
      <c r="H225" s="41"/>
    </row>
    <row r="226" spans="6:8" s="10" customFormat="1" ht="14.25" x14ac:dyDescent="0.2">
      <c r="F226" s="15"/>
      <c r="G226" s="41"/>
      <c r="H226" s="41"/>
    </row>
    <row r="227" spans="6:8" s="10" customFormat="1" ht="14.25" x14ac:dyDescent="0.2">
      <c r="F227" s="15"/>
      <c r="G227" s="41"/>
      <c r="H227" s="41"/>
    </row>
    <row r="228" spans="6:8" s="10" customFormat="1" ht="14.25" x14ac:dyDescent="0.2">
      <c r="F228" s="15"/>
      <c r="G228" s="41"/>
      <c r="H228" s="41"/>
    </row>
    <row r="229" spans="6:8" s="10" customFormat="1" ht="14.25" x14ac:dyDescent="0.2">
      <c r="F229" s="15"/>
      <c r="G229" s="41"/>
      <c r="H229" s="41"/>
    </row>
    <row r="230" spans="6:8" s="10" customFormat="1" ht="14.25" x14ac:dyDescent="0.2">
      <c r="F230" s="15"/>
      <c r="G230" s="41"/>
      <c r="H230" s="41"/>
    </row>
    <row r="231" spans="6:8" s="10" customFormat="1" ht="14.25" x14ac:dyDescent="0.2">
      <c r="F231" s="15"/>
      <c r="G231" s="41"/>
      <c r="H231" s="41"/>
    </row>
    <row r="232" spans="6:8" s="10" customFormat="1" ht="14.25" x14ac:dyDescent="0.2">
      <c r="F232" s="15"/>
      <c r="G232" s="41"/>
      <c r="H232" s="41"/>
    </row>
    <row r="233" spans="6:8" s="10" customFormat="1" ht="14.25" x14ac:dyDescent="0.2">
      <c r="F233" s="15"/>
      <c r="G233" s="41"/>
      <c r="H233" s="41"/>
    </row>
    <row r="234" spans="6:8" s="10" customFormat="1" ht="14.25" x14ac:dyDescent="0.2">
      <c r="F234" s="15"/>
      <c r="G234" s="41"/>
      <c r="H234" s="41"/>
    </row>
    <row r="235" spans="6:8" s="10" customFormat="1" ht="14.25" x14ac:dyDescent="0.2">
      <c r="F235" s="15"/>
      <c r="G235" s="41"/>
      <c r="H235" s="41"/>
    </row>
    <row r="236" spans="6:8" s="10" customFormat="1" ht="14.25" x14ac:dyDescent="0.2">
      <c r="F236" s="15"/>
      <c r="G236" s="41"/>
      <c r="H236" s="41"/>
    </row>
    <row r="237" spans="6:8" s="10" customFormat="1" ht="14.25" x14ac:dyDescent="0.2">
      <c r="F237" s="15"/>
      <c r="G237" s="41"/>
      <c r="H237" s="41"/>
    </row>
    <row r="238" spans="6:8" s="10" customFormat="1" ht="14.25" x14ac:dyDescent="0.2">
      <c r="F238" s="15"/>
      <c r="G238" s="41"/>
      <c r="H238" s="41"/>
    </row>
    <row r="239" spans="6:8" s="10" customFormat="1" ht="14.25" x14ac:dyDescent="0.2">
      <c r="F239" s="15"/>
      <c r="G239" s="41"/>
      <c r="H239" s="41"/>
    </row>
    <row r="240" spans="6:8" s="10" customFormat="1" ht="14.25" x14ac:dyDescent="0.2">
      <c r="F240" s="15"/>
      <c r="G240" s="41"/>
      <c r="H240" s="41"/>
    </row>
    <row r="241" spans="6:8" s="10" customFormat="1" ht="14.25" x14ac:dyDescent="0.2">
      <c r="F241" s="15"/>
      <c r="G241" s="41"/>
      <c r="H241" s="41"/>
    </row>
    <row r="242" spans="6:8" s="10" customFormat="1" ht="14.25" x14ac:dyDescent="0.2">
      <c r="F242" s="15"/>
      <c r="G242" s="41"/>
      <c r="H242" s="41"/>
    </row>
    <row r="243" spans="6:8" s="10" customFormat="1" ht="14.25" x14ac:dyDescent="0.2">
      <c r="F243" s="15"/>
      <c r="G243" s="41"/>
      <c r="H243" s="41"/>
    </row>
    <row r="244" spans="6:8" s="10" customFormat="1" ht="14.25" x14ac:dyDescent="0.2">
      <c r="F244" s="15"/>
      <c r="G244" s="41"/>
      <c r="H244" s="41"/>
    </row>
    <row r="245" spans="6:8" s="10" customFormat="1" ht="14.25" x14ac:dyDescent="0.2">
      <c r="F245" s="15"/>
      <c r="G245" s="41"/>
      <c r="H245" s="41"/>
    </row>
    <row r="246" spans="6:8" s="10" customFormat="1" ht="14.25" x14ac:dyDescent="0.2">
      <c r="F246" s="15"/>
      <c r="G246" s="41"/>
      <c r="H246" s="41"/>
    </row>
    <row r="247" spans="6:8" s="10" customFormat="1" ht="14.25" x14ac:dyDescent="0.2">
      <c r="F247" s="15"/>
      <c r="G247" s="41"/>
      <c r="H247" s="41"/>
    </row>
    <row r="248" spans="6:8" s="10" customFormat="1" ht="14.25" x14ac:dyDescent="0.2">
      <c r="F248" s="15"/>
      <c r="G248" s="41"/>
      <c r="H248" s="41"/>
    </row>
    <row r="249" spans="6:8" s="10" customFormat="1" ht="14.25" x14ac:dyDescent="0.2">
      <c r="F249" s="15"/>
      <c r="G249" s="41"/>
      <c r="H249" s="41"/>
    </row>
    <row r="250" spans="6:8" s="10" customFormat="1" ht="14.25" x14ac:dyDescent="0.2">
      <c r="F250" s="15"/>
      <c r="G250" s="41"/>
      <c r="H250" s="41"/>
    </row>
    <row r="251" spans="6:8" s="10" customFormat="1" ht="14.25" x14ac:dyDescent="0.2">
      <c r="F251" s="15"/>
      <c r="G251" s="41"/>
      <c r="H251" s="41"/>
    </row>
    <row r="252" spans="6:8" s="10" customFormat="1" ht="14.25" x14ac:dyDescent="0.2">
      <c r="F252" s="15"/>
      <c r="G252" s="41"/>
      <c r="H252" s="41"/>
    </row>
    <row r="253" spans="6:8" s="10" customFormat="1" ht="14.25" x14ac:dyDescent="0.2">
      <c r="F253" s="15"/>
      <c r="G253" s="41"/>
      <c r="H253" s="41"/>
    </row>
    <row r="254" spans="6:8" s="10" customFormat="1" ht="14.25" x14ac:dyDescent="0.2">
      <c r="F254" s="15"/>
      <c r="G254" s="41"/>
      <c r="H254" s="41"/>
    </row>
    <row r="255" spans="6:8" s="10" customFormat="1" ht="14.25" x14ac:dyDescent="0.2">
      <c r="F255" s="15"/>
      <c r="G255" s="41"/>
      <c r="H255" s="41"/>
    </row>
    <row r="256" spans="6:8" s="10" customFormat="1" ht="14.25" x14ac:dyDescent="0.2">
      <c r="F256" s="15"/>
      <c r="G256" s="41"/>
      <c r="H256" s="41"/>
    </row>
    <row r="257" spans="6:8" s="10" customFormat="1" ht="14.25" x14ac:dyDescent="0.2">
      <c r="F257" s="15"/>
      <c r="G257" s="41"/>
      <c r="H257" s="41"/>
    </row>
    <row r="258" spans="6:8" s="10" customFormat="1" ht="14.25" x14ac:dyDescent="0.2">
      <c r="F258" s="15"/>
      <c r="G258" s="41"/>
      <c r="H258" s="41"/>
    </row>
    <row r="259" spans="6:8" s="10" customFormat="1" ht="14.25" x14ac:dyDescent="0.2">
      <c r="F259" s="15"/>
      <c r="G259" s="41"/>
      <c r="H259" s="41"/>
    </row>
    <row r="260" spans="6:8" s="10" customFormat="1" ht="14.25" x14ac:dyDescent="0.2">
      <c r="F260" s="15"/>
      <c r="G260" s="41"/>
      <c r="H260" s="41"/>
    </row>
    <row r="261" spans="6:8" s="10" customFormat="1" ht="14.25" x14ac:dyDescent="0.2">
      <c r="F261" s="15"/>
      <c r="G261" s="41"/>
      <c r="H261" s="41"/>
    </row>
    <row r="262" spans="6:8" s="10" customFormat="1" ht="14.25" x14ac:dyDescent="0.2">
      <c r="F262" s="15"/>
      <c r="G262" s="41"/>
      <c r="H262" s="41"/>
    </row>
    <row r="263" spans="6:8" s="10" customFormat="1" ht="14.25" x14ac:dyDescent="0.2">
      <c r="F263" s="15"/>
      <c r="G263" s="41"/>
      <c r="H263" s="41"/>
    </row>
    <row r="264" spans="6:8" s="10" customFormat="1" ht="14.25" x14ac:dyDescent="0.2">
      <c r="F264" s="15"/>
      <c r="G264" s="41"/>
      <c r="H264" s="41"/>
    </row>
    <row r="265" spans="6:8" s="10" customFormat="1" ht="14.25" x14ac:dyDescent="0.2">
      <c r="F265" s="15"/>
      <c r="G265" s="41"/>
      <c r="H265" s="41"/>
    </row>
    <row r="266" spans="6:8" s="10" customFormat="1" ht="14.25" x14ac:dyDescent="0.2">
      <c r="F266" s="15"/>
      <c r="G266" s="41"/>
      <c r="H266" s="41"/>
    </row>
    <row r="267" spans="6:8" s="10" customFormat="1" ht="14.25" x14ac:dyDescent="0.2">
      <c r="F267" s="15"/>
      <c r="G267" s="41"/>
      <c r="H267" s="41"/>
    </row>
    <row r="268" spans="6:8" s="10" customFormat="1" ht="14.25" x14ac:dyDescent="0.2">
      <c r="F268" s="15"/>
      <c r="G268" s="41"/>
      <c r="H268" s="41"/>
    </row>
    <row r="269" spans="6:8" s="10" customFormat="1" ht="14.25" x14ac:dyDescent="0.2">
      <c r="F269" s="15"/>
      <c r="G269" s="41"/>
      <c r="H269" s="41"/>
    </row>
    <row r="270" spans="6:8" s="10" customFormat="1" ht="14.25" x14ac:dyDescent="0.2">
      <c r="F270" s="15"/>
      <c r="G270" s="41"/>
      <c r="H270" s="41"/>
    </row>
    <row r="271" spans="6:8" s="10" customFormat="1" ht="14.25" x14ac:dyDescent="0.2">
      <c r="F271" s="15"/>
      <c r="G271" s="41"/>
      <c r="H271" s="41"/>
    </row>
    <row r="272" spans="6:8" s="10" customFormat="1" ht="14.25" x14ac:dyDescent="0.2">
      <c r="F272" s="15"/>
      <c r="G272" s="41"/>
      <c r="H272" s="41"/>
    </row>
    <row r="273" spans="6:8" s="10" customFormat="1" ht="14.25" x14ac:dyDescent="0.2">
      <c r="F273" s="15"/>
      <c r="G273" s="41"/>
      <c r="H273" s="41"/>
    </row>
    <row r="274" spans="6:8" s="10" customFormat="1" ht="14.25" x14ac:dyDescent="0.2">
      <c r="F274" s="15"/>
      <c r="G274" s="41"/>
      <c r="H274" s="41"/>
    </row>
    <row r="275" spans="6:8" s="10" customFormat="1" ht="14.25" x14ac:dyDescent="0.2">
      <c r="F275" s="15"/>
      <c r="G275" s="41"/>
      <c r="H275" s="41"/>
    </row>
    <row r="276" spans="6:8" s="10" customFormat="1" ht="14.25" x14ac:dyDescent="0.2">
      <c r="F276" s="15"/>
      <c r="G276" s="41"/>
      <c r="H276" s="41"/>
    </row>
    <row r="277" spans="6:8" s="10" customFormat="1" ht="14.25" x14ac:dyDescent="0.2">
      <c r="F277" s="15"/>
      <c r="G277" s="41"/>
      <c r="H277" s="41"/>
    </row>
    <row r="278" spans="6:8" s="10" customFormat="1" ht="14.25" x14ac:dyDescent="0.2">
      <c r="F278" s="15"/>
      <c r="G278" s="41"/>
      <c r="H278" s="41"/>
    </row>
    <row r="279" spans="6:8" s="10" customFormat="1" ht="14.25" x14ac:dyDescent="0.2">
      <c r="F279" s="15"/>
      <c r="G279" s="41"/>
      <c r="H279" s="41"/>
    </row>
    <row r="280" spans="6:8" s="10" customFormat="1" ht="14.25" x14ac:dyDescent="0.2">
      <c r="F280" s="15"/>
      <c r="G280" s="41"/>
      <c r="H280" s="41"/>
    </row>
    <row r="281" spans="6:8" s="10" customFormat="1" ht="14.25" x14ac:dyDescent="0.2">
      <c r="F281" s="15"/>
      <c r="G281" s="41"/>
      <c r="H281" s="41"/>
    </row>
    <row r="282" spans="6:8" s="10" customFormat="1" ht="14.25" x14ac:dyDescent="0.2">
      <c r="F282" s="15"/>
      <c r="G282" s="41"/>
      <c r="H282" s="41"/>
    </row>
    <row r="283" spans="6:8" s="10" customFormat="1" ht="14.25" x14ac:dyDescent="0.2">
      <c r="F283" s="15"/>
      <c r="G283" s="41"/>
      <c r="H283" s="41"/>
    </row>
    <row r="284" spans="6:8" s="10" customFormat="1" ht="14.25" x14ac:dyDescent="0.2">
      <c r="F284" s="15"/>
      <c r="G284" s="41"/>
      <c r="H284" s="41"/>
    </row>
    <row r="285" spans="6:8" s="10" customFormat="1" ht="14.25" x14ac:dyDescent="0.2">
      <c r="F285" s="15"/>
      <c r="G285" s="41"/>
      <c r="H285" s="41"/>
    </row>
    <row r="286" spans="6:8" s="10" customFormat="1" ht="14.25" x14ac:dyDescent="0.2">
      <c r="F286" s="15"/>
      <c r="G286" s="41"/>
      <c r="H286" s="41"/>
    </row>
    <row r="287" spans="6:8" s="10" customFormat="1" ht="14.25" x14ac:dyDescent="0.2">
      <c r="F287" s="15"/>
      <c r="G287" s="41"/>
      <c r="H287" s="41"/>
    </row>
    <row r="288" spans="6:8" s="10" customFormat="1" ht="14.25" x14ac:dyDescent="0.2">
      <c r="F288" s="15"/>
      <c r="G288" s="41"/>
      <c r="H288" s="41"/>
    </row>
    <row r="289" spans="1:8" s="10" customFormat="1" ht="14.25" x14ac:dyDescent="0.2">
      <c r="F289" s="15"/>
      <c r="G289" s="41"/>
      <c r="H289" s="41"/>
    </row>
    <row r="290" spans="1:8" s="10" customFormat="1" ht="14.25" x14ac:dyDescent="0.2">
      <c r="F290" s="15"/>
      <c r="G290" s="41"/>
      <c r="H290" s="41"/>
    </row>
    <row r="291" spans="1:8" s="10" customFormat="1" ht="14.25" x14ac:dyDescent="0.2">
      <c r="F291" s="15"/>
      <c r="G291" s="41"/>
      <c r="H291" s="41"/>
    </row>
    <row r="292" spans="1:8" s="10" customFormat="1" ht="14.25" x14ac:dyDescent="0.2">
      <c r="F292" s="15"/>
      <c r="G292" s="41"/>
      <c r="H292" s="41"/>
    </row>
    <row r="293" spans="1:8" s="10" customFormat="1" ht="14.25" x14ac:dyDescent="0.2">
      <c r="F293" s="15"/>
      <c r="G293" s="41"/>
      <c r="H293" s="41"/>
    </row>
    <row r="294" spans="1:8" s="10" customFormat="1" ht="14.25" x14ac:dyDescent="0.2">
      <c r="F294" s="15"/>
      <c r="G294" s="41"/>
      <c r="H294" s="41"/>
    </row>
    <row r="295" spans="1:8" s="10" customFormat="1" ht="14.25" x14ac:dyDescent="0.2">
      <c r="F295" s="15"/>
      <c r="G295" s="41"/>
      <c r="H295" s="41"/>
    </row>
    <row r="296" spans="1:8" s="10" customFormat="1" ht="14.25" x14ac:dyDescent="0.2">
      <c r="F296" s="15"/>
      <c r="G296" s="41"/>
      <c r="H296" s="41"/>
    </row>
    <row r="297" spans="1:8" s="10" customFormat="1" ht="14.25" x14ac:dyDescent="0.2">
      <c r="F297" s="15"/>
      <c r="G297" s="41"/>
      <c r="H297" s="41"/>
    </row>
    <row r="298" spans="1:8" s="10" customFormat="1" ht="14.25" x14ac:dyDescent="0.2">
      <c r="F298" s="15"/>
      <c r="G298" s="41"/>
      <c r="H298" s="41"/>
    </row>
    <row r="299" spans="1:8" s="10" customFormat="1" x14ac:dyDescent="0.25">
      <c r="A299" s="9"/>
      <c r="B299" s="9"/>
      <c r="C299" s="9"/>
      <c r="D299" s="9"/>
      <c r="E299" s="9"/>
      <c r="F299" s="14"/>
      <c r="G299" s="41"/>
      <c r="H299" s="41"/>
    </row>
    <row r="300" spans="1:8" s="10" customFormat="1" x14ac:dyDescent="0.25">
      <c r="A300" s="9"/>
      <c r="B300" s="9"/>
      <c r="C300" s="9"/>
      <c r="D300" s="9"/>
      <c r="E300" s="9"/>
      <c r="F300" s="14"/>
      <c r="G300" s="41"/>
      <c r="H300" s="41"/>
    </row>
  </sheetData>
  <dataConsolidate/>
  <mergeCells count="10">
    <mergeCell ref="A56:C56"/>
    <mergeCell ref="A22:C22"/>
    <mergeCell ref="A35:C35"/>
    <mergeCell ref="A47:C47"/>
    <mergeCell ref="A69:C69"/>
    <mergeCell ref="A1:A3"/>
    <mergeCell ref="B1:I2"/>
    <mergeCell ref="B3:I3"/>
    <mergeCell ref="A6:C6"/>
    <mergeCell ref="A7:C7"/>
  </mergeCells>
  <conditionalFormatting sqref="E22">
    <cfRule type="iconSet" priority="62">
      <iconSet>
        <cfvo type="percent" val="0"/>
        <cfvo type="num" val="#REF!"/>
        <cfvo type="num" val="#REF!"/>
      </iconSet>
    </cfRule>
  </conditionalFormatting>
  <conditionalFormatting sqref="F58:F65">
    <cfRule type="iconSet" priority="60">
      <iconSet>
        <cfvo type="percent" val="0"/>
        <cfvo type="num" val="#REF!"/>
        <cfvo type="num" val="#REF!"/>
      </iconSet>
    </cfRule>
  </conditionalFormatting>
  <conditionalFormatting sqref="E35">
    <cfRule type="iconSet" priority="59">
      <iconSet>
        <cfvo type="percent" val="0"/>
        <cfvo type="num" val="#REF!"/>
        <cfvo type="num" val="#REF!"/>
      </iconSet>
    </cfRule>
  </conditionalFormatting>
  <conditionalFormatting sqref="F56">
    <cfRule type="iconSet" priority="58">
      <iconSet>
        <cfvo type="percent" val="0"/>
        <cfvo type="num" val="#REF!"/>
        <cfvo type="num" val="#REF!"/>
      </iconSet>
    </cfRule>
  </conditionalFormatting>
  <conditionalFormatting sqref="E47">
    <cfRule type="iconSet" priority="56">
      <iconSet>
        <cfvo type="percent" val="0"/>
        <cfvo type="num" val="#REF!"/>
        <cfvo type="num" val="#REF!"/>
      </iconSet>
    </cfRule>
  </conditionalFormatting>
  <conditionalFormatting sqref="E31">
    <cfRule type="iconSet" priority="93">
      <iconSet>
        <cfvo type="percent" val="0"/>
        <cfvo type="num" val="#REF!"/>
        <cfvo type="num" val="#REF!"/>
      </iconSet>
    </cfRule>
  </conditionalFormatting>
  <conditionalFormatting sqref="A15:B15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54">
      <iconSet>
        <cfvo type="percent" val="0"/>
        <cfvo type="percent" val="33"/>
        <cfvo type="percent" val="67"/>
      </iconSet>
    </cfRule>
  </conditionalFormatting>
  <conditionalFormatting sqref="B14:C14">
    <cfRule type="iconSet" priority="55">
      <iconSet>
        <cfvo type="percent" val="0"/>
        <cfvo type="num" val="$B$16"/>
        <cfvo type="num" val="$B$15"/>
      </iconSet>
    </cfRule>
  </conditionalFormatting>
  <conditionalFormatting sqref="C15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51">
      <iconSet>
        <cfvo type="percent" val="0"/>
        <cfvo type="percent" val="33"/>
        <cfvo type="percent" val="67"/>
      </iconSet>
    </cfRule>
  </conditionalFormatting>
  <conditionalFormatting sqref="D14:E14">
    <cfRule type="iconSet" priority="19">
      <iconSet>
        <cfvo type="percent" val="0"/>
        <cfvo type="num" val="$B$16"/>
        <cfvo type="num" val="$B$15"/>
      </iconSet>
    </cfRule>
  </conditionalFormatting>
  <conditionalFormatting sqref="D1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8">
      <iconSet>
        <cfvo type="percent" val="0"/>
        <cfvo type="percent" val="33"/>
        <cfvo type="percent" val="67"/>
      </iconSet>
    </cfRule>
  </conditionalFormatting>
  <conditionalFormatting sqref="E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6">
      <iconSet>
        <cfvo type="percent" val="0"/>
        <cfvo type="percent" val="33"/>
        <cfvo type="percent" val="67"/>
      </iconSet>
    </cfRule>
  </conditionalFormatting>
  <conditionalFormatting sqref="C9:C12">
    <cfRule type="iconSet" priority="96">
      <iconSet>
        <cfvo type="percent" val="0"/>
        <cfvo type="percent" val="33"/>
        <cfvo type="percent" val="67"/>
      </iconSet>
    </cfRule>
  </conditionalFormatting>
  <conditionalFormatting sqref="D9:D12">
    <cfRule type="iconSet" priority="97">
      <iconSet>
        <cfvo type="percent" val="0"/>
        <cfvo type="percent" val="33"/>
        <cfvo type="percent" val="67"/>
      </iconSet>
    </cfRule>
  </conditionalFormatting>
  <conditionalFormatting sqref="E9:E12">
    <cfRule type="iconSet" priority="98">
      <iconSet>
        <cfvo type="percent" val="0"/>
        <cfvo type="percent" val="33"/>
        <cfvo type="percent" val="67"/>
      </iconSet>
    </cfRule>
  </conditionalFormatting>
  <conditionalFormatting sqref="E24:E30">
    <cfRule type="iconSet" priority="100">
      <iconSet>
        <cfvo type="percent" val="0"/>
        <cfvo type="num" val="#REF!"/>
        <cfvo type="num" val="#REF!"/>
      </iconSet>
    </cfRule>
  </conditionalFormatting>
  <conditionalFormatting sqref="E37">
    <cfRule type="iconSet" priority="10">
      <iconSet>
        <cfvo type="percent" val="0"/>
        <cfvo type="num" val="#REF!"/>
        <cfvo type="num" val="#REF!"/>
      </iconSet>
    </cfRule>
  </conditionalFormatting>
  <conditionalFormatting sqref="E38:E43">
    <cfRule type="iconSet" priority="8">
      <iconSet>
        <cfvo type="percent" val="0"/>
        <cfvo type="num" val="#REF!"/>
        <cfvo type="num" val="#REF!"/>
      </iconSet>
    </cfRule>
  </conditionalFormatting>
  <conditionalFormatting sqref="E49">
    <cfRule type="iconSet" priority="7">
      <iconSet>
        <cfvo type="percent" val="0"/>
        <cfvo type="num" val="#REF!"/>
        <cfvo type="num" val="#REF!"/>
      </iconSet>
    </cfRule>
  </conditionalFormatting>
  <conditionalFormatting sqref="E50:E52">
    <cfRule type="iconSet" priority="6">
      <iconSet>
        <cfvo type="percent" val="0"/>
        <cfvo type="num" val="#REF!"/>
        <cfvo type="num" val="#REF!"/>
      </iconSet>
    </cfRule>
  </conditionalFormatting>
  <conditionalFormatting sqref="E69">
    <cfRule type="iconSet" priority="5">
      <iconSet>
        <cfvo type="percent" val="0"/>
        <cfvo type="num" val="#REF!"/>
        <cfvo type="num" val="#REF!"/>
      </iconSet>
    </cfRule>
  </conditionalFormatting>
  <conditionalFormatting sqref="E73">
    <cfRule type="iconSet" priority="2">
      <iconSet>
        <cfvo type="percent" val="0"/>
        <cfvo type="num" val="#REF!"/>
        <cfvo type="num" val="#REF!"/>
      </iconSet>
    </cfRule>
  </conditionalFormatting>
  <pageMargins left="0.51181102362204722" right="0.51181102362204722" top="0.74803149606299213" bottom="0.74803149606299213" header="0.31496062992125984" footer="0.31496062992125984"/>
  <pageSetup scale="75" orientation="landscape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9" id="{CEEF154A-B130-4D17-8CE8-573DCCE06351}">
            <x14:iconSet iconSet="3Flags" custom="1">
              <x14:cfvo type="percent">
                <xm:f>0</xm:f>
              </x14:cfvo>
              <x14:cfvo type="num">
                <xm:f>65</xm:f>
              </x14:cfvo>
              <x14:cfvo type="num">
                <xm:f>85</xm:f>
              </x14:cfvo>
              <x14:cfIcon iconSet="3Flags" iconId="2"/>
              <x14:cfIcon iconSet="3Flags" iconId="1"/>
              <x14:cfIcon iconSet="3Flags" iconId="0"/>
            </x14:iconSet>
          </x14:cfRule>
          <xm:sqref>B9:B12</xm:sqref>
        </x14:conditionalFormatting>
        <x14:conditionalFormatting xmlns:xm="http://schemas.microsoft.com/office/excel/2006/main">
          <x14:cfRule type="iconSet" priority="1" id="{B32C312B-1679-43C2-BB5C-5D171FB9F606}">
            <x14:iconSet iconSet="3Flags" custom="1">
              <x14:cfvo type="percent">
                <xm:f>0</xm:f>
              </x14:cfvo>
              <x14:cfvo type="num">
                <xm:f>65</xm:f>
              </x14:cfvo>
              <x14:cfvo type="num">
                <xm:f>85</xm:f>
              </x14:cfvo>
              <x14:cfIcon iconSet="3Flags" iconId="2"/>
              <x14:cfIcon iconSet="3Flags" iconId="1"/>
              <x14:cfIcon iconSet="3Flags" iconId="0"/>
            </x14:iconSet>
          </x14:cfRule>
          <xm:sqref>B13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15"/>
  <sheetViews>
    <sheetView showGridLines="0" workbookViewId="0">
      <pane xSplit="23" ySplit="7" topLeftCell="X78" activePane="bottomRight" state="frozen"/>
      <selection pane="topRight" activeCell="X1" sqref="X1"/>
      <selection pane="bottomLeft" activeCell="A8" sqref="A8"/>
      <selection pane="bottomRight" activeCell="AA94" sqref="AA94"/>
    </sheetView>
  </sheetViews>
  <sheetFormatPr baseColWidth="10" defaultRowHeight="13.5" x14ac:dyDescent="0.25"/>
  <cols>
    <col min="1" max="1" width="2.85546875" style="86" customWidth="1"/>
    <col min="2" max="5" width="2.7109375" style="86" customWidth="1"/>
    <col min="6" max="6" width="2.85546875" style="86" customWidth="1"/>
    <col min="7" max="9" width="2.7109375" style="86" customWidth="1"/>
    <col min="10" max="10" width="2.42578125" style="86" customWidth="1"/>
    <col min="11" max="11" width="0.28515625" style="86" customWidth="1"/>
    <col min="12" max="12" width="2.42578125" style="86" customWidth="1"/>
    <col min="13" max="13" width="3" style="86" customWidth="1"/>
    <col min="14" max="14" width="2.7109375" style="86" customWidth="1"/>
    <col min="15" max="18" width="2.7109375" style="86" hidden="1" customWidth="1"/>
    <col min="19" max="21" width="2.7109375" style="86" customWidth="1"/>
    <col min="22" max="22" width="4.42578125" style="86" customWidth="1"/>
    <col min="23" max="23" width="2.7109375" style="86" customWidth="1"/>
    <col min="24" max="24" width="3.85546875" style="86" customWidth="1"/>
    <col min="25" max="25" width="2.7109375" style="86" customWidth="1"/>
    <col min="26" max="26" width="6" style="86" customWidth="1"/>
    <col min="27" max="27" width="13.140625" style="86" customWidth="1"/>
    <col min="28" max="28" width="15.28515625" style="87" bestFit="1" customWidth="1"/>
    <col min="29" max="29" width="13.7109375" style="87" bestFit="1" customWidth="1"/>
    <col min="30" max="30" width="14" style="87" customWidth="1"/>
    <col min="31" max="31" width="15.42578125" style="87" customWidth="1"/>
    <col min="32" max="32" width="14" style="87" customWidth="1"/>
    <col min="33" max="33" width="14.140625" style="87" customWidth="1"/>
    <col min="34" max="34" width="13.7109375" style="87" customWidth="1"/>
    <col min="35" max="37" width="13" style="86" customWidth="1"/>
    <col min="38" max="38" width="13" style="50" bestFit="1" customWidth="1"/>
    <col min="39" max="16384" width="11.42578125" style="50"/>
  </cols>
  <sheetData>
    <row r="1" spans="1:37" ht="4.3499999999999996" customHeight="1" x14ac:dyDescent="0.25"/>
    <row r="2" spans="1:37" ht="17.25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37" ht="16.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M3" s="241" t="s">
        <v>200</v>
      </c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242" t="s">
        <v>199</v>
      </c>
      <c r="AB3" s="243"/>
      <c r="AC3" s="243"/>
      <c r="AD3" s="243"/>
      <c r="AE3" s="243"/>
      <c r="AF3" s="243"/>
      <c r="AG3" s="243"/>
      <c r="AH3" s="243"/>
      <c r="AI3" s="243"/>
      <c r="AJ3" s="243"/>
      <c r="AK3" s="243"/>
    </row>
    <row r="4" spans="1:37" ht="18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42" t="s">
        <v>201</v>
      </c>
      <c r="AB4" s="243"/>
      <c r="AC4" s="243"/>
      <c r="AD4" s="243"/>
      <c r="AE4" s="243"/>
      <c r="AF4" s="243"/>
      <c r="AG4" s="243"/>
      <c r="AH4" s="243"/>
      <c r="AI4" s="243"/>
      <c r="AJ4" s="243"/>
      <c r="AK4" s="243"/>
    </row>
    <row r="5" spans="1:37" ht="19.5" customHeigh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242" t="s">
        <v>228</v>
      </c>
      <c r="AB5" s="243"/>
      <c r="AC5" s="243"/>
      <c r="AD5" s="243"/>
      <c r="AE5" s="243"/>
      <c r="AF5" s="243"/>
      <c r="AG5" s="243"/>
      <c r="AH5" s="243"/>
      <c r="AI5" s="243"/>
      <c r="AJ5" s="243"/>
      <c r="AK5" s="243"/>
    </row>
    <row r="6" spans="1:37" ht="47.25" customHeight="1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</row>
    <row r="7" spans="1:37" ht="12" customHeight="1" x14ac:dyDescent="0.25"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</row>
    <row r="8" spans="1:37" ht="12" customHeight="1" x14ac:dyDescent="0.25"/>
    <row r="9" spans="1:37" ht="67.5" customHeight="1" x14ac:dyDescent="0.25"/>
    <row r="10" spans="1:37" ht="13.5" customHeight="1" x14ac:dyDescent="0.25"/>
    <row r="11" spans="1:37" ht="13.5" customHeight="1" x14ac:dyDescent="0.25">
      <c r="A11" s="233" t="s">
        <v>202</v>
      </c>
      <c r="B11" s="234"/>
      <c r="C11" s="234"/>
      <c r="D11" s="234"/>
      <c r="E11" s="234"/>
      <c r="F11" s="235" t="s">
        <v>229</v>
      </c>
      <c r="G11" s="234"/>
      <c r="H11" s="234"/>
      <c r="I11" s="233" t="s">
        <v>203</v>
      </c>
      <c r="J11" s="234"/>
      <c r="K11" s="234"/>
      <c r="L11" s="234"/>
      <c r="M11" s="234"/>
      <c r="N11" s="234"/>
      <c r="O11" s="234"/>
      <c r="P11" s="234"/>
      <c r="Q11" s="235" t="s">
        <v>204</v>
      </c>
      <c r="R11" s="234"/>
      <c r="S11" s="234"/>
      <c r="T11" s="234"/>
      <c r="U11" s="234"/>
      <c r="V11" s="234"/>
      <c r="W11" s="234"/>
      <c r="X11" s="233" t="s">
        <v>205</v>
      </c>
      <c r="Y11" s="234"/>
      <c r="Z11" s="234"/>
      <c r="AA11" s="88" t="s">
        <v>230</v>
      </c>
      <c r="AB11" s="89" t="s">
        <v>89</v>
      </c>
      <c r="AC11" s="89" t="s">
        <v>89</v>
      </c>
      <c r="AD11" s="89" t="s">
        <v>89</v>
      </c>
      <c r="AE11" s="89" t="s">
        <v>89</v>
      </c>
      <c r="AF11" s="89" t="s">
        <v>89</v>
      </c>
      <c r="AG11" s="89" t="s">
        <v>89</v>
      </c>
      <c r="AH11" s="89" t="s">
        <v>89</v>
      </c>
    </row>
    <row r="12" spans="1:37" ht="27" customHeight="1" x14ac:dyDescent="0.25">
      <c r="A12" s="236" t="s">
        <v>206</v>
      </c>
      <c r="B12" s="237"/>
      <c r="C12" s="237"/>
      <c r="D12" s="237"/>
      <c r="E12" s="237"/>
      <c r="F12" s="238"/>
      <c r="G12" s="239" t="s">
        <v>207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89" t="s">
        <v>89</v>
      </c>
      <c r="AC12" s="89" t="s">
        <v>89</v>
      </c>
      <c r="AD12" s="89" t="s">
        <v>89</v>
      </c>
      <c r="AE12" s="89" t="s">
        <v>89</v>
      </c>
      <c r="AF12" s="89" t="s">
        <v>89</v>
      </c>
      <c r="AG12" s="89" t="s">
        <v>89</v>
      </c>
      <c r="AH12" s="89" t="s">
        <v>89</v>
      </c>
    </row>
    <row r="13" spans="1:37" ht="13.5" customHeight="1" x14ac:dyDescent="0.25">
      <c r="A13" s="216" t="s">
        <v>184</v>
      </c>
      <c r="B13" s="217"/>
      <c r="C13" s="217"/>
      <c r="D13" s="217"/>
      <c r="E13" s="217"/>
      <c r="F13" s="217"/>
      <c r="G13" s="218"/>
      <c r="H13" s="219" t="s">
        <v>208</v>
      </c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89" t="s">
        <v>89</v>
      </c>
      <c r="AC13" s="89" t="s">
        <v>89</v>
      </c>
      <c r="AD13" s="89" t="s">
        <v>89</v>
      </c>
      <c r="AE13" s="90" t="s">
        <v>89</v>
      </c>
      <c r="AF13" s="89" t="s">
        <v>89</v>
      </c>
      <c r="AG13" s="89" t="s">
        <v>89</v>
      </c>
      <c r="AH13" s="89" t="s">
        <v>89</v>
      </c>
    </row>
    <row r="14" spans="1:37" ht="55.5" customHeight="1" x14ac:dyDescent="0.2">
      <c r="A14" s="229" t="s">
        <v>91</v>
      </c>
      <c r="B14" s="230"/>
      <c r="C14" s="231" t="s">
        <v>29</v>
      </c>
      <c r="D14" s="230"/>
      <c r="E14" s="229" t="s">
        <v>30</v>
      </c>
      <c r="F14" s="230"/>
      <c r="G14" s="229" t="s">
        <v>31</v>
      </c>
      <c r="H14" s="230"/>
      <c r="I14" s="229" t="s">
        <v>32</v>
      </c>
      <c r="J14" s="232"/>
      <c r="K14" s="230"/>
      <c r="L14" s="229" t="s">
        <v>33</v>
      </c>
      <c r="M14" s="232"/>
      <c r="N14" s="230"/>
      <c r="O14" s="229" t="s">
        <v>231</v>
      </c>
      <c r="P14" s="230"/>
      <c r="Q14" s="229" t="s">
        <v>232</v>
      </c>
      <c r="R14" s="230"/>
      <c r="S14" s="229" t="s">
        <v>34</v>
      </c>
      <c r="T14" s="232"/>
      <c r="U14" s="232"/>
      <c r="V14" s="232"/>
      <c r="W14" s="232"/>
      <c r="X14" s="232"/>
      <c r="Y14" s="232"/>
      <c r="Z14" s="230"/>
      <c r="AA14" s="91" t="s">
        <v>126</v>
      </c>
      <c r="AB14" s="92" t="s">
        <v>127</v>
      </c>
      <c r="AC14" s="92" t="s">
        <v>35</v>
      </c>
      <c r="AD14" s="92" t="s">
        <v>128</v>
      </c>
      <c r="AE14" s="93" t="s">
        <v>129</v>
      </c>
      <c r="AF14" s="92" t="s">
        <v>130</v>
      </c>
      <c r="AG14" s="92" t="s">
        <v>94</v>
      </c>
      <c r="AH14" s="92" t="s">
        <v>36</v>
      </c>
      <c r="AI14" s="94" t="s">
        <v>188</v>
      </c>
      <c r="AJ14" s="94" t="s">
        <v>193</v>
      </c>
      <c r="AK14" s="94" t="s">
        <v>185</v>
      </c>
    </row>
    <row r="15" spans="1:37" ht="13.5" customHeight="1" x14ac:dyDescent="0.25">
      <c r="A15" s="212" t="s">
        <v>92</v>
      </c>
      <c r="B15" s="213"/>
      <c r="C15" s="212" t="s">
        <v>233</v>
      </c>
      <c r="D15" s="213"/>
      <c r="E15" s="212" t="s">
        <v>234</v>
      </c>
      <c r="F15" s="213"/>
      <c r="G15" s="212" t="s">
        <v>233</v>
      </c>
      <c r="H15" s="213"/>
      <c r="I15" s="212" t="s">
        <v>233</v>
      </c>
      <c r="J15" s="213"/>
      <c r="K15" s="213"/>
      <c r="L15" s="212" t="s">
        <v>233</v>
      </c>
      <c r="M15" s="213"/>
      <c r="N15" s="213"/>
      <c r="O15" s="212"/>
      <c r="P15" s="213"/>
      <c r="Q15" s="212"/>
      <c r="R15" s="213"/>
      <c r="S15" s="214" t="s">
        <v>37</v>
      </c>
      <c r="T15" s="213"/>
      <c r="U15" s="213"/>
      <c r="V15" s="213"/>
      <c r="W15" s="213"/>
      <c r="X15" s="213"/>
      <c r="Y15" s="213"/>
      <c r="Z15" s="213"/>
      <c r="AA15" s="95" t="s">
        <v>235</v>
      </c>
      <c r="AB15" s="96">
        <v>1833589961</v>
      </c>
      <c r="AC15" s="96">
        <v>1669330948</v>
      </c>
      <c r="AD15" s="96">
        <v>164259013</v>
      </c>
      <c r="AE15" s="97">
        <v>1669330948</v>
      </c>
      <c r="AF15" s="96">
        <v>1669330948</v>
      </c>
      <c r="AG15" s="96">
        <v>1669330948</v>
      </c>
      <c r="AH15" s="96">
        <v>1669330948</v>
      </c>
      <c r="AI15" s="62">
        <f>AC15/AB15</f>
        <v>0.91041671448156447</v>
      </c>
      <c r="AJ15" s="62">
        <f>AE15/AB15</f>
        <v>0.91041671448156447</v>
      </c>
      <c r="AK15" s="98">
        <f>AH15/AB15</f>
        <v>0.91041671448156447</v>
      </c>
    </row>
    <row r="16" spans="1:37" ht="26.25" customHeight="1" x14ac:dyDescent="0.25">
      <c r="A16" s="212" t="s">
        <v>92</v>
      </c>
      <c r="B16" s="213"/>
      <c r="C16" s="212" t="s">
        <v>233</v>
      </c>
      <c r="D16" s="213"/>
      <c r="E16" s="212" t="s">
        <v>234</v>
      </c>
      <c r="F16" s="213"/>
      <c r="G16" s="212" t="s">
        <v>233</v>
      </c>
      <c r="H16" s="213"/>
      <c r="I16" s="212" t="s">
        <v>233</v>
      </c>
      <c r="J16" s="213"/>
      <c r="K16" s="213"/>
      <c r="L16" s="212" t="s">
        <v>236</v>
      </c>
      <c r="M16" s="213"/>
      <c r="N16" s="213"/>
      <c r="O16" s="212"/>
      <c r="P16" s="213"/>
      <c r="Q16" s="212"/>
      <c r="R16" s="213"/>
      <c r="S16" s="214" t="s">
        <v>38</v>
      </c>
      <c r="T16" s="213"/>
      <c r="U16" s="213"/>
      <c r="V16" s="213"/>
      <c r="W16" s="213"/>
      <c r="X16" s="213"/>
      <c r="Y16" s="213"/>
      <c r="Z16" s="213"/>
      <c r="AA16" s="95" t="s">
        <v>235</v>
      </c>
      <c r="AB16" s="96">
        <v>88000000</v>
      </c>
      <c r="AC16" s="96">
        <v>60489588</v>
      </c>
      <c r="AD16" s="96">
        <v>27510412</v>
      </c>
      <c r="AE16" s="97">
        <v>56363567</v>
      </c>
      <c r="AF16" s="96">
        <v>56363567</v>
      </c>
      <c r="AG16" s="96">
        <v>56363567</v>
      </c>
      <c r="AH16" s="96">
        <v>56363567</v>
      </c>
      <c r="AI16" s="62">
        <f t="shared" ref="AI16:AI42" si="0">AC16/AB16</f>
        <v>0.68738168181818182</v>
      </c>
      <c r="AJ16" s="62">
        <f t="shared" ref="AJ16:AJ42" si="1">AE16/AB16</f>
        <v>0.64049507954545459</v>
      </c>
      <c r="AK16" s="98">
        <f t="shared" ref="AK16:AK42" si="2">AH16/AB16</f>
        <v>0.64049507954545459</v>
      </c>
    </row>
    <row r="17" spans="1:37" ht="13.5" customHeight="1" x14ac:dyDescent="0.25">
      <c r="A17" s="212" t="s">
        <v>92</v>
      </c>
      <c r="B17" s="213"/>
      <c r="C17" s="212" t="s">
        <v>233</v>
      </c>
      <c r="D17" s="213"/>
      <c r="E17" s="212" t="s">
        <v>234</v>
      </c>
      <c r="F17" s="213"/>
      <c r="G17" s="212" t="s">
        <v>233</v>
      </c>
      <c r="H17" s="213"/>
      <c r="I17" s="212" t="s">
        <v>233</v>
      </c>
      <c r="J17" s="213"/>
      <c r="K17" s="213"/>
      <c r="L17" s="212" t="s">
        <v>237</v>
      </c>
      <c r="M17" s="213"/>
      <c r="N17" s="213"/>
      <c r="O17" s="212"/>
      <c r="P17" s="213"/>
      <c r="Q17" s="212"/>
      <c r="R17" s="213"/>
      <c r="S17" s="214" t="s">
        <v>39</v>
      </c>
      <c r="T17" s="213"/>
      <c r="U17" s="213"/>
      <c r="V17" s="213"/>
      <c r="W17" s="213"/>
      <c r="X17" s="213"/>
      <c r="Y17" s="213"/>
      <c r="Z17" s="213"/>
      <c r="AA17" s="95" t="s">
        <v>235</v>
      </c>
      <c r="AB17" s="96">
        <v>19500000</v>
      </c>
      <c r="AC17" s="96">
        <v>19365807</v>
      </c>
      <c r="AD17" s="96">
        <v>134193</v>
      </c>
      <c r="AE17" s="97">
        <v>19365807</v>
      </c>
      <c r="AF17" s="96">
        <v>19365807</v>
      </c>
      <c r="AG17" s="96">
        <v>19365807</v>
      </c>
      <c r="AH17" s="96">
        <v>19365807</v>
      </c>
      <c r="AI17" s="62">
        <f t="shared" si="0"/>
        <v>0.99311830769230769</v>
      </c>
      <c r="AJ17" s="62">
        <f t="shared" si="1"/>
        <v>0.99311830769230769</v>
      </c>
      <c r="AK17" s="98">
        <f t="shared" si="2"/>
        <v>0.99311830769230769</v>
      </c>
    </row>
    <row r="18" spans="1:37" ht="13.5" customHeight="1" x14ac:dyDescent="0.25">
      <c r="A18" s="212" t="s">
        <v>92</v>
      </c>
      <c r="B18" s="213"/>
      <c r="C18" s="212" t="s">
        <v>233</v>
      </c>
      <c r="D18" s="213"/>
      <c r="E18" s="212" t="s">
        <v>234</v>
      </c>
      <c r="F18" s="213"/>
      <c r="G18" s="212" t="s">
        <v>233</v>
      </c>
      <c r="H18" s="213"/>
      <c r="I18" s="212" t="s">
        <v>237</v>
      </c>
      <c r="J18" s="213"/>
      <c r="K18" s="213"/>
      <c r="L18" s="212" t="s">
        <v>233</v>
      </c>
      <c r="M18" s="213"/>
      <c r="N18" s="213"/>
      <c r="O18" s="212"/>
      <c r="P18" s="213"/>
      <c r="Q18" s="212"/>
      <c r="R18" s="213"/>
      <c r="S18" s="214" t="s">
        <v>95</v>
      </c>
      <c r="T18" s="213"/>
      <c r="U18" s="213"/>
      <c r="V18" s="213"/>
      <c r="W18" s="213"/>
      <c r="X18" s="213"/>
      <c r="Y18" s="213"/>
      <c r="Z18" s="213"/>
      <c r="AA18" s="95" t="s">
        <v>235</v>
      </c>
      <c r="AB18" s="96">
        <v>84314000</v>
      </c>
      <c r="AC18" s="96">
        <v>76112863</v>
      </c>
      <c r="AD18" s="96">
        <v>8201137</v>
      </c>
      <c r="AE18" s="97">
        <v>76112863</v>
      </c>
      <c r="AF18" s="96">
        <v>76112863</v>
      </c>
      <c r="AG18" s="96">
        <v>76112863</v>
      </c>
      <c r="AH18" s="96">
        <v>76112863</v>
      </c>
      <c r="AI18" s="62">
        <f t="shared" si="0"/>
        <v>0.90273101738738526</v>
      </c>
      <c r="AJ18" s="62">
        <f t="shared" si="1"/>
        <v>0.90273101738738526</v>
      </c>
      <c r="AK18" s="98">
        <f t="shared" si="2"/>
        <v>0.90273101738738526</v>
      </c>
    </row>
    <row r="19" spans="1:37" ht="13.5" customHeight="1" x14ac:dyDescent="0.25">
      <c r="A19" s="212" t="s">
        <v>92</v>
      </c>
      <c r="B19" s="213"/>
      <c r="C19" s="212" t="s">
        <v>233</v>
      </c>
      <c r="D19" s="213"/>
      <c r="E19" s="212" t="s">
        <v>234</v>
      </c>
      <c r="F19" s="213"/>
      <c r="G19" s="212" t="s">
        <v>233</v>
      </c>
      <c r="H19" s="213"/>
      <c r="I19" s="212" t="s">
        <v>237</v>
      </c>
      <c r="J19" s="213"/>
      <c r="K19" s="213"/>
      <c r="L19" s="212" t="s">
        <v>236</v>
      </c>
      <c r="M19" s="213"/>
      <c r="N19" s="213"/>
      <c r="O19" s="212"/>
      <c r="P19" s="213"/>
      <c r="Q19" s="212"/>
      <c r="R19" s="213"/>
      <c r="S19" s="214" t="s">
        <v>40</v>
      </c>
      <c r="T19" s="213"/>
      <c r="U19" s="213"/>
      <c r="V19" s="213"/>
      <c r="W19" s="213"/>
      <c r="X19" s="213"/>
      <c r="Y19" s="213"/>
      <c r="Z19" s="213"/>
      <c r="AA19" s="95" t="s">
        <v>235</v>
      </c>
      <c r="AB19" s="96">
        <v>116622688</v>
      </c>
      <c r="AC19" s="96">
        <v>104078340</v>
      </c>
      <c r="AD19" s="96">
        <v>12544348</v>
      </c>
      <c r="AE19" s="97">
        <v>104078340</v>
      </c>
      <c r="AF19" s="96">
        <v>104078340</v>
      </c>
      <c r="AG19" s="96">
        <v>104078340</v>
      </c>
      <c r="AH19" s="96">
        <v>104078340</v>
      </c>
      <c r="AI19" s="62">
        <f t="shared" si="0"/>
        <v>0.89243646999458626</v>
      </c>
      <c r="AJ19" s="62">
        <f t="shared" si="1"/>
        <v>0.89243646999458626</v>
      </c>
      <c r="AK19" s="98">
        <f t="shared" si="2"/>
        <v>0.89243646999458626</v>
      </c>
    </row>
    <row r="20" spans="1:37" ht="13.5" customHeight="1" x14ac:dyDescent="0.25">
      <c r="A20" s="212" t="s">
        <v>92</v>
      </c>
      <c r="B20" s="213"/>
      <c r="C20" s="212" t="s">
        <v>233</v>
      </c>
      <c r="D20" s="213"/>
      <c r="E20" s="212" t="s">
        <v>234</v>
      </c>
      <c r="F20" s="213"/>
      <c r="G20" s="212" t="s">
        <v>233</v>
      </c>
      <c r="H20" s="213"/>
      <c r="I20" s="212" t="s">
        <v>238</v>
      </c>
      <c r="J20" s="213"/>
      <c r="K20" s="213"/>
      <c r="L20" s="212" t="s">
        <v>236</v>
      </c>
      <c r="M20" s="213"/>
      <c r="N20" s="213"/>
      <c r="O20" s="212"/>
      <c r="P20" s="213"/>
      <c r="Q20" s="212"/>
      <c r="R20" s="213"/>
      <c r="S20" s="214" t="s">
        <v>41</v>
      </c>
      <c r="T20" s="213"/>
      <c r="U20" s="213"/>
      <c r="V20" s="213"/>
      <c r="W20" s="213"/>
      <c r="X20" s="213"/>
      <c r="Y20" s="213"/>
      <c r="Z20" s="213"/>
      <c r="AA20" s="95" t="s">
        <v>235</v>
      </c>
      <c r="AB20" s="96">
        <v>67672338</v>
      </c>
      <c r="AC20" s="96">
        <v>60407206</v>
      </c>
      <c r="AD20" s="96">
        <v>7265132</v>
      </c>
      <c r="AE20" s="97">
        <v>60033188</v>
      </c>
      <c r="AF20" s="96">
        <v>60033188</v>
      </c>
      <c r="AG20" s="96">
        <v>60033188</v>
      </c>
      <c r="AH20" s="96">
        <v>60033188</v>
      </c>
      <c r="AI20" s="62">
        <f t="shared" si="0"/>
        <v>0.89264251517362969</v>
      </c>
      <c r="AJ20" s="62">
        <f t="shared" si="1"/>
        <v>0.88711561879242296</v>
      </c>
      <c r="AK20" s="98">
        <f t="shared" si="2"/>
        <v>0.88711561879242296</v>
      </c>
    </row>
    <row r="21" spans="1:37" ht="13.5" customHeight="1" x14ac:dyDescent="0.25">
      <c r="A21" s="212" t="s">
        <v>92</v>
      </c>
      <c r="B21" s="213"/>
      <c r="C21" s="212" t="s">
        <v>233</v>
      </c>
      <c r="D21" s="213"/>
      <c r="E21" s="212" t="s">
        <v>234</v>
      </c>
      <c r="F21" s="213"/>
      <c r="G21" s="212" t="s">
        <v>233</v>
      </c>
      <c r="H21" s="213"/>
      <c r="I21" s="212" t="s">
        <v>238</v>
      </c>
      <c r="J21" s="213"/>
      <c r="K21" s="213"/>
      <c r="L21" s="212" t="s">
        <v>238</v>
      </c>
      <c r="M21" s="213"/>
      <c r="N21" s="213"/>
      <c r="O21" s="212"/>
      <c r="P21" s="213"/>
      <c r="Q21" s="212"/>
      <c r="R21" s="213"/>
      <c r="S21" s="214" t="s">
        <v>42</v>
      </c>
      <c r="T21" s="213"/>
      <c r="U21" s="213"/>
      <c r="V21" s="213"/>
      <c r="W21" s="213"/>
      <c r="X21" s="213"/>
      <c r="Y21" s="213"/>
      <c r="Z21" s="213"/>
      <c r="AA21" s="95" t="s">
        <v>235</v>
      </c>
      <c r="AB21" s="96">
        <v>12010518</v>
      </c>
      <c r="AC21" s="96">
        <v>6119943</v>
      </c>
      <c r="AD21" s="96">
        <v>5890575</v>
      </c>
      <c r="AE21" s="97">
        <v>5699156</v>
      </c>
      <c r="AF21" s="96">
        <v>5699156</v>
      </c>
      <c r="AG21" s="96">
        <v>5699156</v>
      </c>
      <c r="AH21" s="96">
        <v>5699156</v>
      </c>
      <c r="AI21" s="62">
        <f t="shared" si="0"/>
        <v>0.50954863062525702</v>
      </c>
      <c r="AJ21" s="62">
        <f t="shared" si="1"/>
        <v>0.47451375536009355</v>
      </c>
      <c r="AK21" s="98">
        <f t="shared" si="2"/>
        <v>0.47451375536009355</v>
      </c>
    </row>
    <row r="22" spans="1:37" ht="13.5" customHeight="1" x14ac:dyDescent="0.25">
      <c r="A22" s="212" t="s">
        <v>92</v>
      </c>
      <c r="B22" s="213"/>
      <c r="C22" s="212" t="s">
        <v>233</v>
      </c>
      <c r="D22" s="213"/>
      <c r="E22" s="212" t="s">
        <v>234</v>
      </c>
      <c r="F22" s="213"/>
      <c r="G22" s="212" t="s">
        <v>233</v>
      </c>
      <c r="H22" s="213"/>
      <c r="I22" s="212" t="s">
        <v>238</v>
      </c>
      <c r="J22" s="213"/>
      <c r="K22" s="213"/>
      <c r="L22" s="212" t="s">
        <v>239</v>
      </c>
      <c r="M22" s="213"/>
      <c r="N22" s="213"/>
      <c r="O22" s="212"/>
      <c r="P22" s="213"/>
      <c r="Q22" s="212"/>
      <c r="R22" s="213"/>
      <c r="S22" s="214" t="s">
        <v>43</v>
      </c>
      <c r="T22" s="213"/>
      <c r="U22" s="213"/>
      <c r="V22" s="213"/>
      <c r="W22" s="213"/>
      <c r="X22" s="213"/>
      <c r="Y22" s="213"/>
      <c r="Z22" s="213"/>
      <c r="AA22" s="95" t="s">
        <v>235</v>
      </c>
      <c r="AB22" s="96">
        <v>10224132</v>
      </c>
      <c r="AC22" s="96">
        <v>7839500</v>
      </c>
      <c r="AD22" s="96">
        <v>2384632</v>
      </c>
      <c r="AE22" s="97">
        <v>7839500</v>
      </c>
      <c r="AF22" s="96">
        <v>7839500</v>
      </c>
      <c r="AG22" s="96">
        <v>7839500</v>
      </c>
      <c r="AH22" s="96">
        <v>7839500</v>
      </c>
      <c r="AI22" s="62">
        <f t="shared" si="0"/>
        <v>0.76676435711119539</v>
      </c>
      <c r="AJ22" s="62">
        <f t="shared" si="1"/>
        <v>0.76676435711119539</v>
      </c>
      <c r="AK22" s="98">
        <f t="shared" si="2"/>
        <v>0.76676435711119539</v>
      </c>
    </row>
    <row r="23" spans="1:37" ht="13.5" customHeight="1" x14ac:dyDescent="0.25">
      <c r="A23" s="212" t="s">
        <v>92</v>
      </c>
      <c r="B23" s="213"/>
      <c r="C23" s="212" t="s">
        <v>233</v>
      </c>
      <c r="D23" s="213"/>
      <c r="E23" s="212" t="s">
        <v>234</v>
      </c>
      <c r="F23" s="213"/>
      <c r="G23" s="212" t="s">
        <v>233</v>
      </c>
      <c r="H23" s="213"/>
      <c r="I23" s="212" t="s">
        <v>238</v>
      </c>
      <c r="J23" s="213"/>
      <c r="K23" s="213"/>
      <c r="L23" s="212" t="s">
        <v>240</v>
      </c>
      <c r="M23" s="213"/>
      <c r="N23" s="213"/>
      <c r="O23" s="212"/>
      <c r="P23" s="213"/>
      <c r="Q23" s="212"/>
      <c r="R23" s="213"/>
      <c r="S23" s="214" t="s">
        <v>44</v>
      </c>
      <c r="T23" s="213"/>
      <c r="U23" s="213"/>
      <c r="V23" s="213"/>
      <c r="W23" s="213"/>
      <c r="X23" s="213"/>
      <c r="Y23" s="213"/>
      <c r="Z23" s="213"/>
      <c r="AA23" s="95" t="s">
        <v>235</v>
      </c>
      <c r="AB23" s="96">
        <v>12352080</v>
      </c>
      <c r="AC23" s="96">
        <v>9145290</v>
      </c>
      <c r="AD23" s="96">
        <v>3206790</v>
      </c>
      <c r="AE23" s="97">
        <v>9145290</v>
      </c>
      <c r="AF23" s="96">
        <v>9145290</v>
      </c>
      <c r="AG23" s="96">
        <v>9145290</v>
      </c>
      <c r="AH23" s="96">
        <v>9145290</v>
      </c>
      <c r="AI23" s="62">
        <f t="shared" si="0"/>
        <v>0.74038461538461542</v>
      </c>
      <c r="AJ23" s="62">
        <f t="shared" si="1"/>
        <v>0.74038461538461542</v>
      </c>
      <c r="AK23" s="98">
        <f t="shared" si="2"/>
        <v>0.74038461538461542</v>
      </c>
    </row>
    <row r="24" spans="1:37" ht="13.5" customHeight="1" x14ac:dyDescent="0.25">
      <c r="A24" s="212" t="s">
        <v>92</v>
      </c>
      <c r="B24" s="213"/>
      <c r="C24" s="212" t="s">
        <v>233</v>
      </c>
      <c r="D24" s="213"/>
      <c r="E24" s="212" t="s">
        <v>234</v>
      </c>
      <c r="F24" s="213"/>
      <c r="G24" s="212" t="s">
        <v>233</v>
      </c>
      <c r="H24" s="213"/>
      <c r="I24" s="212" t="s">
        <v>238</v>
      </c>
      <c r="J24" s="213"/>
      <c r="K24" s="213"/>
      <c r="L24" s="212" t="s">
        <v>241</v>
      </c>
      <c r="M24" s="213"/>
      <c r="N24" s="213"/>
      <c r="O24" s="212"/>
      <c r="P24" s="213"/>
      <c r="Q24" s="212"/>
      <c r="R24" s="213"/>
      <c r="S24" s="214" t="s">
        <v>45</v>
      </c>
      <c r="T24" s="213"/>
      <c r="U24" s="213"/>
      <c r="V24" s="213"/>
      <c r="W24" s="213"/>
      <c r="X24" s="213"/>
      <c r="Y24" s="213"/>
      <c r="Z24" s="213"/>
      <c r="AA24" s="95" t="s">
        <v>235</v>
      </c>
      <c r="AB24" s="96">
        <v>95993920</v>
      </c>
      <c r="AC24" s="96">
        <v>93065136</v>
      </c>
      <c r="AD24" s="96">
        <v>2928784</v>
      </c>
      <c r="AE24" s="97">
        <v>92635530</v>
      </c>
      <c r="AF24" s="96">
        <v>92635530</v>
      </c>
      <c r="AG24" s="96">
        <v>92635530</v>
      </c>
      <c r="AH24" s="96">
        <v>92635530</v>
      </c>
      <c r="AI24" s="62">
        <f t="shared" si="0"/>
        <v>0.969489901027065</v>
      </c>
      <c r="AJ24" s="62">
        <f t="shared" si="1"/>
        <v>0.96501455508848899</v>
      </c>
      <c r="AK24" s="98">
        <f t="shared" si="2"/>
        <v>0.96501455508848899</v>
      </c>
    </row>
    <row r="25" spans="1:37" ht="25.5" customHeight="1" x14ac:dyDescent="0.25">
      <c r="A25" s="212" t="s">
        <v>92</v>
      </c>
      <c r="B25" s="213"/>
      <c r="C25" s="212" t="s">
        <v>233</v>
      </c>
      <c r="D25" s="213"/>
      <c r="E25" s="212" t="s">
        <v>234</v>
      </c>
      <c r="F25" s="213"/>
      <c r="G25" s="212" t="s">
        <v>233</v>
      </c>
      <c r="H25" s="213"/>
      <c r="I25" s="212" t="s">
        <v>238</v>
      </c>
      <c r="J25" s="213"/>
      <c r="K25" s="213"/>
      <c r="L25" s="212" t="s">
        <v>242</v>
      </c>
      <c r="M25" s="213"/>
      <c r="N25" s="213"/>
      <c r="O25" s="212"/>
      <c r="P25" s="213"/>
      <c r="Q25" s="212"/>
      <c r="R25" s="213"/>
      <c r="S25" s="214" t="s">
        <v>46</v>
      </c>
      <c r="T25" s="213"/>
      <c r="U25" s="213"/>
      <c r="V25" s="213"/>
      <c r="W25" s="213"/>
      <c r="X25" s="213"/>
      <c r="Y25" s="213"/>
      <c r="Z25" s="213"/>
      <c r="AA25" s="95" t="s">
        <v>235</v>
      </c>
      <c r="AB25" s="96">
        <v>88323856</v>
      </c>
      <c r="AC25" s="96">
        <v>53211530</v>
      </c>
      <c r="AD25" s="96">
        <v>35112326</v>
      </c>
      <c r="AE25" s="97">
        <v>49828253</v>
      </c>
      <c r="AF25" s="96">
        <v>49828253</v>
      </c>
      <c r="AG25" s="96">
        <v>49828253</v>
      </c>
      <c r="AH25" s="96">
        <v>49828253</v>
      </c>
      <c r="AI25" s="62">
        <f t="shared" si="0"/>
        <v>0.60245931744646652</v>
      </c>
      <c r="AJ25" s="62">
        <f t="shared" si="1"/>
        <v>0.56415395858622841</v>
      </c>
      <c r="AK25" s="98">
        <f t="shared" si="2"/>
        <v>0.56415395858622841</v>
      </c>
    </row>
    <row r="26" spans="1:37" ht="13.5" customHeight="1" x14ac:dyDescent="0.25">
      <c r="A26" s="212" t="s">
        <v>92</v>
      </c>
      <c r="B26" s="213"/>
      <c r="C26" s="212" t="s">
        <v>233</v>
      </c>
      <c r="D26" s="213"/>
      <c r="E26" s="212" t="s">
        <v>234</v>
      </c>
      <c r="F26" s="213"/>
      <c r="G26" s="212" t="s">
        <v>233</v>
      </c>
      <c r="H26" s="213"/>
      <c r="I26" s="212" t="s">
        <v>238</v>
      </c>
      <c r="J26" s="213"/>
      <c r="K26" s="213"/>
      <c r="L26" s="212" t="s">
        <v>243</v>
      </c>
      <c r="M26" s="213"/>
      <c r="N26" s="213"/>
      <c r="O26" s="212"/>
      <c r="P26" s="213"/>
      <c r="Q26" s="212"/>
      <c r="R26" s="213"/>
      <c r="S26" s="214" t="s">
        <v>47</v>
      </c>
      <c r="T26" s="213"/>
      <c r="U26" s="213"/>
      <c r="V26" s="213"/>
      <c r="W26" s="213"/>
      <c r="X26" s="213"/>
      <c r="Y26" s="213"/>
      <c r="Z26" s="213"/>
      <c r="AA26" s="95" t="s">
        <v>235</v>
      </c>
      <c r="AB26" s="96">
        <v>9661858</v>
      </c>
      <c r="AC26" s="96">
        <v>8284318</v>
      </c>
      <c r="AD26" s="96">
        <v>1377540</v>
      </c>
      <c r="AE26" s="97">
        <v>5599278</v>
      </c>
      <c r="AF26" s="96">
        <v>5599278</v>
      </c>
      <c r="AG26" s="96">
        <v>5599278</v>
      </c>
      <c r="AH26" s="96">
        <v>5599278</v>
      </c>
      <c r="AI26" s="62">
        <f t="shared" si="0"/>
        <v>0.85742493835036693</v>
      </c>
      <c r="AJ26" s="62">
        <f t="shared" si="1"/>
        <v>0.57952393835636995</v>
      </c>
      <c r="AK26" s="98">
        <f t="shared" si="2"/>
        <v>0.57952393835636995</v>
      </c>
    </row>
    <row r="27" spans="1:37" ht="13.5" customHeight="1" x14ac:dyDescent="0.25">
      <c r="A27" s="212" t="s">
        <v>92</v>
      </c>
      <c r="B27" s="213"/>
      <c r="C27" s="212" t="s">
        <v>233</v>
      </c>
      <c r="D27" s="213"/>
      <c r="E27" s="212" t="s">
        <v>234</v>
      </c>
      <c r="F27" s="213"/>
      <c r="G27" s="212" t="s">
        <v>233</v>
      </c>
      <c r="H27" s="213"/>
      <c r="I27" s="212" t="s">
        <v>238</v>
      </c>
      <c r="J27" s="213"/>
      <c r="K27" s="213"/>
      <c r="L27" s="212" t="s">
        <v>244</v>
      </c>
      <c r="M27" s="213"/>
      <c r="N27" s="213"/>
      <c r="O27" s="212"/>
      <c r="P27" s="213"/>
      <c r="Q27" s="212"/>
      <c r="R27" s="213"/>
      <c r="S27" s="214" t="s">
        <v>48</v>
      </c>
      <c r="T27" s="213"/>
      <c r="U27" s="213"/>
      <c r="V27" s="213"/>
      <c r="W27" s="213"/>
      <c r="X27" s="213"/>
      <c r="Y27" s="213"/>
      <c r="Z27" s="213"/>
      <c r="AA27" s="95" t="s">
        <v>235</v>
      </c>
      <c r="AB27" s="96">
        <v>46139147</v>
      </c>
      <c r="AC27" s="96">
        <v>38661848</v>
      </c>
      <c r="AD27" s="96">
        <v>7477299</v>
      </c>
      <c r="AE27" s="97">
        <v>38661848</v>
      </c>
      <c r="AF27" s="96">
        <v>38661848</v>
      </c>
      <c r="AG27" s="96">
        <v>38661848</v>
      </c>
      <c r="AH27" s="96">
        <v>38661848</v>
      </c>
      <c r="AI27" s="62">
        <f t="shared" si="0"/>
        <v>0.83794024193815286</v>
      </c>
      <c r="AJ27" s="62">
        <f t="shared" si="1"/>
        <v>0.83794024193815286</v>
      </c>
      <c r="AK27" s="98">
        <f t="shared" si="2"/>
        <v>0.83794024193815286</v>
      </c>
    </row>
    <row r="28" spans="1:37" ht="25.5" customHeight="1" x14ac:dyDescent="0.25">
      <c r="A28" s="212" t="s">
        <v>92</v>
      </c>
      <c r="B28" s="213"/>
      <c r="C28" s="212" t="s">
        <v>233</v>
      </c>
      <c r="D28" s="213"/>
      <c r="E28" s="212" t="s">
        <v>234</v>
      </c>
      <c r="F28" s="213"/>
      <c r="G28" s="212" t="s">
        <v>233</v>
      </c>
      <c r="H28" s="213"/>
      <c r="I28" s="212" t="s">
        <v>238</v>
      </c>
      <c r="J28" s="213"/>
      <c r="K28" s="213"/>
      <c r="L28" s="212" t="s">
        <v>245</v>
      </c>
      <c r="M28" s="213"/>
      <c r="N28" s="213"/>
      <c r="O28" s="212"/>
      <c r="P28" s="213"/>
      <c r="Q28" s="212"/>
      <c r="R28" s="213"/>
      <c r="S28" s="214" t="s">
        <v>49</v>
      </c>
      <c r="T28" s="213"/>
      <c r="U28" s="213"/>
      <c r="V28" s="213"/>
      <c r="W28" s="213"/>
      <c r="X28" s="213"/>
      <c r="Y28" s="213"/>
      <c r="Z28" s="213"/>
      <c r="AA28" s="95" t="s">
        <v>235</v>
      </c>
      <c r="AB28" s="96">
        <v>48020807</v>
      </c>
      <c r="AC28" s="96">
        <v>24183190</v>
      </c>
      <c r="AD28" s="96">
        <v>23837617</v>
      </c>
      <c r="AE28" s="97">
        <v>24183190</v>
      </c>
      <c r="AF28" s="96">
        <v>24183190</v>
      </c>
      <c r="AG28" s="96">
        <v>24183190</v>
      </c>
      <c r="AH28" s="96">
        <v>24183190</v>
      </c>
      <c r="AI28" s="62">
        <f t="shared" si="0"/>
        <v>0.50359815902302518</v>
      </c>
      <c r="AJ28" s="62">
        <f t="shared" si="1"/>
        <v>0.50359815902302518</v>
      </c>
      <c r="AK28" s="98">
        <f t="shared" si="2"/>
        <v>0.50359815902302518</v>
      </c>
    </row>
    <row r="29" spans="1:37" ht="25.5" customHeight="1" x14ac:dyDescent="0.25">
      <c r="A29" s="212" t="s">
        <v>92</v>
      </c>
      <c r="B29" s="213"/>
      <c r="C29" s="212" t="s">
        <v>233</v>
      </c>
      <c r="D29" s="213"/>
      <c r="E29" s="212" t="s">
        <v>234</v>
      </c>
      <c r="F29" s="213"/>
      <c r="G29" s="212" t="s">
        <v>233</v>
      </c>
      <c r="H29" s="213"/>
      <c r="I29" s="212" t="s">
        <v>246</v>
      </c>
      <c r="J29" s="213"/>
      <c r="K29" s="213"/>
      <c r="L29" s="212" t="s">
        <v>233</v>
      </c>
      <c r="M29" s="213"/>
      <c r="N29" s="213"/>
      <c r="O29" s="212"/>
      <c r="P29" s="213"/>
      <c r="Q29" s="212"/>
      <c r="R29" s="213"/>
      <c r="S29" s="214" t="s">
        <v>50</v>
      </c>
      <c r="T29" s="213"/>
      <c r="U29" s="213"/>
      <c r="V29" s="213"/>
      <c r="W29" s="213"/>
      <c r="X29" s="213"/>
      <c r="Y29" s="213"/>
      <c r="Z29" s="213"/>
      <c r="AA29" s="95" t="s">
        <v>235</v>
      </c>
      <c r="AB29" s="96">
        <v>8000000</v>
      </c>
      <c r="AC29" s="96">
        <v>5798204</v>
      </c>
      <c r="AD29" s="96">
        <v>2201796</v>
      </c>
      <c r="AE29" s="97">
        <v>5798204</v>
      </c>
      <c r="AF29" s="96">
        <v>5798204</v>
      </c>
      <c r="AG29" s="96">
        <v>5798204</v>
      </c>
      <c r="AH29" s="96">
        <v>5798204</v>
      </c>
      <c r="AI29" s="62">
        <f t="shared" si="0"/>
        <v>0.72477550000000002</v>
      </c>
      <c r="AJ29" s="62">
        <f t="shared" si="1"/>
        <v>0.72477550000000002</v>
      </c>
      <c r="AK29" s="98">
        <f t="shared" si="2"/>
        <v>0.72477550000000002</v>
      </c>
    </row>
    <row r="30" spans="1:37" ht="25.5" customHeight="1" x14ac:dyDescent="0.25">
      <c r="A30" s="212" t="s">
        <v>92</v>
      </c>
      <c r="B30" s="213"/>
      <c r="C30" s="212" t="s">
        <v>233</v>
      </c>
      <c r="D30" s="213"/>
      <c r="E30" s="212" t="s">
        <v>234</v>
      </c>
      <c r="F30" s="213"/>
      <c r="G30" s="212" t="s">
        <v>233</v>
      </c>
      <c r="H30" s="213"/>
      <c r="I30" s="212" t="s">
        <v>246</v>
      </c>
      <c r="J30" s="213"/>
      <c r="K30" s="213"/>
      <c r="L30" s="212" t="s">
        <v>247</v>
      </c>
      <c r="M30" s="213"/>
      <c r="N30" s="213"/>
      <c r="O30" s="212"/>
      <c r="P30" s="213"/>
      <c r="Q30" s="212"/>
      <c r="R30" s="213"/>
      <c r="S30" s="214" t="s">
        <v>51</v>
      </c>
      <c r="T30" s="213"/>
      <c r="U30" s="213"/>
      <c r="V30" s="213"/>
      <c r="W30" s="213"/>
      <c r="X30" s="213"/>
      <c r="Y30" s="213"/>
      <c r="Z30" s="213"/>
      <c r="AA30" s="95" t="s">
        <v>235</v>
      </c>
      <c r="AB30" s="96">
        <v>20553240</v>
      </c>
      <c r="AC30" s="96">
        <v>16705814</v>
      </c>
      <c r="AD30" s="96">
        <v>3847426</v>
      </c>
      <c r="AE30" s="97">
        <v>15903882</v>
      </c>
      <c r="AF30" s="96">
        <v>15903882</v>
      </c>
      <c r="AG30" s="96">
        <v>15903882</v>
      </c>
      <c r="AH30" s="96">
        <v>15903882</v>
      </c>
      <c r="AI30" s="62">
        <f t="shared" si="0"/>
        <v>0.81280683726750624</v>
      </c>
      <c r="AJ30" s="62">
        <f t="shared" si="1"/>
        <v>0.77378953391290128</v>
      </c>
      <c r="AK30" s="98">
        <f t="shared" si="2"/>
        <v>0.77378953391290128</v>
      </c>
    </row>
    <row r="31" spans="1:37" ht="25.5" customHeight="1" x14ac:dyDescent="0.25">
      <c r="A31" s="212" t="s">
        <v>92</v>
      </c>
      <c r="B31" s="213"/>
      <c r="C31" s="212" t="s">
        <v>233</v>
      </c>
      <c r="D31" s="213"/>
      <c r="E31" s="212" t="s">
        <v>234</v>
      </c>
      <c r="F31" s="213"/>
      <c r="G31" s="212" t="s">
        <v>236</v>
      </c>
      <c r="H31" s="213"/>
      <c r="I31" s="212" t="s">
        <v>239</v>
      </c>
      <c r="J31" s="213"/>
      <c r="K31" s="213"/>
      <c r="L31" s="212"/>
      <c r="M31" s="213"/>
      <c r="N31" s="213"/>
      <c r="O31" s="212"/>
      <c r="P31" s="213"/>
      <c r="Q31" s="212"/>
      <c r="R31" s="213"/>
      <c r="S31" s="214" t="s">
        <v>52</v>
      </c>
      <c r="T31" s="213"/>
      <c r="U31" s="213"/>
      <c r="V31" s="213"/>
      <c r="W31" s="213"/>
      <c r="X31" s="213"/>
      <c r="Y31" s="213"/>
      <c r="Z31" s="213"/>
      <c r="AA31" s="95" t="s">
        <v>235</v>
      </c>
      <c r="AB31" s="96">
        <v>23901719</v>
      </c>
      <c r="AC31" s="96">
        <v>23159704</v>
      </c>
      <c r="AD31" s="96">
        <v>742015</v>
      </c>
      <c r="AE31" s="97">
        <v>23159704</v>
      </c>
      <c r="AF31" s="96">
        <v>23159704</v>
      </c>
      <c r="AG31" s="96">
        <v>23159704</v>
      </c>
      <c r="AH31" s="96">
        <v>23159704</v>
      </c>
      <c r="AI31" s="62">
        <f t="shared" si="0"/>
        <v>0.9689555801404911</v>
      </c>
      <c r="AJ31" s="62">
        <f t="shared" si="1"/>
        <v>0.9689555801404911</v>
      </c>
      <c r="AK31" s="98">
        <f t="shared" si="2"/>
        <v>0.9689555801404911</v>
      </c>
    </row>
    <row r="32" spans="1:37" ht="13.5" customHeight="1" x14ac:dyDescent="0.25">
      <c r="A32" s="212" t="s">
        <v>92</v>
      </c>
      <c r="B32" s="213"/>
      <c r="C32" s="212" t="s">
        <v>233</v>
      </c>
      <c r="D32" s="213"/>
      <c r="E32" s="212" t="s">
        <v>234</v>
      </c>
      <c r="F32" s="213"/>
      <c r="G32" s="212" t="s">
        <v>236</v>
      </c>
      <c r="H32" s="213"/>
      <c r="I32" s="212" t="s">
        <v>239</v>
      </c>
      <c r="J32" s="213"/>
      <c r="K32" s="213"/>
      <c r="L32" s="212"/>
      <c r="M32" s="213"/>
      <c r="N32" s="213"/>
      <c r="O32" s="212"/>
      <c r="P32" s="213"/>
      <c r="Q32" s="212"/>
      <c r="R32" s="213"/>
      <c r="S32" s="214" t="s">
        <v>52</v>
      </c>
      <c r="T32" s="213"/>
      <c r="U32" s="213"/>
      <c r="V32" s="213"/>
      <c r="W32" s="213"/>
      <c r="X32" s="213"/>
      <c r="Y32" s="213"/>
      <c r="Z32" s="213"/>
      <c r="AA32" s="95" t="s">
        <v>248</v>
      </c>
      <c r="AB32" s="96">
        <v>36491554</v>
      </c>
      <c r="AC32" s="96">
        <v>36476420</v>
      </c>
      <c r="AD32" s="96">
        <v>15134</v>
      </c>
      <c r="AE32" s="97">
        <v>34402847</v>
      </c>
      <c r="AF32" s="96">
        <v>32002847</v>
      </c>
      <c r="AG32" s="96">
        <v>32002847</v>
      </c>
      <c r="AH32" s="96">
        <v>32002847</v>
      </c>
      <c r="AI32" s="62">
        <f t="shared" si="0"/>
        <v>0.99958527389652962</v>
      </c>
      <c r="AJ32" s="62">
        <f t="shared" si="1"/>
        <v>0.94276190594678433</v>
      </c>
      <c r="AK32" s="98">
        <f t="shared" si="2"/>
        <v>0.87699326260536892</v>
      </c>
    </row>
    <row r="33" spans="1:37" ht="39" customHeight="1" x14ac:dyDescent="0.25">
      <c r="A33" s="212" t="s">
        <v>92</v>
      </c>
      <c r="B33" s="213"/>
      <c r="C33" s="212" t="s">
        <v>233</v>
      </c>
      <c r="D33" s="213"/>
      <c r="E33" s="212" t="s">
        <v>234</v>
      </c>
      <c r="F33" s="213"/>
      <c r="G33" s="212" t="s">
        <v>236</v>
      </c>
      <c r="H33" s="213"/>
      <c r="I33" s="212" t="s">
        <v>241</v>
      </c>
      <c r="J33" s="213"/>
      <c r="K33" s="213"/>
      <c r="L33" s="212"/>
      <c r="M33" s="213"/>
      <c r="N33" s="213"/>
      <c r="O33" s="212"/>
      <c r="P33" s="213"/>
      <c r="Q33" s="212"/>
      <c r="R33" s="213"/>
      <c r="S33" s="214" t="s">
        <v>53</v>
      </c>
      <c r="T33" s="213"/>
      <c r="U33" s="213"/>
      <c r="V33" s="213"/>
      <c r="W33" s="213"/>
      <c r="X33" s="213"/>
      <c r="Y33" s="213"/>
      <c r="Z33" s="213"/>
      <c r="AA33" s="95" t="s">
        <v>235</v>
      </c>
      <c r="AB33" s="96">
        <v>1900000</v>
      </c>
      <c r="AC33" s="99">
        <v>0</v>
      </c>
      <c r="AD33" s="96">
        <v>1900000</v>
      </c>
      <c r="AE33" s="100">
        <v>0</v>
      </c>
      <c r="AF33" s="99">
        <v>0</v>
      </c>
      <c r="AG33" s="99">
        <v>0</v>
      </c>
      <c r="AH33" s="99">
        <v>0</v>
      </c>
      <c r="AI33" s="62">
        <f t="shared" si="0"/>
        <v>0</v>
      </c>
      <c r="AJ33" s="62">
        <f t="shared" si="1"/>
        <v>0</v>
      </c>
      <c r="AK33" s="98">
        <f t="shared" si="2"/>
        <v>0</v>
      </c>
    </row>
    <row r="34" spans="1:37" ht="13.5" customHeight="1" x14ac:dyDescent="0.25">
      <c r="A34" s="212" t="s">
        <v>92</v>
      </c>
      <c r="B34" s="213"/>
      <c r="C34" s="212" t="s">
        <v>233</v>
      </c>
      <c r="D34" s="213"/>
      <c r="E34" s="212" t="s">
        <v>234</v>
      </c>
      <c r="F34" s="213"/>
      <c r="G34" s="212" t="s">
        <v>236</v>
      </c>
      <c r="H34" s="213"/>
      <c r="I34" s="212" t="s">
        <v>241</v>
      </c>
      <c r="J34" s="213"/>
      <c r="K34" s="213"/>
      <c r="L34" s="212"/>
      <c r="M34" s="213"/>
      <c r="N34" s="213"/>
      <c r="O34" s="212"/>
      <c r="P34" s="213"/>
      <c r="Q34" s="212"/>
      <c r="R34" s="213"/>
      <c r="S34" s="214" t="s">
        <v>53</v>
      </c>
      <c r="T34" s="213"/>
      <c r="U34" s="213"/>
      <c r="V34" s="213"/>
      <c r="W34" s="213"/>
      <c r="X34" s="213"/>
      <c r="Y34" s="213"/>
      <c r="Z34" s="213"/>
      <c r="AA34" s="95" t="s">
        <v>248</v>
      </c>
      <c r="AB34" s="96">
        <v>9564000</v>
      </c>
      <c r="AC34" s="96">
        <v>9564000</v>
      </c>
      <c r="AD34" s="99">
        <v>0</v>
      </c>
      <c r="AE34" s="97">
        <v>9500000</v>
      </c>
      <c r="AF34" s="96">
        <v>9500000</v>
      </c>
      <c r="AG34" s="96">
        <v>9500000</v>
      </c>
      <c r="AH34" s="96">
        <v>9500000</v>
      </c>
      <c r="AI34" s="62">
        <f t="shared" si="0"/>
        <v>1</v>
      </c>
      <c r="AJ34" s="62">
        <f t="shared" si="1"/>
        <v>0.99330823923044753</v>
      </c>
      <c r="AK34" s="98">
        <f t="shared" si="2"/>
        <v>0.99330823923044753</v>
      </c>
    </row>
    <row r="35" spans="1:37" ht="29.25" customHeight="1" x14ac:dyDescent="0.25">
      <c r="A35" s="212" t="s">
        <v>92</v>
      </c>
      <c r="B35" s="213"/>
      <c r="C35" s="212" t="s">
        <v>233</v>
      </c>
      <c r="D35" s="213"/>
      <c r="E35" s="212" t="s">
        <v>234</v>
      </c>
      <c r="F35" s="213"/>
      <c r="G35" s="212" t="s">
        <v>238</v>
      </c>
      <c r="H35" s="213"/>
      <c r="I35" s="212" t="s">
        <v>233</v>
      </c>
      <c r="J35" s="213"/>
      <c r="K35" s="213"/>
      <c r="L35" s="212" t="s">
        <v>233</v>
      </c>
      <c r="M35" s="213"/>
      <c r="N35" s="213"/>
      <c r="O35" s="212"/>
      <c r="P35" s="213"/>
      <c r="Q35" s="212"/>
      <c r="R35" s="213"/>
      <c r="S35" s="214" t="s">
        <v>54</v>
      </c>
      <c r="T35" s="213"/>
      <c r="U35" s="213"/>
      <c r="V35" s="213"/>
      <c r="W35" s="213"/>
      <c r="X35" s="213"/>
      <c r="Y35" s="213"/>
      <c r="Z35" s="213"/>
      <c r="AA35" s="95" t="s">
        <v>235</v>
      </c>
      <c r="AB35" s="96">
        <v>96509773</v>
      </c>
      <c r="AC35" s="96">
        <v>81229200</v>
      </c>
      <c r="AD35" s="96">
        <v>15280573</v>
      </c>
      <c r="AE35" s="97">
        <v>81229200</v>
      </c>
      <c r="AF35" s="96">
        <v>81229200</v>
      </c>
      <c r="AG35" s="96">
        <v>73762600</v>
      </c>
      <c r="AH35" s="96">
        <v>73762600</v>
      </c>
      <c r="AI35" s="62">
        <f t="shared" si="0"/>
        <v>0.84166812826303095</v>
      </c>
      <c r="AJ35" s="62">
        <f t="shared" si="1"/>
        <v>0.84166812826303095</v>
      </c>
      <c r="AK35" s="98">
        <f t="shared" si="2"/>
        <v>0.76430187023649931</v>
      </c>
    </row>
    <row r="36" spans="1:37" ht="13.5" customHeight="1" x14ac:dyDescent="0.25">
      <c r="A36" s="212" t="s">
        <v>92</v>
      </c>
      <c r="B36" s="213"/>
      <c r="C36" s="212" t="s">
        <v>233</v>
      </c>
      <c r="D36" s="213"/>
      <c r="E36" s="212" t="s">
        <v>234</v>
      </c>
      <c r="F36" s="213"/>
      <c r="G36" s="212" t="s">
        <v>238</v>
      </c>
      <c r="H36" s="213"/>
      <c r="I36" s="212" t="s">
        <v>233</v>
      </c>
      <c r="J36" s="213"/>
      <c r="K36" s="213"/>
      <c r="L36" s="212" t="s">
        <v>247</v>
      </c>
      <c r="M36" s="213"/>
      <c r="N36" s="213"/>
      <c r="O36" s="212"/>
      <c r="P36" s="213"/>
      <c r="Q36" s="212"/>
      <c r="R36" s="213"/>
      <c r="S36" s="214" t="s">
        <v>55</v>
      </c>
      <c r="T36" s="213"/>
      <c r="U36" s="213"/>
      <c r="V36" s="213"/>
      <c r="W36" s="213"/>
      <c r="X36" s="213"/>
      <c r="Y36" s="213"/>
      <c r="Z36" s="213"/>
      <c r="AA36" s="95" t="s">
        <v>235</v>
      </c>
      <c r="AB36" s="96">
        <v>130000000</v>
      </c>
      <c r="AC36" s="96">
        <v>115814755</v>
      </c>
      <c r="AD36" s="96">
        <v>14185245</v>
      </c>
      <c r="AE36" s="97">
        <v>115814755</v>
      </c>
      <c r="AF36" s="96">
        <v>115814755</v>
      </c>
      <c r="AG36" s="96">
        <v>104385785</v>
      </c>
      <c r="AH36" s="96">
        <v>104385785</v>
      </c>
      <c r="AI36" s="62">
        <f t="shared" si="0"/>
        <v>0.89088273076923075</v>
      </c>
      <c r="AJ36" s="62">
        <f t="shared" si="1"/>
        <v>0.89088273076923075</v>
      </c>
      <c r="AK36" s="98">
        <f t="shared" si="2"/>
        <v>0.80296757692307696</v>
      </c>
    </row>
    <row r="37" spans="1:37" ht="13.5" customHeight="1" x14ac:dyDescent="0.25">
      <c r="A37" s="212" t="s">
        <v>92</v>
      </c>
      <c r="B37" s="213"/>
      <c r="C37" s="212" t="s">
        <v>233</v>
      </c>
      <c r="D37" s="213"/>
      <c r="E37" s="212" t="s">
        <v>234</v>
      </c>
      <c r="F37" s="213"/>
      <c r="G37" s="212" t="s">
        <v>238</v>
      </c>
      <c r="H37" s="213"/>
      <c r="I37" s="212" t="s">
        <v>233</v>
      </c>
      <c r="J37" s="213"/>
      <c r="K37" s="213"/>
      <c r="L37" s="212" t="s">
        <v>237</v>
      </c>
      <c r="M37" s="213"/>
      <c r="N37" s="213"/>
      <c r="O37" s="212"/>
      <c r="P37" s="213"/>
      <c r="Q37" s="212"/>
      <c r="R37" s="213"/>
      <c r="S37" s="214" t="s">
        <v>56</v>
      </c>
      <c r="T37" s="213"/>
      <c r="U37" s="213"/>
      <c r="V37" s="213"/>
      <c r="W37" s="213"/>
      <c r="X37" s="213"/>
      <c r="Y37" s="213"/>
      <c r="Z37" s="213"/>
      <c r="AA37" s="95" t="s">
        <v>235</v>
      </c>
      <c r="AB37" s="96">
        <v>184000261</v>
      </c>
      <c r="AC37" s="96">
        <v>164539286</v>
      </c>
      <c r="AD37" s="96">
        <v>19460975</v>
      </c>
      <c r="AE37" s="97">
        <v>164539286</v>
      </c>
      <c r="AF37" s="96">
        <v>164539286</v>
      </c>
      <c r="AG37" s="96">
        <v>148401891</v>
      </c>
      <c r="AH37" s="96">
        <v>148401891</v>
      </c>
      <c r="AI37" s="62">
        <f t="shared" si="0"/>
        <v>0.89423398154853706</v>
      </c>
      <c r="AJ37" s="62">
        <f t="shared" si="1"/>
        <v>0.89423398154853706</v>
      </c>
      <c r="AK37" s="98">
        <f t="shared" si="2"/>
        <v>0.80653087225783882</v>
      </c>
    </row>
    <row r="38" spans="1:37" ht="13.5" customHeight="1" x14ac:dyDescent="0.25">
      <c r="A38" s="212" t="s">
        <v>92</v>
      </c>
      <c r="B38" s="213"/>
      <c r="C38" s="212" t="s">
        <v>233</v>
      </c>
      <c r="D38" s="213"/>
      <c r="E38" s="212" t="s">
        <v>234</v>
      </c>
      <c r="F38" s="213"/>
      <c r="G38" s="212" t="s">
        <v>238</v>
      </c>
      <c r="H38" s="213"/>
      <c r="I38" s="212" t="s">
        <v>233</v>
      </c>
      <c r="J38" s="213"/>
      <c r="K38" s="213"/>
      <c r="L38" s="212" t="s">
        <v>238</v>
      </c>
      <c r="M38" s="213"/>
      <c r="N38" s="213"/>
      <c r="O38" s="212"/>
      <c r="P38" s="213"/>
      <c r="Q38" s="212"/>
      <c r="R38" s="213"/>
      <c r="S38" s="214" t="s">
        <v>189</v>
      </c>
      <c r="T38" s="213"/>
      <c r="U38" s="213"/>
      <c r="V38" s="213"/>
      <c r="W38" s="213"/>
      <c r="X38" s="213"/>
      <c r="Y38" s="213"/>
      <c r="Z38" s="213"/>
      <c r="AA38" s="95" t="s">
        <v>235</v>
      </c>
      <c r="AB38" s="96">
        <v>14741829</v>
      </c>
      <c r="AC38" s="96">
        <v>11720200</v>
      </c>
      <c r="AD38" s="96">
        <v>3021629</v>
      </c>
      <c r="AE38" s="97">
        <v>11720200</v>
      </c>
      <c r="AF38" s="96">
        <v>11720200</v>
      </c>
      <c r="AG38" s="96">
        <v>10504700</v>
      </c>
      <c r="AH38" s="96">
        <v>10504700</v>
      </c>
      <c r="AI38" s="62">
        <f t="shared" si="0"/>
        <v>0.79503025031697216</v>
      </c>
      <c r="AJ38" s="62">
        <f t="shared" si="1"/>
        <v>0.79503025031697216</v>
      </c>
      <c r="AK38" s="98">
        <f t="shared" si="2"/>
        <v>0.71257779479059213</v>
      </c>
    </row>
    <row r="39" spans="1:37" ht="13.5" customHeight="1" x14ac:dyDescent="0.25">
      <c r="A39" s="212" t="s">
        <v>92</v>
      </c>
      <c r="B39" s="213"/>
      <c r="C39" s="212" t="s">
        <v>233</v>
      </c>
      <c r="D39" s="213"/>
      <c r="E39" s="212" t="s">
        <v>234</v>
      </c>
      <c r="F39" s="213"/>
      <c r="G39" s="212" t="s">
        <v>238</v>
      </c>
      <c r="H39" s="213"/>
      <c r="I39" s="212" t="s">
        <v>236</v>
      </c>
      <c r="J39" s="213"/>
      <c r="K39" s="213"/>
      <c r="L39" s="212" t="s">
        <v>236</v>
      </c>
      <c r="M39" s="213"/>
      <c r="N39" s="213"/>
      <c r="O39" s="212"/>
      <c r="P39" s="213"/>
      <c r="Q39" s="212"/>
      <c r="R39" s="213"/>
      <c r="S39" s="214" t="s">
        <v>57</v>
      </c>
      <c r="T39" s="213"/>
      <c r="U39" s="213"/>
      <c r="V39" s="213"/>
      <c r="W39" s="213"/>
      <c r="X39" s="213"/>
      <c r="Y39" s="213"/>
      <c r="Z39" s="213"/>
      <c r="AA39" s="95" t="s">
        <v>235</v>
      </c>
      <c r="AB39" s="96">
        <v>209520662</v>
      </c>
      <c r="AC39" s="96">
        <v>190392926</v>
      </c>
      <c r="AD39" s="96">
        <v>19127736</v>
      </c>
      <c r="AE39" s="97">
        <v>190392926</v>
      </c>
      <c r="AF39" s="96">
        <v>190392926</v>
      </c>
      <c r="AG39" s="96">
        <v>174345198</v>
      </c>
      <c r="AH39" s="96">
        <v>174345198</v>
      </c>
      <c r="AI39" s="62">
        <f t="shared" si="0"/>
        <v>0.90870716130135176</v>
      </c>
      <c r="AJ39" s="62">
        <f t="shared" si="1"/>
        <v>0.90870716130135176</v>
      </c>
      <c r="AK39" s="98">
        <f t="shared" si="2"/>
        <v>0.83211458161582175</v>
      </c>
    </row>
    <row r="40" spans="1:37" ht="13.5" customHeight="1" x14ac:dyDescent="0.25">
      <c r="A40" s="212" t="s">
        <v>92</v>
      </c>
      <c r="B40" s="213"/>
      <c r="C40" s="212" t="s">
        <v>233</v>
      </c>
      <c r="D40" s="213"/>
      <c r="E40" s="212" t="s">
        <v>234</v>
      </c>
      <c r="F40" s="213"/>
      <c r="G40" s="212" t="s">
        <v>238</v>
      </c>
      <c r="H40" s="213"/>
      <c r="I40" s="212" t="s">
        <v>236</v>
      </c>
      <c r="J40" s="213"/>
      <c r="K40" s="213"/>
      <c r="L40" s="212" t="s">
        <v>247</v>
      </c>
      <c r="M40" s="213"/>
      <c r="N40" s="213"/>
      <c r="O40" s="212"/>
      <c r="P40" s="213"/>
      <c r="Q40" s="212"/>
      <c r="R40" s="213"/>
      <c r="S40" s="214" t="s">
        <v>58</v>
      </c>
      <c r="T40" s="213"/>
      <c r="U40" s="213"/>
      <c r="V40" s="213"/>
      <c r="W40" s="213"/>
      <c r="X40" s="213"/>
      <c r="Y40" s="213"/>
      <c r="Z40" s="213"/>
      <c r="AA40" s="95" t="s">
        <v>235</v>
      </c>
      <c r="AB40" s="96">
        <v>112000000</v>
      </c>
      <c r="AC40" s="96">
        <v>101681346</v>
      </c>
      <c r="AD40" s="96">
        <v>10318654</v>
      </c>
      <c r="AE40" s="97">
        <v>101681346</v>
      </c>
      <c r="AF40" s="96">
        <v>101681346</v>
      </c>
      <c r="AG40" s="96">
        <v>91825457</v>
      </c>
      <c r="AH40" s="96">
        <v>91825457</v>
      </c>
      <c r="AI40" s="62">
        <f t="shared" si="0"/>
        <v>0.90786916071428569</v>
      </c>
      <c r="AJ40" s="62">
        <f t="shared" si="1"/>
        <v>0.90786916071428569</v>
      </c>
      <c r="AK40" s="98">
        <f t="shared" si="2"/>
        <v>0.81987015178571432</v>
      </c>
    </row>
    <row r="41" spans="1:37" ht="13.5" customHeight="1" x14ac:dyDescent="0.25">
      <c r="A41" s="212" t="s">
        <v>92</v>
      </c>
      <c r="B41" s="213"/>
      <c r="C41" s="212" t="s">
        <v>233</v>
      </c>
      <c r="D41" s="213"/>
      <c r="E41" s="212" t="s">
        <v>234</v>
      </c>
      <c r="F41" s="213"/>
      <c r="G41" s="212" t="s">
        <v>238</v>
      </c>
      <c r="H41" s="213"/>
      <c r="I41" s="212" t="s">
        <v>249</v>
      </c>
      <c r="J41" s="213"/>
      <c r="K41" s="213"/>
      <c r="L41" s="212"/>
      <c r="M41" s="213"/>
      <c r="N41" s="213"/>
      <c r="O41" s="212"/>
      <c r="P41" s="213"/>
      <c r="Q41" s="212"/>
      <c r="R41" s="213"/>
      <c r="S41" s="214" t="s">
        <v>59</v>
      </c>
      <c r="T41" s="213"/>
      <c r="U41" s="213"/>
      <c r="V41" s="213"/>
      <c r="W41" s="213"/>
      <c r="X41" s="213"/>
      <c r="Y41" s="213"/>
      <c r="Z41" s="213"/>
      <c r="AA41" s="95" t="s">
        <v>235</v>
      </c>
      <c r="AB41" s="96">
        <v>75382330</v>
      </c>
      <c r="AC41" s="96">
        <v>60922700</v>
      </c>
      <c r="AD41" s="96">
        <v>14459630</v>
      </c>
      <c r="AE41" s="97">
        <v>60922700</v>
      </c>
      <c r="AF41" s="96">
        <v>60922700</v>
      </c>
      <c r="AG41" s="96">
        <v>55322600</v>
      </c>
      <c r="AH41" s="96">
        <v>55322600</v>
      </c>
      <c r="AI41" s="62">
        <f t="shared" si="0"/>
        <v>0.80818276643876619</v>
      </c>
      <c r="AJ41" s="62">
        <f t="shared" si="1"/>
        <v>0.80818276643876619</v>
      </c>
      <c r="AK41" s="98">
        <f t="shared" si="2"/>
        <v>0.73389347344397549</v>
      </c>
    </row>
    <row r="42" spans="1:37" ht="13.5" customHeight="1" x14ac:dyDescent="0.25">
      <c r="A42" s="212" t="s">
        <v>92</v>
      </c>
      <c r="B42" s="213"/>
      <c r="C42" s="212" t="s">
        <v>233</v>
      </c>
      <c r="D42" s="213"/>
      <c r="E42" s="212" t="s">
        <v>234</v>
      </c>
      <c r="F42" s="213"/>
      <c r="G42" s="212" t="s">
        <v>238</v>
      </c>
      <c r="H42" s="213"/>
      <c r="I42" s="212" t="s">
        <v>250</v>
      </c>
      <c r="J42" s="213"/>
      <c r="K42" s="213"/>
      <c r="L42" s="212"/>
      <c r="M42" s="213"/>
      <c r="N42" s="213"/>
      <c r="O42" s="212"/>
      <c r="P42" s="213"/>
      <c r="Q42" s="212"/>
      <c r="R42" s="213"/>
      <c r="S42" s="214" t="s">
        <v>60</v>
      </c>
      <c r="T42" s="213"/>
      <c r="U42" s="213"/>
      <c r="V42" s="213"/>
      <c r="W42" s="213"/>
      <c r="X42" s="213"/>
      <c r="Y42" s="213"/>
      <c r="Z42" s="213"/>
      <c r="AA42" s="95" t="s">
        <v>235</v>
      </c>
      <c r="AB42" s="96">
        <v>50254886</v>
      </c>
      <c r="AC42" s="96">
        <v>40616000</v>
      </c>
      <c r="AD42" s="96">
        <v>9638886</v>
      </c>
      <c r="AE42" s="97">
        <v>40616000</v>
      </c>
      <c r="AF42" s="96">
        <v>40616000</v>
      </c>
      <c r="AG42" s="96">
        <v>36882800</v>
      </c>
      <c r="AH42" s="96">
        <v>36882800</v>
      </c>
      <c r="AI42" s="62">
        <f t="shared" si="0"/>
        <v>0.80820002258088897</v>
      </c>
      <c r="AJ42" s="62">
        <f t="shared" si="1"/>
        <v>0.80820002258088897</v>
      </c>
      <c r="AK42" s="98">
        <f t="shared" si="2"/>
        <v>0.73391470831313799</v>
      </c>
    </row>
    <row r="43" spans="1:37" ht="13.5" customHeight="1" x14ac:dyDescent="0.25">
      <c r="A43" s="228" t="s">
        <v>251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101">
        <f>SUM(AB15:AB42)</f>
        <v>3505245559</v>
      </c>
      <c r="AC43" s="101">
        <f t="shared" ref="AC43:AH43" si="3">SUM(AC15:AC42)</f>
        <v>3088916062</v>
      </c>
      <c r="AD43" s="101">
        <f t="shared" si="3"/>
        <v>416329497</v>
      </c>
      <c r="AE43" s="101">
        <f t="shared" si="3"/>
        <v>3074557808</v>
      </c>
      <c r="AF43" s="101">
        <f t="shared" si="3"/>
        <v>3072157808</v>
      </c>
      <c r="AG43" s="101">
        <f t="shared" si="3"/>
        <v>3000672426</v>
      </c>
      <c r="AH43" s="101">
        <f t="shared" si="3"/>
        <v>3000672426</v>
      </c>
      <c r="AI43" s="65">
        <f>AC43/AB43</f>
        <v>0.88122672435001292</v>
      </c>
      <c r="AJ43" s="65">
        <f>AE43/AB43</f>
        <v>0.8771305051955135</v>
      </c>
      <c r="AK43" s="66">
        <f>AH43/AB43</f>
        <v>0.85605198708419505</v>
      </c>
    </row>
    <row r="44" spans="1:37" ht="13.5" customHeight="1" x14ac:dyDescent="0.25">
      <c r="A44" s="212" t="s">
        <v>92</v>
      </c>
      <c r="B44" s="213"/>
      <c r="C44" s="212" t="s">
        <v>236</v>
      </c>
      <c r="D44" s="213"/>
      <c r="E44" s="212" t="s">
        <v>234</v>
      </c>
      <c r="F44" s="213"/>
      <c r="G44" s="212" t="s">
        <v>247</v>
      </c>
      <c r="H44" s="213"/>
      <c r="I44" s="212" t="s">
        <v>252</v>
      </c>
      <c r="J44" s="213"/>
      <c r="K44" s="213"/>
      <c r="L44" s="212" t="s">
        <v>236</v>
      </c>
      <c r="M44" s="213"/>
      <c r="N44" s="213"/>
      <c r="O44" s="212"/>
      <c r="P44" s="213"/>
      <c r="Q44" s="212"/>
      <c r="R44" s="213"/>
      <c r="S44" s="214" t="s">
        <v>61</v>
      </c>
      <c r="T44" s="213"/>
      <c r="U44" s="213"/>
      <c r="V44" s="213"/>
      <c r="W44" s="213"/>
      <c r="X44" s="213"/>
      <c r="Y44" s="213"/>
      <c r="Z44" s="213"/>
      <c r="AA44" s="95" t="s">
        <v>235</v>
      </c>
      <c r="AB44" s="96">
        <v>50000</v>
      </c>
      <c r="AC44" s="96">
        <v>46000</v>
      </c>
      <c r="AD44" s="96">
        <v>4000</v>
      </c>
      <c r="AE44" s="97">
        <v>46000</v>
      </c>
      <c r="AF44" s="96">
        <v>46000</v>
      </c>
      <c r="AG44" s="96">
        <v>46000</v>
      </c>
      <c r="AH44" s="96">
        <v>46000</v>
      </c>
      <c r="AI44" s="62">
        <f>AC44/AB44</f>
        <v>0.92</v>
      </c>
      <c r="AJ44" s="62">
        <f>AE44/AB44</f>
        <v>0.92</v>
      </c>
      <c r="AK44" s="98">
        <f>AH44/AB44</f>
        <v>0.92</v>
      </c>
    </row>
    <row r="45" spans="1:37" ht="27" customHeight="1" x14ac:dyDescent="0.25">
      <c r="A45" s="212" t="s">
        <v>92</v>
      </c>
      <c r="B45" s="213"/>
      <c r="C45" s="212" t="s">
        <v>236</v>
      </c>
      <c r="D45" s="213"/>
      <c r="E45" s="212" t="s">
        <v>234</v>
      </c>
      <c r="F45" s="213"/>
      <c r="G45" s="212" t="s">
        <v>247</v>
      </c>
      <c r="H45" s="213"/>
      <c r="I45" s="212" t="s">
        <v>252</v>
      </c>
      <c r="J45" s="213"/>
      <c r="K45" s="213"/>
      <c r="L45" s="212" t="s">
        <v>247</v>
      </c>
      <c r="M45" s="213"/>
      <c r="N45" s="213"/>
      <c r="O45" s="212"/>
      <c r="P45" s="213"/>
      <c r="Q45" s="212"/>
      <c r="R45" s="213"/>
      <c r="S45" s="214" t="s">
        <v>62</v>
      </c>
      <c r="T45" s="213"/>
      <c r="U45" s="213"/>
      <c r="V45" s="213"/>
      <c r="W45" s="213"/>
      <c r="X45" s="213"/>
      <c r="Y45" s="213"/>
      <c r="Z45" s="213"/>
      <c r="AA45" s="95" t="s">
        <v>235</v>
      </c>
      <c r="AB45" s="96">
        <v>17698000</v>
      </c>
      <c r="AC45" s="96">
        <v>17698000</v>
      </c>
      <c r="AD45" s="99">
        <v>0</v>
      </c>
      <c r="AE45" s="97">
        <v>17698000</v>
      </c>
      <c r="AF45" s="96">
        <v>17698000</v>
      </c>
      <c r="AG45" s="96">
        <v>17698000</v>
      </c>
      <c r="AH45" s="96">
        <v>17698000</v>
      </c>
      <c r="AI45" s="62">
        <f t="shared" ref="AI45:AI95" si="4">AC45/AB45</f>
        <v>1</v>
      </c>
      <c r="AJ45" s="62">
        <f t="shared" ref="AJ45:AJ85" si="5">AE45/AB45</f>
        <v>1</v>
      </c>
      <c r="AK45" s="98">
        <f t="shared" ref="AK45:AK85" si="6">AH45/AB45</f>
        <v>1</v>
      </c>
    </row>
    <row r="46" spans="1:37" ht="13.5" customHeight="1" x14ac:dyDescent="0.25">
      <c r="A46" s="212" t="s">
        <v>92</v>
      </c>
      <c r="B46" s="213"/>
      <c r="C46" s="212" t="s">
        <v>236</v>
      </c>
      <c r="D46" s="213"/>
      <c r="E46" s="212" t="s">
        <v>234</v>
      </c>
      <c r="F46" s="213"/>
      <c r="G46" s="212" t="s">
        <v>247</v>
      </c>
      <c r="H46" s="213"/>
      <c r="I46" s="212" t="s">
        <v>252</v>
      </c>
      <c r="J46" s="213"/>
      <c r="K46" s="213"/>
      <c r="L46" s="212" t="s">
        <v>238</v>
      </c>
      <c r="M46" s="213"/>
      <c r="N46" s="213"/>
      <c r="O46" s="212"/>
      <c r="P46" s="213"/>
      <c r="Q46" s="212"/>
      <c r="R46" s="213"/>
      <c r="S46" s="214" t="s">
        <v>63</v>
      </c>
      <c r="T46" s="213"/>
      <c r="U46" s="213"/>
      <c r="V46" s="213"/>
      <c r="W46" s="213"/>
      <c r="X46" s="213"/>
      <c r="Y46" s="213"/>
      <c r="Z46" s="213"/>
      <c r="AA46" s="95" t="s">
        <v>235</v>
      </c>
      <c r="AB46" s="96">
        <v>80000</v>
      </c>
      <c r="AC46" s="99">
        <v>0</v>
      </c>
      <c r="AD46" s="96">
        <v>80000</v>
      </c>
      <c r="AE46" s="100">
        <v>0</v>
      </c>
      <c r="AF46" s="99">
        <v>0</v>
      </c>
      <c r="AG46" s="99">
        <v>0</v>
      </c>
      <c r="AH46" s="99">
        <v>0</v>
      </c>
      <c r="AI46" s="62">
        <f t="shared" si="4"/>
        <v>0</v>
      </c>
      <c r="AJ46" s="62">
        <f t="shared" si="5"/>
        <v>0</v>
      </c>
      <c r="AK46" s="98">
        <f t="shared" si="6"/>
        <v>0</v>
      </c>
    </row>
    <row r="47" spans="1:37" ht="28.5" customHeight="1" x14ac:dyDescent="0.25">
      <c r="A47" s="212" t="s">
        <v>92</v>
      </c>
      <c r="B47" s="213"/>
      <c r="C47" s="212" t="s">
        <v>236</v>
      </c>
      <c r="D47" s="213"/>
      <c r="E47" s="212" t="s">
        <v>234</v>
      </c>
      <c r="F47" s="213"/>
      <c r="G47" s="212" t="s">
        <v>237</v>
      </c>
      <c r="H47" s="213"/>
      <c r="I47" s="212" t="s">
        <v>237</v>
      </c>
      <c r="J47" s="213"/>
      <c r="K47" s="213"/>
      <c r="L47" s="212" t="s">
        <v>233</v>
      </c>
      <c r="M47" s="213"/>
      <c r="N47" s="213"/>
      <c r="O47" s="212"/>
      <c r="P47" s="213"/>
      <c r="Q47" s="212"/>
      <c r="R47" s="213"/>
      <c r="S47" s="214" t="s">
        <v>64</v>
      </c>
      <c r="T47" s="213"/>
      <c r="U47" s="213"/>
      <c r="V47" s="213"/>
      <c r="W47" s="213"/>
      <c r="X47" s="213"/>
      <c r="Y47" s="213"/>
      <c r="Z47" s="213"/>
      <c r="AA47" s="95" t="s">
        <v>235</v>
      </c>
      <c r="AB47" s="96">
        <v>1057779</v>
      </c>
      <c r="AC47" s="96">
        <v>1057779</v>
      </c>
      <c r="AD47" s="99">
        <v>0</v>
      </c>
      <c r="AE47" s="97">
        <v>1057779</v>
      </c>
      <c r="AF47" s="99">
        <v>0</v>
      </c>
      <c r="AG47" s="99">
        <v>0</v>
      </c>
      <c r="AH47" s="99">
        <v>0</v>
      </c>
      <c r="AI47" s="62">
        <f t="shared" si="4"/>
        <v>1</v>
      </c>
      <c r="AJ47" s="62">
        <f t="shared" si="5"/>
        <v>1</v>
      </c>
      <c r="AK47" s="98">
        <f t="shared" si="6"/>
        <v>0</v>
      </c>
    </row>
    <row r="48" spans="1:37" ht="26.25" customHeight="1" x14ac:dyDescent="0.25">
      <c r="A48" s="212" t="s">
        <v>92</v>
      </c>
      <c r="B48" s="213"/>
      <c r="C48" s="212" t="s">
        <v>236</v>
      </c>
      <c r="D48" s="213"/>
      <c r="E48" s="212" t="s">
        <v>234</v>
      </c>
      <c r="F48" s="213"/>
      <c r="G48" s="212" t="s">
        <v>237</v>
      </c>
      <c r="H48" s="213"/>
      <c r="I48" s="212" t="s">
        <v>237</v>
      </c>
      <c r="J48" s="213"/>
      <c r="K48" s="213"/>
      <c r="L48" s="212" t="s">
        <v>233</v>
      </c>
      <c r="M48" s="213"/>
      <c r="N48" s="213"/>
      <c r="O48" s="212"/>
      <c r="P48" s="213"/>
      <c r="Q48" s="212"/>
      <c r="R48" s="213"/>
      <c r="S48" s="214" t="s">
        <v>64</v>
      </c>
      <c r="T48" s="213"/>
      <c r="U48" s="213"/>
      <c r="V48" s="213"/>
      <c r="W48" s="213"/>
      <c r="X48" s="213"/>
      <c r="Y48" s="213"/>
      <c r="Z48" s="213"/>
      <c r="AA48" s="95" t="s">
        <v>248</v>
      </c>
      <c r="AB48" s="96">
        <v>4000000</v>
      </c>
      <c r="AC48" s="96">
        <v>4000000</v>
      </c>
      <c r="AD48" s="99">
        <v>0</v>
      </c>
      <c r="AE48" s="97">
        <v>3982221</v>
      </c>
      <c r="AF48" s="96">
        <v>3521299</v>
      </c>
      <c r="AG48" s="96">
        <v>3521299</v>
      </c>
      <c r="AH48" s="96">
        <v>3521299</v>
      </c>
      <c r="AI48" s="62">
        <f t="shared" si="4"/>
        <v>1</v>
      </c>
      <c r="AJ48" s="62">
        <f t="shared" si="5"/>
        <v>0.99555525</v>
      </c>
      <c r="AK48" s="98">
        <f t="shared" si="6"/>
        <v>0.88032474999999999</v>
      </c>
    </row>
    <row r="49" spans="1:37" ht="24.75" customHeight="1" x14ac:dyDescent="0.25">
      <c r="A49" s="212" t="s">
        <v>92</v>
      </c>
      <c r="B49" s="213"/>
      <c r="C49" s="212" t="s">
        <v>236</v>
      </c>
      <c r="D49" s="213"/>
      <c r="E49" s="212" t="s">
        <v>234</v>
      </c>
      <c r="F49" s="213"/>
      <c r="G49" s="212" t="s">
        <v>237</v>
      </c>
      <c r="H49" s="213"/>
      <c r="I49" s="212" t="s">
        <v>237</v>
      </c>
      <c r="J49" s="213"/>
      <c r="K49" s="213"/>
      <c r="L49" s="212" t="s">
        <v>236</v>
      </c>
      <c r="M49" s="213"/>
      <c r="N49" s="213"/>
      <c r="O49" s="212"/>
      <c r="P49" s="213"/>
      <c r="Q49" s="212"/>
      <c r="R49" s="213"/>
      <c r="S49" s="214" t="s">
        <v>65</v>
      </c>
      <c r="T49" s="213"/>
      <c r="U49" s="213"/>
      <c r="V49" s="213"/>
      <c r="W49" s="213"/>
      <c r="X49" s="213"/>
      <c r="Y49" s="213"/>
      <c r="Z49" s="213"/>
      <c r="AA49" s="95" t="s">
        <v>235</v>
      </c>
      <c r="AB49" s="96">
        <v>5000000</v>
      </c>
      <c r="AC49" s="96">
        <v>5000000</v>
      </c>
      <c r="AD49" s="99">
        <v>0</v>
      </c>
      <c r="AE49" s="97">
        <v>5000000</v>
      </c>
      <c r="AF49" s="96">
        <v>3423392</v>
      </c>
      <c r="AG49" s="96">
        <v>3423392</v>
      </c>
      <c r="AH49" s="96">
        <v>3423392</v>
      </c>
      <c r="AI49" s="62">
        <f t="shared" si="4"/>
        <v>1</v>
      </c>
      <c r="AJ49" s="62">
        <f t="shared" si="5"/>
        <v>1</v>
      </c>
      <c r="AK49" s="98">
        <f t="shared" si="6"/>
        <v>0.68467840000000002</v>
      </c>
    </row>
    <row r="50" spans="1:37" ht="24.75" customHeight="1" x14ac:dyDescent="0.25">
      <c r="A50" s="212" t="s">
        <v>92</v>
      </c>
      <c r="B50" s="213"/>
      <c r="C50" s="212" t="s">
        <v>236</v>
      </c>
      <c r="D50" s="213"/>
      <c r="E50" s="212" t="s">
        <v>234</v>
      </c>
      <c r="F50" s="213"/>
      <c r="G50" s="212" t="s">
        <v>237</v>
      </c>
      <c r="H50" s="213"/>
      <c r="I50" s="212" t="s">
        <v>237</v>
      </c>
      <c r="J50" s="213"/>
      <c r="K50" s="213"/>
      <c r="L50" s="212" t="s">
        <v>236</v>
      </c>
      <c r="M50" s="213"/>
      <c r="N50" s="213"/>
      <c r="O50" s="212"/>
      <c r="P50" s="213"/>
      <c r="Q50" s="212"/>
      <c r="R50" s="213"/>
      <c r="S50" s="214" t="s">
        <v>65</v>
      </c>
      <c r="T50" s="213"/>
      <c r="U50" s="213"/>
      <c r="V50" s="213"/>
      <c r="W50" s="213"/>
      <c r="X50" s="213"/>
      <c r="Y50" s="213"/>
      <c r="Z50" s="213"/>
      <c r="AA50" s="95" t="s">
        <v>248</v>
      </c>
      <c r="AB50" s="96">
        <v>5000000</v>
      </c>
      <c r="AC50" s="96">
        <v>4754349</v>
      </c>
      <c r="AD50" s="96">
        <v>245651</v>
      </c>
      <c r="AE50" s="97">
        <v>4735328</v>
      </c>
      <c r="AF50" s="96">
        <v>3066826</v>
      </c>
      <c r="AG50" s="96">
        <v>3066826</v>
      </c>
      <c r="AH50" s="96">
        <v>3066826</v>
      </c>
      <c r="AI50" s="62">
        <f t="shared" si="4"/>
        <v>0.95086979999999999</v>
      </c>
      <c r="AJ50" s="62">
        <f t="shared" si="5"/>
        <v>0.94706559999999995</v>
      </c>
      <c r="AK50" s="98">
        <f t="shared" si="6"/>
        <v>0.61336520000000005</v>
      </c>
    </row>
    <row r="51" spans="1:37" ht="24.75" customHeight="1" x14ac:dyDescent="0.25">
      <c r="A51" s="212" t="s">
        <v>92</v>
      </c>
      <c r="B51" s="213"/>
      <c r="C51" s="212" t="s">
        <v>236</v>
      </c>
      <c r="D51" s="213"/>
      <c r="E51" s="212" t="s">
        <v>234</v>
      </c>
      <c r="F51" s="213"/>
      <c r="G51" s="212" t="s">
        <v>237</v>
      </c>
      <c r="H51" s="213"/>
      <c r="I51" s="212" t="s">
        <v>237</v>
      </c>
      <c r="J51" s="213"/>
      <c r="K51" s="213"/>
      <c r="L51" s="212" t="s">
        <v>242</v>
      </c>
      <c r="M51" s="213"/>
      <c r="N51" s="213"/>
      <c r="O51" s="212"/>
      <c r="P51" s="213"/>
      <c r="Q51" s="212"/>
      <c r="R51" s="213"/>
      <c r="S51" s="214" t="s">
        <v>66</v>
      </c>
      <c r="T51" s="213"/>
      <c r="U51" s="213"/>
      <c r="V51" s="213"/>
      <c r="W51" s="213"/>
      <c r="X51" s="213"/>
      <c r="Y51" s="213"/>
      <c r="Z51" s="213"/>
      <c r="AA51" s="95" t="s">
        <v>235</v>
      </c>
      <c r="AB51" s="96">
        <v>6915423</v>
      </c>
      <c r="AC51" s="96">
        <v>6719060</v>
      </c>
      <c r="AD51" s="96">
        <v>196363</v>
      </c>
      <c r="AE51" s="97">
        <v>6719060</v>
      </c>
      <c r="AF51" s="96">
        <v>6719060</v>
      </c>
      <c r="AG51" s="96">
        <v>6719060</v>
      </c>
      <c r="AH51" s="96">
        <v>6719060</v>
      </c>
      <c r="AI51" s="62">
        <f t="shared" si="4"/>
        <v>0.97160506305977234</v>
      </c>
      <c r="AJ51" s="62">
        <f t="shared" si="5"/>
        <v>0.97160506305977234</v>
      </c>
      <c r="AK51" s="98">
        <f t="shared" si="6"/>
        <v>0.97160506305977234</v>
      </c>
    </row>
    <row r="52" spans="1:37" ht="24.75" customHeight="1" x14ac:dyDescent="0.25">
      <c r="A52" s="212" t="s">
        <v>92</v>
      </c>
      <c r="B52" s="213"/>
      <c r="C52" s="212" t="s">
        <v>236</v>
      </c>
      <c r="D52" s="213"/>
      <c r="E52" s="212" t="s">
        <v>234</v>
      </c>
      <c r="F52" s="213"/>
      <c r="G52" s="212" t="s">
        <v>237</v>
      </c>
      <c r="H52" s="213"/>
      <c r="I52" s="212" t="s">
        <v>237</v>
      </c>
      <c r="J52" s="213"/>
      <c r="K52" s="213"/>
      <c r="L52" s="212" t="s">
        <v>253</v>
      </c>
      <c r="M52" s="213"/>
      <c r="N52" s="213"/>
      <c r="O52" s="212"/>
      <c r="P52" s="213"/>
      <c r="Q52" s="212"/>
      <c r="R52" s="213"/>
      <c r="S52" s="214" t="s">
        <v>67</v>
      </c>
      <c r="T52" s="213"/>
      <c r="U52" s="213"/>
      <c r="V52" s="213"/>
      <c r="W52" s="213"/>
      <c r="X52" s="213"/>
      <c r="Y52" s="213"/>
      <c r="Z52" s="213"/>
      <c r="AA52" s="95" t="s">
        <v>235</v>
      </c>
      <c r="AB52" s="96">
        <v>5551714</v>
      </c>
      <c r="AC52" s="96">
        <v>3909510</v>
      </c>
      <c r="AD52" s="96">
        <v>1642204</v>
      </c>
      <c r="AE52" s="97">
        <v>3909510</v>
      </c>
      <c r="AF52" s="96">
        <v>2125186</v>
      </c>
      <c r="AG52" s="96">
        <v>2125186</v>
      </c>
      <c r="AH52" s="96">
        <v>2125186</v>
      </c>
      <c r="AI52" s="62">
        <f t="shared" si="4"/>
        <v>0.70419873934428179</v>
      </c>
      <c r="AJ52" s="62">
        <f t="shared" si="5"/>
        <v>0.70419873934428179</v>
      </c>
      <c r="AK52" s="98">
        <f t="shared" si="6"/>
        <v>0.38279817728362808</v>
      </c>
    </row>
    <row r="53" spans="1:37" ht="13.5" customHeight="1" x14ac:dyDescent="0.25">
      <c r="A53" s="212" t="s">
        <v>92</v>
      </c>
      <c r="B53" s="213"/>
      <c r="C53" s="212" t="s">
        <v>236</v>
      </c>
      <c r="D53" s="213"/>
      <c r="E53" s="212" t="s">
        <v>234</v>
      </c>
      <c r="F53" s="213"/>
      <c r="G53" s="212" t="s">
        <v>237</v>
      </c>
      <c r="H53" s="213"/>
      <c r="I53" s="212" t="s">
        <v>237</v>
      </c>
      <c r="J53" s="213"/>
      <c r="K53" s="213"/>
      <c r="L53" s="212" t="s">
        <v>254</v>
      </c>
      <c r="M53" s="213"/>
      <c r="N53" s="213"/>
      <c r="O53" s="212"/>
      <c r="P53" s="213"/>
      <c r="Q53" s="212"/>
      <c r="R53" s="213"/>
      <c r="S53" s="214" t="s">
        <v>68</v>
      </c>
      <c r="T53" s="213"/>
      <c r="U53" s="213"/>
      <c r="V53" s="213"/>
      <c r="W53" s="213"/>
      <c r="X53" s="213"/>
      <c r="Y53" s="213"/>
      <c r="Z53" s="213"/>
      <c r="AA53" s="95" t="s">
        <v>235</v>
      </c>
      <c r="AB53" s="96">
        <v>4976883</v>
      </c>
      <c r="AC53" s="96">
        <v>4429480</v>
      </c>
      <c r="AD53" s="96">
        <v>547403</v>
      </c>
      <c r="AE53" s="97">
        <v>4429480</v>
      </c>
      <c r="AF53" s="96">
        <v>1683118</v>
      </c>
      <c r="AG53" s="96">
        <v>1683118</v>
      </c>
      <c r="AH53" s="96">
        <v>1683118</v>
      </c>
      <c r="AI53" s="62">
        <f t="shared" si="4"/>
        <v>0.89001087628541797</v>
      </c>
      <c r="AJ53" s="62">
        <f t="shared" si="5"/>
        <v>0.89001087628541797</v>
      </c>
      <c r="AK53" s="98">
        <f t="shared" si="6"/>
        <v>0.33818717458296688</v>
      </c>
    </row>
    <row r="54" spans="1:37" ht="13.5" customHeight="1" x14ac:dyDescent="0.25">
      <c r="A54" s="212" t="s">
        <v>92</v>
      </c>
      <c r="B54" s="213"/>
      <c r="C54" s="212" t="s">
        <v>236</v>
      </c>
      <c r="D54" s="213"/>
      <c r="E54" s="212" t="s">
        <v>234</v>
      </c>
      <c r="F54" s="213"/>
      <c r="G54" s="212" t="s">
        <v>237</v>
      </c>
      <c r="H54" s="213"/>
      <c r="I54" s="212" t="s">
        <v>237</v>
      </c>
      <c r="J54" s="213"/>
      <c r="K54" s="213"/>
      <c r="L54" s="212" t="s">
        <v>255</v>
      </c>
      <c r="M54" s="213"/>
      <c r="N54" s="213"/>
      <c r="O54" s="212"/>
      <c r="P54" s="213"/>
      <c r="Q54" s="212"/>
      <c r="R54" s="213"/>
      <c r="S54" s="214" t="s">
        <v>69</v>
      </c>
      <c r="T54" s="213"/>
      <c r="U54" s="213"/>
      <c r="V54" s="213"/>
      <c r="W54" s="213"/>
      <c r="X54" s="213"/>
      <c r="Y54" s="213"/>
      <c r="Z54" s="213"/>
      <c r="AA54" s="95" t="s">
        <v>235</v>
      </c>
      <c r="AB54" s="96">
        <v>4000000</v>
      </c>
      <c r="AC54" s="96">
        <v>1918896</v>
      </c>
      <c r="AD54" s="96">
        <v>2081104</v>
      </c>
      <c r="AE54" s="97">
        <v>1918896</v>
      </c>
      <c r="AF54" s="96">
        <v>1918896</v>
      </c>
      <c r="AG54" s="96">
        <v>1918896</v>
      </c>
      <c r="AH54" s="96">
        <v>1918896</v>
      </c>
      <c r="AI54" s="62">
        <f t="shared" si="4"/>
        <v>0.47972399999999998</v>
      </c>
      <c r="AJ54" s="62">
        <f t="shared" si="5"/>
        <v>0.47972399999999998</v>
      </c>
      <c r="AK54" s="98">
        <f t="shared" si="6"/>
        <v>0.47972399999999998</v>
      </c>
    </row>
    <row r="55" spans="1:37" ht="13.5" customHeight="1" x14ac:dyDescent="0.25">
      <c r="A55" s="212" t="s">
        <v>92</v>
      </c>
      <c r="B55" s="213"/>
      <c r="C55" s="212" t="s">
        <v>236</v>
      </c>
      <c r="D55" s="213"/>
      <c r="E55" s="212" t="s">
        <v>234</v>
      </c>
      <c r="F55" s="213"/>
      <c r="G55" s="212" t="s">
        <v>237</v>
      </c>
      <c r="H55" s="213"/>
      <c r="I55" s="212" t="s">
        <v>238</v>
      </c>
      <c r="J55" s="213"/>
      <c r="K55" s="213"/>
      <c r="L55" s="212" t="s">
        <v>233</v>
      </c>
      <c r="M55" s="213"/>
      <c r="N55" s="213"/>
      <c r="O55" s="212"/>
      <c r="P55" s="213"/>
      <c r="Q55" s="212"/>
      <c r="R55" s="213"/>
      <c r="S55" s="214" t="s">
        <v>70</v>
      </c>
      <c r="T55" s="213"/>
      <c r="U55" s="213"/>
      <c r="V55" s="213"/>
      <c r="W55" s="213"/>
      <c r="X55" s="213"/>
      <c r="Y55" s="213"/>
      <c r="Z55" s="213"/>
      <c r="AA55" s="95" t="s">
        <v>235</v>
      </c>
      <c r="AB55" s="96">
        <v>141000000</v>
      </c>
      <c r="AC55" s="96">
        <v>140142779</v>
      </c>
      <c r="AD55" s="96">
        <v>857221</v>
      </c>
      <c r="AE55" s="97">
        <v>6142779</v>
      </c>
      <c r="AF55" s="96">
        <v>6142779</v>
      </c>
      <c r="AG55" s="96">
        <v>6142779</v>
      </c>
      <c r="AH55" s="96">
        <v>6142779</v>
      </c>
      <c r="AI55" s="62">
        <f t="shared" si="4"/>
        <v>0.99392041843971635</v>
      </c>
      <c r="AJ55" s="62">
        <f t="shared" si="5"/>
        <v>4.35658085106383E-2</v>
      </c>
      <c r="AK55" s="98">
        <f t="shared" si="6"/>
        <v>4.35658085106383E-2</v>
      </c>
    </row>
    <row r="56" spans="1:37" ht="26.25" customHeight="1" x14ac:dyDescent="0.25">
      <c r="A56" s="212" t="s">
        <v>92</v>
      </c>
      <c r="B56" s="213"/>
      <c r="C56" s="212" t="s">
        <v>236</v>
      </c>
      <c r="D56" s="213"/>
      <c r="E56" s="212" t="s">
        <v>234</v>
      </c>
      <c r="F56" s="213"/>
      <c r="G56" s="212" t="s">
        <v>237</v>
      </c>
      <c r="H56" s="213"/>
      <c r="I56" s="212" t="s">
        <v>238</v>
      </c>
      <c r="J56" s="213"/>
      <c r="K56" s="213"/>
      <c r="L56" s="212" t="s">
        <v>233</v>
      </c>
      <c r="M56" s="213"/>
      <c r="N56" s="213"/>
      <c r="O56" s="212"/>
      <c r="P56" s="213"/>
      <c r="Q56" s="212"/>
      <c r="R56" s="213"/>
      <c r="S56" s="214" t="s">
        <v>70</v>
      </c>
      <c r="T56" s="213"/>
      <c r="U56" s="213"/>
      <c r="V56" s="213"/>
      <c r="W56" s="213"/>
      <c r="X56" s="213"/>
      <c r="Y56" s="213"/>
      <c r="Z56" s="213"/>
      <c r="AA56" s="95" t="s">
        <v>248</v>
      </c>
      <c r="AB56" s="96">
        <v>6784308</v>
      </c>
      <c r="AC56" s="96">
        <v>6783508</v>
      </c>
      <c r="AD56" s="99">
        <v>800</v>
      </c>
      <c r="AE56" s="97">
        <v>6685108</v>
      </c>
      <c r="AF56" s="96">
        <v>6685107</v>
      </c>
      <c r="AG56" s="96">
        <v>6685107</v>
      </c>
      <c r="AH56" s="96">
        <v>6685107</v>
      </c>
      <c r="AI56" s="62">
        <f t="shared" si="4"/>
        <v>0.99988208082533991</v>
      </c>
      <c r="AJ56" s="62">
        <f t="shared" si="5"/>
        <v>0.985378022342146</v>
      </c>
      <c r="AK56" s="98">
        <f t="shared" si="6"/>
        <v>0.98537787494317775</v>
      </c>
    </row>
    <row r="57" spans="1:37" ht="26.25" customHeight="1" x14ac:dyDescent="0.25">
      <c r="A57" s="212" t="s">
        <v>92</v>
      </c>
      <c r="B57" s="213"/>
      <c r="C57" s="212" t="s">
        <v>236</v>
      </c>
      <c r="D57" s="213"/>
      <c r="E57" s="212" t="s">
        <v>234</v>
      </c>
      <c r="F57" s="213"/>
      <c r="G57" s="212" t="s">
        <v>237</v>
      </c>
      <c r="H57" s="213"/>
      <c r="I57" s="212" t="s">
        <v>238</v>
      </c>
      <c r="J57" s="213"/>
      <c r="K57" s="213"/>
      <c r="L57" s="212" t="s">
        <v>236</v>
      </c>
      <c r="M57" s="213"/>
      <c r="N57" s="213"/>
      <c r="O57" s="212"/>
      <c r="P57" s="213"/>
      <c r="Q57" s="212"/>
      <c r="R57" s="213"/>
      <c r="S57" s="214" t="s">
        <v>71</v>
      </c>
      <c r="T57" s="213"/>
      <c r="U57" s="213"/>
      <c r="V57" s="213"/>
      <c r="W57" s="213"/>
      <c r="X57" s="213"/>
      <c r="Y57" s="213"/>
      <c r="Z57" s="213"/>
      <c r="AA57" s="95" t="s">
        <v>235</v>
      </c>
      <c r="AB57" s="96">
        <v>13098384</v>
      </c>
      <c r="AC57" s="96">
        <v>13098384</v>
      </c>
      <c r="AD57" s="99">
        <v>0</v>
      </c>
      <c r="AE57" s="97">
        <v>8861372</v>
      </c>
      <c r="AF57" s="96">
        <v>4927861</v>
      </c>
      <c r="AG57" s="96">
        <v>4927861</v>
      </c>
      <c r="AH57" s="96">
        <v>4927861</v>
      </c>
      <c r="AI57" s="62">
        <f t="shared" si="4"/>
        <v>1</v>
      </c>
      <c r="AJ57" s="62">
        <f t="shared" si="5"/>
        <v>0.67652406586949965</v>
      </c>
      <c r="AK57" s="98">
        <f t="shared" si="6"/>
        <v>0.37621900533684155</v>
      </c>
    </row>
    <row r="58" spans="1:37" ht="13.5" customHeight="1" x14ac:dyDescent="0.25">
      <c r="A58" s="212" t="s">
        <v>92</v>
      </c>
      <c r="B58" s="213"/>
      <c r="C58" s="212" t="s">
        <v>236</v>
      </c>
      <c r="D58" s="213"/>
      <c r="E58" s="212" t="s">
        <v>234</v>
      </c>
      <c r="F58" s="213"/>
      <c r="G58" s="212" t="s">
        <v>237</v>
      </c>
      <c r="H58" s="213"/>
      <c r="I58" s="212" t="s">
        <v>238</v>
      </c>
      <c r="J58" s="213"/>
      <c r="K58" s="213"/>
      <c r="L58" s="212" t="s">
        <v>236</v>
      </c>
      <c r="M58" s="213"/>
      <c r="N58" s="213"/>
      <c r="O58" s="212"/>
      <c r="P58" s="213"/>
      <c r="Q58" s="212"/>
      <c r="R58" s="213"/>
      <c r="S58" s="214" t="s">
        <v>71</v>
      </c>
      <c r="T58" s="213"/>
      <c r="U58" s="213"/>
      <c r="V58" s="213"/>
      <c r="W58" s="213"/>
      <c r="X58" s="213"/>
      <c r="Y58" s="213"/>
      <c r="Z58" s="213"/>
      <c r="AA58" s="95" t="s">
        <v>248</v>
      </c>
      <c r="AB58" s="96">
        <v>21683805</v>
      </c>
      <c r="AC58" s="96">
        <v>20943012</v>
      </c>
      <c r="AD58" s="96">
        <v>740793</v>
      </c>
      <c r="AE58" s="97">
        <v>1726628</v>
      </c>
      <c r="AF58" s="99">
        <v>0</v>
      </c>
      <c r="AG58" s="99">
        <v>0</v>
      </c>
      <c r="AH58" s="99">
        <v>0</v>
      </c>
      <c r="AI58" s="62">
        <f t="shared" si="4"/>
        <v>0.96583657711365689</v>
      </c>
      <c r="AJ58" s="62">
        <f t="shared" si="5"/>
        <v>7.9627537694606648E-2</v>
      </c>
      <c r="AK58" s="98">
        <f t="shared" si="6"/>
        <v>0</v>
      </c>
    </row>
    <row r="59" spans="1:37" ht="13.5" customHeight="1" x14ac:dyDescent="0.25">
      <c r="A59" s="212" t="s">
        <v>92</v>
      </c>
      <c r="B59" s="213"/>
      <c r="C59" s="212" t="s">
        <v>236</v>
      </c>
      <c r="D59" s="213"/>
      <c r="E59" s="212" t="s">
        <v>234</v>
      </c>
      <c r="F59" s="213"/>
      <c r="G59" s="212" t="s">
        <v>237</v>
      </c>
      <c r="H59" s="213"/>
      <c r="I59" s="212" t="s">
        <v>238</v>
      </c>
      <c r="J59" s="213"/>
      <c r="K59" s="213"/>
      <c r="L59" s="212" t="s">
        <v>249</v>
      </c>
      <c r="M59" s="213"/>
      <c r="N59" s="213"/>
      <c r="O59" s="212"/>
      <c r="P59" s="213"/>
      <c r="Q59" s="212"/>
      <c r="R59" s="213"/>
      <c r="S59" s="214" t="s">
        <v>72</v>
      </c>
      <c r="T59" s="213"/>
      <c r="U59" s="213"/>
      <c r="V59" s="213"/>
      <c r="W59" s="213"/>
      <c r="X59" s="213"/>
      <c r="Y59" s="213"/>
      <c r="Z59" s="213"/>
      <c r="AA59" s="95" t="s">
        <v>248</v>
      </c>
      <c r="AB59" s="96">
        <v>4000000</v>
      </c>
      <c r="AC59" s="96">
        <v>4000000</v>
      </c>
      <c r="AD59" s="99">
        <v>0</v>
      </c>
      <c r="AE59" s="97">
        <v>3984000</v>
      </c>
      <c r="AF59" s="99">
        <v>0</v>
      </c>
      <c r="AG59" s="99">
        <v>0</v>
      </c>
      <c r="AH59" s="99">
        <v>0</v>
      </c>
      <c r="AI59" s="62">
        <f t="shared" si="4"/>
        <v>1</v>
      </c>
      <c r="AJ59" s="62">
        <f t="shared" si="5"/>
        <v>0.996</v>
      </c>
      <c r="AK59" s="98">
        <f t="shared" si="6"/>
        <v>0</v>
      </c>
    </row>
    <row r="60" spans="1:37" ht="24" customHeight="1" x14ac:dyDescent="0.25">
      <c r="A60" s="212" t="s">
        <v>92</v>
      </c>
      <c r="B60" s="213"/>
      <c r="C60" s="212" t="s">
        <v>236</v>
      </c>
      <c r="D60" s="213"/>
      <c r="E60" s="212" t="s">
        <v>234</v>
      </c>
      <c r="F60" s="213"/>
      <c r="G60" s="212" t="s">
        <v>237</v>
      </c>
      <c r="H60" s="213"/>
      <c r="I60" s="212" t="s">
        <v>238</v>
      </c>
      <c r="J60" s="213"/>
      <c r="K60" s="213"/>
      <c r="L60" s="212" t="s">
        <v>256</v>
      </c>
      <c r="M60" s="213"/>
      <c r="N60" s="213"/>
      <c r="O60" s="212"/>
      <c r="P60" s="213"/>
      <c r="Q60" s="212"/>
      <c r="R60" s="213"/>
      <c r="S60" s="214" t="s">
        <v>73</v>
      </c>
      <c r="T60" s="213"/>
      <c r="U60" s="213"/>
      <c r="V60" s="213"/>
      <c r="W60" s="213"/>
      <c r="X60" s="213"/>
      <c r="Y60" s="213"/>
      <c r="Z60" s="213"/>
      <c r="AA60" s="95" t="s">
        <v>235</v>
      </c>
      <c r="AB60" s="96">
        <v>27000000</v>
      </c>
      <c r="AC60" s="96">
        <v>27000000</v>
      </c>
      <c r="AD60" s="99">
        <v>0</v>
      </c>
      <c r="AE60" s="97">
        <v>27000000</v>
      </c>
      <c r="AF60" s="96">
        <v>19415026</v>
      </c>
      <c r="AG60" s="96">
        <v>19415026</v>
      </c>
      <c r="AH60" s="96">
        <v>19415026</v>
      </c>
      <c r="AI60" s="62">
        <f t="shared" si="4"/>
        <v>1</v>
      </c>
      <c r="AJ60" s="62">
        <f t="shared" si="5"/>
        <v>1</v>
      </c>
      <c r="AK60" s="98">
        <f t="shared" si="6"/>
        <v>0.71907503703703701</v>
      </c>
    </row>
    <row r="61" spans="1:37" ht="24" customHeight="1" x14ac:dyDescent="0.25">
      <c r="A61" s="212" t="s">
        <v>92</v>
      </c>
      <c r="B61" s="213"/>
      <c r="C61" s="212" t="s">
        <v>236</v>
      </c>
      <c r="D61" s="213"/>
      <c r="E61" s="212" t="s">
        <v>234</v>
      </c>
      <c r="F61" s="213"/>
      <c r="G61" s="212" t="s">
        <v>237</v>
      </c>
      <c r="H61" s="213"/>
      <c r="I61" s="212" t="s">
        <v>238</v>
      </c>
      <c r="J61" s="213"/>
      <c r="K61" s="213"/>
      <c r="L61" s="212" t="s">
        <v>256</v>
      </c>
      <c r="M61" s="213"/>
      <c r="N61" s="213"/>
      <c r="O61" s="212"/>
      <c r="P61" s="213"/>
      <c r="Q61" s="212"/>
      <c r="R61" s="213"/>
      <c r="S61" s="214" t="s">
        <v>73</v>
      </c>
      <c r="T61" s="213"/>
      <c r="U61" s="213"/>
      <c r="V61" s="213"/>
      <c r="W61" s="213"/>
      <c r="X61" s="213"/>
      <c r="Y61" s="213"/>
      <c r="Z61" s="213"/>
      <c r="AA61" s="95" t="s">
        <v>248</v>
      </c>
      <c r="AB61" s="96">
        <v>5000000</v>
      </c>
      <c r="AC61" s="96">
        <v>4452480</v>
      </c>
      <c r="AD61" s="96">
        <v>547520</v>
      </c>
      <c r="AE61" s="97">
        <v>4432480</v>
      </c>
      <c r="AF61" s="99">
        <v>0</v>
      </c>
      <c r="AG61" s="99">
        <v>0</v>
      </c>
      <c r="AH61" s="99">
        <v>0</v>
      </c>
      <c r="AI61" s="62">
        <f t="shared" si="4"/>
        <v>0.89049599999999995</v>
      </c>
      <c r="AJ61" s="62">
        <f t="shared" si="5"/>
        <v>0.88649599999999995</v>
      </c>
      <c r="AK61" s="98">
        <f t="shared" si="6"/>
        <v>0</v>
      </c>
    </row>
    <row r="62" spans="1:37" ht="13.5" customHeight="1" x14ac:dyDescent="0.25">
      <c r="A62" s="212" t="s">
        <v>92</v>
      </c>
      <c r="B62" s="213"/>
      <c r="C62" s="212" t="s">
        <v>236</v>
      </c>
      <c r="D62" s="213"/>
      <c r="E62" s="212" t="s">
        <v>234</v>
      </c>
      <c r="F62" s="213"/>
      <c r="G62" s="212" t="s">
        <v>237</v>
      </c>
      <c r="H62" s="213"/>
      <c r="I62" s="212" t="s">
        <v>238</v>
      </c>
      <c r="J62" s="213"/>
      <c r="K62" s="213"/>
      <c r="L62" s="212" t="s">
        <v>235</v>
      </c>
      <c r="M62" s="213"/>
      <c r="N62" s="213"/>
      <c r="O62" s="212"/>
      <c r="P62" s="213"/>
      <c r="Q62" s="212"/>
      <c r="R62" s="213"/>
      <c r="S62" s="214" t="s">
        <v>74</v>
      </c>
      <c r="T62" s="213"/>
      <c r="U62" s="213"/>
      <c r="V62" s="213"/>
      <c r="W62" s="213"/>
      <c r="X62" s="213"/>
      <c r="Y62" s="213"/>
      <c r="Z62" s="213"/>
      <c r="AA62" s="95" t="s">
        <v>235</v>
      </c>
      <c r="AB62" s="96">
        <v>80898659</v>
      </c>
      <c r="AC62" s="96">
        <v>80898659</v>
      </c>
      <c r="AD62" s="99">
        <v>0</v>
      </c>
      <c r="AE62" s="97">
        <v>77876009</v>
      </c>
      <c r="AF62" s="96">
        <v>63313795</v>
      </c>
      <c r="AG62" s="96">
        <v>63313795</v>
      </c>
      <c r="AH62" s="96">
        <v>63313795</v>
      </c>
      <c r="AI62" s="62">
        <f t="shared" si="4"/>
        <v>1</v>
      </c>
      <c r="AJ62" s="62">
        <f t="shared" si="5"/>
        <v>0.96263658709101718</v>
      </c>
      <c r="AK62" s="98">
        <f t="shared" si="6"/>
        <v>0.78263095807311223</v>
      </c>
    </row>
    <row r="63" spans="1:37" ht="13.5" customHeight="1" x14ac:dyDescent="0.25">
      <c r="A63" s="212" t="s">
        <v>92</v>
      </c>
      <c r="B63" s="213"/>
      <c r="C63" s="212" t="s">
        <v>236</v>
      </c>
      <c r="D63" s="213"/>
      <c r="E63" s="212" t="s">
        <v>234</v>
      </c>
      <c r="F63" s="213"/>
      <c r="G63" s="212" t="s">
        <v>237</v>
      </c>
      <c r="H63" s="213"/>
      <c r="I63" s="212" t="s">
        <v>238</v>
      </c>
      <c r="J63" s="213"/>
      <c r="K63" s="213"/>
      <c r="L63" s="212" t="s">
        <v>235</v>
      </c>
      <c r="M63" s="213"/>
      <c r="N63" s="213"/>
      <c r="O63" s="212"/>
      <c r="P63" s="213"/>
      <c r="Q63" s="212"/>
      <c r="R63" s="213"/>
      <c r="S63" s="214" t="s">
        <v>74</v>
      </c>
      <c r="T63" s="213"/>
      <c r="U63" s="213"/>
      <c r="V63" s="213"/>
      <c r="W63" s="213"/>
      <c r="X63" s="213"/>
      <c r="Y63" s="213"/>
      <c r="Z63" s="213"/>
      <c r="AA63" s="95" t="s">
        <v>248</v>
      </c>
      <c r="AB63" s="96">
        <v>5000000</v>
      </c>
      <c r="AC63" s="96">
        <v>4766514</v>
      </c>
      <c r="AD63" s="96">
        <v>233486</v>
      </c>
      <c r="AE63" s="100">
        <v>0</v>
      </c>
      <c r="AF63" s="99">
        <v>0</v>
      </c>
      <c r="AG63" s="99">
        <v>0</v>
      </c>
      <c r="AH63" s="99">
        <v>0</v>
      </c>
      <c r="AI63" s="62">
        <f t="shared" si="4"/>
        <v>0.95330280000000001</v>
      </c>
      <c r="AJ63" s="62">
        <f t="shared" si="5"/>
        <v>0</v>
      </c>
      <c r="AK63" s="98">
        <f t="shared" si="6"/>
        <v>0</v>
      </c>
    </row>
    <row r="64" spans="1:37" ht="13.5" customHeight="1" x14ac:dyDescent="0.25">
      <c r="A64" s="212" t="s">
        <v>92</v>
      </c>
      <c r="B64" s="213"/>
      <c r="C64" s="212" t="s">
        <v>236</v>
      </c>
      <c r="D64" s="213"/>
      <c r="E64" s="212" t="s">
        <v>234</v>
      </c>
      <c r="F64" s="213"/>
      <c r="G64" s="212" t="s">
        <v>237</v>
      </c>
      <c r="H64" s="213"/>
      <c r="I64" s="212" t="s">
        <v>249</v>
      </c>
      <c r="J64" s="213"/>
      <c r="K64" s="213"/>
      <c r="L64" s="212" t="s">
        <v>250</v>
      </c>
      <c r="M64" s="213"/>
      <c r="N64" s="213"/>
      <c r="O64" s="212"/>
      <c r="P64" s="213"/>
      <c r="Q64" s="212"/>
      <c r="R64" s="213"/>
      <c r="S64" s="214" t="s">
        <v>75</v>
      </c>
      <c r="T64" s="213"/>
      <c r="U64" s="213"/>
      <c r="V64" s="213"/>
      <c r="W64" s="213"/>
      <c r="X64" s="213"/>
      <c r="Y64" s="213"/>
      <c r="Z64" s="213"/>
      <c r="AA64" s="95" t="s">
        <v>235</v>
      </c>
      <c r="AB64" s="96">
        <v>3100000</v>
      </c>
      <c r="AC64" s="96">
        <v>2424050</v>
      </c>
      <c r="AD64" s="96">
        <v>675950</v>
      </c>
      <c r="AE64" s="97">
        <v>2424050</v>
      </c>
      <c r="AF64" s="96">
        <v>2424050</v>
      </c>
      <c r="AG64" s="96">
        <v>2424050</v>
      </c>
      <c r="AH64" s="96">
        <v>2424050</v>
      </c>
      <c r="AI64" s="62">
        <f t="shared" si="4"/>
        <v>0.78195161290322579</v>
      </c>
      <c r="AJ64" s="62">
        <f t="shared" si="5"/>
        <v>0.78195161290322579</v>
      </c>
      <c r="AK64" s="98">
        <f t="shared" si="6"/>
        <v>0.78195161290322579</v>
      </c>
    </row>
    <row r="65" spans="1:38" ht="13.5" customHeight="1" x14ac:dyDescent="0.25">
      <c r="A65" s="212" t="s">
        <v>92</v>
      </c>
      <c r="B65" s="213"/>
      <c r="C65" s="212" t="s">
        <v>236</v>
      </c>
      <c r="D65" s="213"/>
      <c r="E65" s="212" t="s">
        <v>234</v>
      </c>
      <c r="F65" s="213"/>
      <c r="G65" s="212" t="s">
        <v>237</v>
      </c>
      <c r="H65" s="213"/>
      <c r="I65" s="212" t="s">
        <v>250</v>
      </c>
      <c r="J65" s="213"/>
      <c r="K65" s="213"/>
      <c r="L65" s="212"/>
      <c r="M65" s="213"/>
      <c r="N65" s="213"/>
      <c r="O65" s="212"/>
      <c r="P65" s="213"/>
      <c r="Q65" s="212"/>
      <c r="R65" s="213"/>
      <c r="S65" s="214" t="s">
        <v>257</v>
      </c>
      <c r="T65" s="213"/>
      <c r="U65" s="213"/>
      <c r="V65" s="213"/>
      <c r="W65" s="213"/>
      <c r="X65" s="213"/>
      <c r="Y65" s="213"/>
      <c r="Z65" s="213"/>
      <c r="AA65" s="95" t="s">
        <v>248</v>
      </c>
      <c r="AB65" s="96">
        <v>2000000</v>
      </c>
      <c r="AC65" s="96">
        <v>8000</v>
      </c>
      <c r="AD65" s="96">
        <v>1992000</v>
      </c>
      <c r="AE65" s="100">
        <v>0</v>
      </c>
      <c r="AF65" s="99">
        <v>0</v>
      </c>
      <c r="AG65" s="99">
        <v>0</v>
      </c>
      <c r="AH65" s="99">
        <v>0</v>
      </c>
      <c r="AI65" s="62">
        <f t="shared" si="4"/>
        <v>4.0000000000000001E-3</v>
      </c>
      <c r="AJ65" s="62">
        <f t="shared" si="5"/>
        <v>0</v>
      </c>
      <c r="AK65" s="98">
        <f t="shared" si="6"/>
        <v>0</v>
      </c>
    </row>
    <row r="66" spans="1:38" ht="13.5" customHeight="1" x14ac:dyDescent="0.25">
      <c r="A66" s="212" t="s">
        <v>92</v>
      </c>
      <c r="B66" s="213"/>
      <c r="C66" s="212" t="s">
        <v>236</v>
      </c>
      <c r="D66" s="213"/>
      <c r="E66" s="212" t="s">
        <v>234</v>
      </c>
      <c r="F66" s="213"/>
      <c r="G66" s="212" t="s">
        <v>237</v>
      </c>
      <c r="H66" s="213"/>
      <c r="I66" s="212" t="s">
        <v>250</v>
      </c>
      <c r="J66" s="213"/>
      <c r="K66" s="213"/>
      <c r="L66" s="212" t="s">
        <v>238</v>
      </c>
      <c r="M66" s="213"/>
      <c r="N66" s="213"/>
      <c r="O66" s="212"/>
      <c r="P66" s="213"/>
      <c r="Q66" s="212"/>
      <c r="R66" s="213"/>
      <c r="S66" s="214" t="s">
        <v>76</v>
      </c>
      <c r="T66" s="213"/>
      <c r="U66" s="213"/>
      <c r="V66" s="213"/>
      <c r="W66" s="213"/>
      <c r="X66" s="213"/>
      <c r="Y66" s="213"/>
      <c r="Z66" s="213"/>
      <c r="AA66" s="95" t="s">
        <v>248</v>
      </c>
      <c r="AB66" s="96">
        <v>2000000</v>
      </c>
      <c r="AC66" s="96">
        <v>8000</v>
      </c>
      <c r="AD66" s="96">
        <v>1992000</v>
      </c>
      <c r="AE66" s="100">
        <v>0</v>
      </c>
      <c r="AF66" s="99">
        <v>0</v>
      </c>
      <c r="AG66" s="99">
        <v>0</v>
      </c>
      <c r="AH66" s="99">
        <v>0</v>
      </c>
      <c r="AI66" s="62">
        <f t="shared" si="4"/>
        <v>4.0000000000000001E-3</v>
      </c>
      <c r="AJ66" s="62">
        <f t="shared" si="5"/>
        <v>0</v>
      </c>
      <c r="AK66" s="98">
        <f t="shared" si="6"/>
        <v>0</v>
      </c>
    </row>
    <row r="67" spans="1:38" ht="13.5" customHeight="1" x14ac:dyDescent="0.25">
      <c r="A67" s="212" t="s">
        <v>92</v>
      </c>
      <c r="B67" s="213"/>
      <c r="C67" s="212" t="s">
        <v>236</v>
      </c>
      <c r="D67" s="213"/>
      <c r="E67" s="212" t="s">
        <v>234</v>
      </c>
      <c r="F67" s="213"/>
      <c r="G67" s="212" t="s">
        <v>237</v>
      </c>
      <c r="H67" s="213"/>
      <c r="I67" s="212" t="s">
        <v>256</v>
      </c>
      <c r="J67" s="213"/>
      <c r="K67" s="213"/>
      <c r="L67" s="212" t="s">
        <v>233</v>
      </c>
      <c r="M67" s="213"/>
      <c r="N67" s="213"/>
      <c r="O67" s="212"/>
      <c r="P67" s="213"/>
      <c r="Q67" s="212"/>
      <c r="R67" s="213"/>
      <c r="S67" s="214" t="s">
        <v>77</v>
      </c>
      <c r="T67" s="213"/>
      <c r="U67" s="213"/>
      <c r="V67" s="213"/>
      <c r="W67" s="213"/>
      <c r="X67" s="213"/>
      <c r="Y67" s="213"/>
      <c r="Z67" s="213"/>
      <c r="AA67" s="95" t="s">
        <v>235</v>
      </c>
      <c r="AB67" s="96">
        <v>2450000</v>
      </c>
      <c r="AC67" s="96">
        <v>2450000</v>
      </c>
      <c r="AD67" s="99">
        <v>0</v>
      </c>
      <c r="AE67" s="97">
        <v>2450000</v>
      </c>
      <c r="AF67" s="96">
        <v>2450000</v>
      </c>
      <c r="AG67" s="96">
        <v>2450000</v>
      </c>
      <c r="AH67" s="96">
        <v>2084610</v>
      </c>
      <c r="AI67" s="62">
        <f t="shared" si="4"/>
        <v>1</v>
      </c>
      <c r="AJ67" s="62">
        <f t="shared" si="5"/>
        <v>1</v>
      </c>
      <c r="AK67" s="98">
        <f t="shared" si="6"/>
        <v>0.85086122448979595</v>
      </c>
    </row>
    <row r="68" spans="1:38" ht="13.5" customHeight="1" x14ac:dyDescent="0.25">
      <c r="A68" s="226" t="s">
        <v>92</v>
      </c>
      <c r="B68" s="227"/>
      <c r="C68" s="226" t="s">
        <v>236</v>
      </c>
      <c r="D68" s="227"/>
      <c r="E68" s="226" t="s">
        <v>234</v>
      </c>
      <c r="F68" s="227"/>
      <c r="G68" s="226" t="s">
        <v>237</v>
      </c>
      <c r="H68" s="227"/>
      <c r="I68" s="226" t="s">
        <v>256</v>
      </c>
      <c r="J68" s="227"/>
      <c r="K68" s="227"/>
      <c r="L68" s="212" t="s">
        <v>233</v>
      </c>
      <c r="M68" s="213"/>
      <c r="N68" s="213"/>
      <c r="O68" s="212"/>
      <c r="P68" s="213"/>
      <c r="Q68" s="212"/>
      <c r="R68" s="213"/>
      <c r="S68" s="214" t="s">
        <v>77</v>
      </c>
      <c r="T68" s="213"/>
      <c r="U68" s="213"/>
      <c r="V68" s="213"/>
      <c r="W68" s="213"/>
      <c r="X68" s="213"/>
      <c r="Y68" s="213"/>
      <c r="Z68" s="213"/>
      <c r="AA68" s="95" t="s">
        <v>248</v>
      </c>
      <c r="AB68" s="96">
        <v>2487747</v>
      </c>
      <c r="AC68" s="96">
        <v>1012125</v>
      </c>
      <c r="AD68" s="96">
        <v>1475622</v>
      </c>
      <c r="AE68" s="97">
        <v>1002174</v>
      </c>
      <c r="AF68" s="96">
        <v>845494</v>
      </c>
      <c r="AG68" s="96">
        <v>517774</v>
      </c>
      <c r="AH68" s="96">
        <v>517774</v>
      </c>
      <c r="AI68" s="62">
        <f t="shared" si="4"/>
        <v>0.40684402393008612</v>
      </c>
      <c r="AJ68" s="62">
        <f t="shared" si="5"/>
        <v>0.40284401910644452</v>
      </c>
      <c r="AK68" s="98">
        <f t="shared" si="6"/>
        <v>0.20812968521316677</v>
      </c>
    </row>
    <row r="69" spans="1:38" ht="13.5" customHeight="1" x14ac:dyDescent="0.25">
      <c r="A69" s="212" t="s">
        <v>92</v>
      </c>
      <c r="B69" s="213"/>
      <c r="C69" s="212" t="s">
        <v>236</v>
      </c>
      <c r="D69" s="213"/>
      <c r="E69" s="212" t="s">
        <v>234</v>
      </c>
      <c r="F69" s="213"/>
      <c r="G69" s="212" t="s">
        <v>237</v>
      </c>
      <c r="H69" s="213"/>
      <c r="I69" s="212" t="s">
        <v>256</v>
      </c>
      <c r="J69" s="213"/>
      <c r="K69" s="213"/>
      <c r="L69" s="212" t="s">
        <v>236</v>
      </c>
      <c r="M69" s="213"/>
      <c r="N69" s="213"/>
      <c r="O69" s="212"/>
      <c r="P69" s="213"/>
      <c r="Q69" s="212"/>
      <c r="R69" s="213"/>
      <c r="S69" s="214" t="s">
        <v>78</v>
      </c>
      <c r="T69" s="213"/>
      <c r="U69" s="213"/>
      <c r="V69" s="213"/>
      <c r="W69" s="213"/>
      <c r="X69" s="213"/>
      <c r="Y69" s="213"/>
      <c r="Z69" s="213"/>
      <c r="AA69" s="95" t="s">
        <v>235</v>
      </c>
      <c r="AB69" s="96">
        <v>28448286</v>
      </c>
      <c r="AC69" s="96">
        <v>21338998</v>
      </c>
      <c r="AD69" s="96">
        <v>7109288</v>
      </c>
      <c r="AE69" s="97">
        <v>21338998</v>
      </c>
      <c r="AF69" s="96">
        <v>21338998</v>
      </c>
      <c r="AG69" s="96">
        <v>21338998</v>
      </c>
      <c r="AH69" s="96">
        <v>21338998</v>
      </c>
      <c r="AI69" s="62">
        <f t="shared" si="4"/>
        <v>0.7500978442075561</v>
      </c>
      <c r="AJ69" s="62">
        <f t="shared" si="5"/>
        <v>0.7500978442075561</v>
      </c>
      <c r="AK69" s="98">
        <f t="shared" si="6"/>
        <v>0.7500978442075561</v>
      </c>
    </row>
    <row r="70" spans="1:38" ht="13.5" customHeight="1" x14ac:dyDescent="0.25">
      <c r="A70" s="212" t="s">
        <v>92</v>
      </c>
      <c r="B70" s="213"/>
      <c r="C70" s="212" t="s">
        <v>236</v>
      </c>
      <c r="D70" s="213"/>
      <c r="E70" s="212" t="s">
        <v>234</v>
      </c>
      <c r="F70" s="213"/>
      <c r="G70" s="212" t="s">
        <v>237</v>
      </c>
      <c r="H70" s="213"/>
      <c r="I70" s="212" t="s">
        <v>256</v>
      </c>
      <c r="J70" s="213"/>
      <c r="K70" s="213"/>
      <c r="L70" s="212" t="s">
        <v>236</v>
      </c>
      <c r="M70" s="213"/>
      <c r="N70" s="213"/>
      <c r="O70" s="212"/>
      <c r="P70" s="213"/>
      <c r="Q70" s="212"/>
      <c r="R70" s="213"/>
      <c r="S70" s="214" t="s">
        <v>78</v>
      </c>
      <c r="T70" s="213"/>
      <c r="U70" s="213"/>
      <c r="V70" s="213"/>
      <c r="W70" s="213"/>
      <c r="X70" s="213"/>
      <c r="Y70" s="213"/>
      <c r="Z70" s="213"/>
      <c r="AA70" s="95" t="s">
        <v>248</v>
      </c>
      <c r="AB70" s="96">
        <v>10497500</v>
      </c>
      <c r="AC70" s="96">
        <v>6684832</v>
      </c>
      <c r="AD70" s="96">
        <v>3812668</v>
      </c>
      <c r="AE70" s="97">
        <v>6648832</v>
      </c>
      <c r="AF70" s="96">
        <v>6648832</v>
      </c>
      <c r="AG70" s="96">
        <v>6648832</v>
      </c>
      <c r="AH70" s="96">
        <v>6648832</v>
      </c>
      <c r="AI70" s="62">
        <f t="shared" si="4"/>
        <v>0.636802286258633</v>
      </c>
      <c r="AJ70" s="62">
        <f t="shared" si="5"/>
        <v>0.63337289830912125</v>
      </c>
      <c r="AK70" s="98">
        <f t="shared" si="6"/>
        <v>0.63337289830912125</v>
      </c>
    </row>
    <row r="71" spans="1:38" ht="13.5" customHeight="1" x14ac:dyDescent="0.25">
      <c r="A71" s="212" t="s">
        <v>92</v>
      </c>
      <c r="B71" s="213"/>
      <c r="C71" s="212" t="s">
        <v>236</v>
      </c>
      <c r="D71" s="213"/>
      <c r="E71" s="212" t="s">
        <v>234</v>
      </c>
      <c r="F71" s="213"/>
      <c r="G71" s="212" t="s">
        <v>237</v>
      </c>
      <c r="H71" s="213"/>
      <c r="I71" s="212" t="s">
        <v>256</v>
      </c>
      <c r="J71" s="213"/>
      <c r="K71" s="213"/>
      <c r="L71" s="212" t="s">
        <v>238</v>
      </c>
      <c r="M71" s="213"/>
      <c r="N71" s="213"/>
      <c r="O71" s="212"/>
      <c r="P71" s="213"/>
      <c r="Q71" s="212"/>
      <c r="R71" s="213"/>
      <c r="S71" s="214" t="s">
        <v>79</v>
      </c>
      <c r="T71" s="213"/>
      <c r="U71" s="213"/>
      <c r="V71" s="213"/>
      <c r="W71" s="213"/>
      <c r="X71" s="213"/>
      <c r="Y71" s="213"/>
      <c r="Z71" s="213"/>
      <c r="AA71" s="95" t="s">
        <v>235</v>
      </c>
      <c r="AB71" s="96">
        <v>4800000</v>
      </c>
      <c r="AC71" s="96">
        <v>3896688</v>
      </c>
      <c r="AD71" s="96">
        <v>903312</v>
      </c>
      <c r="AE71" s="97">
        <v>3896688</v>
      </c>
      <c r="AF71" s="96">
        <v>3896688</v>
      </c>
      <c r="AG71" s="96">
        <v>3896688</v>
      </c>
      <c r="AH71" s="96">
        <v>3896688</v>
      </c>
      <c r="AI71" s="62">
        <f t="shared" si="4"/>
        <v>0.81181000000000003</v>
      </c>
      <c r="AJ71" s="62">
        <f t="shared" si="5"/>
        <v>0.81181000000000003</v>
      </c>
      <c r="AK71" s="98">
        <f t="shared" si="6"/>
        <v>0.81181000000000003</v>
      </c>
    </row>
    <row r="72" spans="1:38" ht="13.5" customHeight="1" x14ac:dyDescent="0.25">
      <c r="A72" s="212" t="s">
        <v>92</v>
      </c>
      <c r="B72" s="213"/>
      <c r="C72" s="212" t="s">
        <v>236</v>
      </c>
      <c r="D72" s="213"/>
      <c r="E72" s="212" t="s">
        <v>234</v>
      </c>
      <c r="F72" s="213"/>
      <c r="G72" s="212" t="s">
        <v>237</v>
      </c>
      <c r="H72" s="213"/>
      <c r="I72" s="212" t="s">
        <v>256</v>
      </c>
      <c r="J72" s="213"/>
      <c r="K72" s="213"/>
      <c r="L72" s="212" t="s">
        <v>238</v>
      </c>
      <c r="M72" s="213"/>
      <c r="N72" s="213"/>
      <c r="O72" s="212"/>
      <c r="P72" s="213"/>
      <c r="Q72" s="212"/>
      <c r="R72" s="213"/>
      <c r="S72" s="214" t="s">
        <v>79</v>
      </c>
      <c r="T72" s="213"/>
      <c r="U72" s="213"/>
      <c r="V72" s="213"/>
      <c r="W72" s="213"/>
      <c r="X72" s="213"/>
      <c r="Y72" s="213"/>
      <c r="Z72" s="213"/>
      <c r="AA72" s="95" t="s">
        <v>248</v>
      </c>
      <c r="AB72" s="96">
        <v>47250</v>
      </c>
      <c r="AC72" s="99">
        <v>0</v>
      </c>
      <c r="AD72" s="96">
        <v>47250</v>
      </c>
      <c r="AE72" s="100">
        <v>0</v>
      </c>
      <c r="AF72" s="99">
        <v>0</v>
      </c>
      <c r="AG72" s="99">
        <v>0</v>
      </c>
      <c r="AH72" s="99">
        <v>0</v>
      </c>
      <c r="AI72" s="62">
        <f t="shared" si="4"/>
        <v>0</v>
      </c>
      <c r="AJ72" s="62">
        <f t="shared" si="5"/>
        <v>0</v>
      </c>
      <c r="AK72" s="98">
        <f t="shared" si="6"/>
        <v>0</v>
      </c>
    </row>
    <row r="73" spans="1:38" ht="25.5" customHeight="1" x14ac:dyDescent="0.25">
      <c r="A73" s="212" t="s">
        <v>92</v>
      </c>
      <c r="B73" s="213"/>
      <c r="C73" s="212" t="s">
        <v>236</v>
      </c>
      <c r="D73" s="213"/>
      <c r="E73" s="212" t="s">
        <v>234</v>
      </c>
      <c r="F73" s="213"/>
      <c r="G73" s="212" t="s">
        <v>237</v>
      </c>
      <c r="H73" s="213"/>
      <c r="I73" s="212" t="s">
        <v>256</v>
      </c>
      <c r="J73" s="213"/>
      <c r="K73" s="213"/>
      <c r="L73" s="212" t="s">
        <v>249</v>
      </c>
      <c r="M73" s="213"/>
      <c r="N73" s="213"/>
      <c r="O73" s="212"/>
      <c r="P73" s="213"/>
      <c r="Q73" s="212"/>
      <c r="R73" s="213"/>
      <c r="S73" s="214" t="s">
        <v>80</v>
      </c>
      <c r="T73" s="213"/>
      <c r="U73" s="213"/>
      <c r="V73" s="213"/>
      <c r="W73" s="213"/>
      <c r="X73" s="213"/>
      <c r="Y73" s="213"/>
      <c r="Z73" s="213"/>
      <c r="AA73" s="95" t="s">
        <v>235</v>
      </c>
      <c r="AB73" s="96">
        <v>15000000</v>
      </c>
      <c r="AC73" s="96">
        <v>15000000</v>
      </c>
      <c r="AD73" s="99">
        <v>0</v>
      </c>
      <c r="AE73" s="97">
        <v>15000000</v>
      </c>
      <c r="AF73" s="96">
        <v>11728800</v>
      </c>
      <c r="AG73" s="96">
        <v>10638400</v>
      </c>
      <c r="AH73" s="96">
        <v>10638400</v>
      </c>
      <c r="AI73" s="62">
        <f t="shared" si="4"/>
        <v>1</v>
      </c>
      <c r="AJ73" s="62">
        <f t="shared" si="5"/>
        <v>1</v>
      </c>
      <c r="AK73" s="98">
        <f t="shared" si="6"/>
        <v>0.70922666666666667</v>
      </c>
    </row>
    <row r="74" spans="1:38" ht="13.5" customHeight="1" x14ac:dyDescent="0.25">
      <c r="A74" s="212" t="s">
        <v>92</v>
      </c>
      <c r="B74" s="213"/>
      <c r="C74" s="212" t="s">
        <v>236</v>
      </c>
      <c r="D74" s="213"/>
      <c r="E74" s="212" t="s">
        <v>234</v>
      </c>
      <c r="F74" s="213"/>
      <c r="G74" s="212" t="s">
        <v>237</v>
      </c>
      <c r="H74" s="213"/>
      <c r="I74" s="212" t="s">
        <v>256</v>
      </c>
      <c r="J74" s="213"/>
      <c r="K74" s="213"/>
      <c r="L74" s="212" t="s">
        <v>249</v>
      </c>
      <c r="M74" s="213"/>
      <c r="N74" s="213"/>
      <c r="O74" s="212"/>
      <c r="P74" s="213"/>
      <c r="Q74" s="212"/>
      <c r="R74" s="213"/>
      <c r="S74" s="214" t="s">
        <v>80</v>
      </c>
      <c r="T74" s="213"/>
      <c r="U74" s="213"/>
      <c r="V74" s="213"/>
      <c r="W74" s="213"/>
      <c r="X74" s="213"/>
      <c r="Y74" s="213"/>
      <c r="Z74" s="213"/>
      <c r="AA74" s="95" t="s">
        <v>248</v>
      </c>
      <c r="AB74" s="96">
        <v>17655250</v>
      </c>
      <c r="AC74" s="96">
        <v>5614610</v>
      </c>
      <c r="AD74" s="96">
        <v>12040640</v>
      </c>
      <c r="AE74" s="97">
        <v>5537810</v>
      </c>
      <c r="AF74" s="96">
        <v>5537810</v>
      </c>
      <c r="AG74" s="96">
        <v>5537810</v>
      </c>
      <c r="AH74" s="96">
        <v>5537810</v>
      </c>
      <c r="AI74" s="62">
        <f t="shared" si="4"/>
        <v>0.31801362201045014</v>
      </c>
      <c r="AJ74" s="62">
        <f t="shared" si="5"/>
        <v>0.31366364112657708</v>
      </c>
      <c r="AK74" s="98">
        <f t="shared" si="6"/>
        <v>0.31366364112657708</v>
      </c>
    </row>
    <row r="75" spans="1:38" ht="13.5" customHeight="1" x14ac:dyDescent="0.25">
      <c r="A75" s="212" t="s">
        <v>92</v>
      </c>
      <c r="B75" s="213"/>
      <c r="C75" s="212" t="s">
        <v>236</v>
      </c>
      <c r="D75" s="213"/>
      <c r="E75" s="212" t="s">
        <v>234</v>
      </c>
      <c r="F75" s="213"/>
      <c r="G75" s="212" t="s">
        <v>237</v>
      </c>
      <c r="H75" s="213"/>
      <c r="I75" s="212" t="s">
        <v>246</v>
      </c>
      <c r="J75" s="213"/>
      <c r="K75" s="213"/>
      <c r="L75" s="212" t="s">
        <v>258</v>
      </c>
      <c r="M75" s="213"/>
      <c r="N75" s="213"/>
      <c r="O75" s="212"/>
      <c r="P75" s="213"/>
      <c r="Q75" s="212"/>
      <c r="R75" s="213"/>
      <c r="S75" s="214" t="s">
        <v>81</v>
      </c>
      <c r="T75" s="213"/>
      <c r="U75" s="213"/>
      <c r="V75" s="213"/>
      <c r="W75" s="213"/>
      <c r="X75" s="213"/>
      <c r="Y75" s="213"/>
      <c r="Z75" s="213"/>
      <c r="AA75" s="95" t="s">
        <v>235</v>
      </c>
      <c r="AB75" s="96">
        <v>17336814</v>
      </c>
      <c r="AC75" s="96">
        <v>16636814</v>
      </c>
      <c r="AD75" s="96">
        <v>700000</v>
      </c>
      <c r="AE75" s="97">
        <v>16636814</v>
      </c>
      <c r="AF75" s="96">
        <v>16636814</v>
      </c>
      <c r="AG75" s="96">
        <v>16636814</v>
      </c>
      <c r="AH75" s="96">
        <v>16636814</v>
      </c>
      <c r="AI75" s="62">
        <f t="shared" si="4"/>
        <v>0.95962349252867341</v>
      </c>
      <c r="AJ75" s="62">
        <f t="shared" si="5"/>
        <v>0.95962349252867341</v>
      </c>
      <c r="AK75" s="98">
        <f t="shared" si="6"/>
        <v>0.95962349252867341</v>
      </c>
    </row>
    <row r="76" spans="1:38" ht="13.5" customHeight="1" x14ac:dyDescent="0.25">
      <c r="A76" s="212" t="s">
        <v>92</v>
      </c>
      <c r="B76" s="213"/>
      <c r="C76" s="212" t="s">
        <v>236</v>
      </c>
      <c r="D76" s="213"/>
      <c r="E76" s="212" t="s">
        <v>234</v>
      </c>
      <c r="F76" s="213"/>
      <c r="G76" s="212" t="s">
        <v>237</v>
      </c>
      <c r="H76" s="213"/>
      <c r="I76" s="212" t="s">
        <v>241</v>
      </c>
      <c r="J76" s="213"/>
      <c r="K76" s="213"/>
      <c r="L76" s="212"/>
      <c r="M76" s="213"/>
      <c r="N76" s="213"/>
      <c r="O76" s="212"/>
      <c r="P76" s="213"/>
      <c r="Q76" s="212"/>
      <c r="R76" s="213"/>
      <c r="S76" s="214" t="s">
        <v>82</v>
      </c>
      <c r="T76" s="213"/>
      <c r="U76" s="213"/>
      <c r="V76" s="213"/>
      <c r="W76" s="213"/>
      <c r="X76" s="213"/>
      <c r="Y76" s="213"/>
      <c r="Z76" s="213"/>
      <c r="AA76" s="95" t="s">
        <v>235</v>
      </c>
      <c r="AB76" s="96">
        <v>300000</v>
      </c>
      <c r="AC76" s="96">
        <v>58880</v>
      </c>
      <c r="AD76" s="96">
        <v>241120</v>
      </c>
      <c r="AE76" s="97">
        <v>58880</v>
      </c>
      <c r="AF76" s="96">
        <v>58880</v>
      </c>
      <c r="AG76" s="96">
        <v>58880</v>
      </c>
      <c r="AH76" s="96">
        <v>58880</v>
      </c>
      <c r="AI76" s="62">
        <f t="shared" si="4"/>
        <v>0.19626666666666667</v>
      </c>
      <c r="AJ76" s="62">
        <f t="shared" si="5"/>
        <v>0.19626666666666667</v>
      </c>
      <c r="AK76" s="98">
        <f t="shared" si="6"/>
        <v>0.19626666666666667</v>
      </c>
    </row>
    <row r="77" spans="1:38" ht="41.25" customHeight="1" x14ac:dyDescent="0.25">
      <c r="A77" s="212" t="s">
        <v>92</v>
      </c>
      <c r="B77" s="213"/>
      <c r="C77" s="212" t="s">
        <v>236</v>
      </c>
      <c r="D77" s="213"/>
      <c r="E77" s="212" t="s">
        <v>234</v>
      </c>
      <c r="F77" s="213"/>
      <c r="G77" s="212" t="s">
        <v>237</v>
      </c>
      <c r="H77" s="213"/>
      <c r="I77" s="212" t="s">
        <v>259</v>
      </c>
      <c r="J77" s="213"/>
      <c r="K77" s="213"/>
      <c r="L77" s="212" t="s">
        <v>237</v>
      </c>
      <c r="M77" s="213"/>
      <c r="N77" s="213"/>
      <c r="O77" s="212"/>
      <c r="P77" s="213"/>
      <c r="Q77" s="212"/>
      <c r="R77" s="213"/>
      <c r="S77" s="214" t="s">
        <v>83</v>
      </c>
      <c r="T77" s="213"/>
      <c r="U77" s="213"/>
      <c r="V77" s="213"/>
      <c r="W77" s="213"/>
      <c r="X77" s="213"/>
      <c r="Y77" s="213"/>
      <c r="Z77" s="213"/>
      <c r="AA77" s="95" t="s">
        <v>248</v>
      </c>
      <c r="AB77" s="96">
        <v>10000000</v>
      </c>
      <c r="AC77" s="96">
        <v>10000000</v>
      </c>
      <c r="AD77" s="99">
        <v>0</v>
      </c>
      <c r="AE77" s="97">
        <v>6434600</v>
      </c>
      <c r="AF77" s="96">
        <v>2307800</v>
      </c>
      <c r="AG77" s="96">
        <v>2307800</v>
      </c>
      <c r="AH77" s="96">
        <v>2307800</v>
      </c>
      <c r="AI77" s="62">
        <f t="shared" si="4"/>
        <v>1</v>
      </c>
      <c r="AJ77" s="62">
        <f t="shared" si="5"/>
        <v>0.64346000000000003</v>
      </c>
      <c r="AK77" s="98">
        <f t="shared" si="6"/>
        <v>0.23078000000000001</v>
      </c>
    </row>
    <row r="78" spans="1:38" ht="41.25" customHeight="1" x14ac:dyDescent="0.25">
      <c r="A78" s="212" t="s">
        <v>92</v>
      </c>
      <c r="B78" s="213"/>
      <c r="C78" s="212" t="s">
        <v>236</v>
      </c>
      <c r="D78" s="213"/>
      <c r="E78" s="212" t="s">
        <v>234</v>
      </c>
      <c r="F78" s="213"/>
      <c r="G78" s="212" t="s">
        <v>237</v>
      </c>
      <c r="H78" s="213"/>
      <c r="I78" s="212" t="s">
        <v>259</v>
      </c>
      <c r="J78" s="213"/>
      <c r="K78" s="213"/>
      <c r="L78" s="212" t="s">
        <v>238</v>
      </c>
      <c r="M78" s="213"/>
      <c r="N78" s="213"/>
      <c r="O78" s="212"/>
      <c r="P78" s="213"/>
      <c r="Q78" s="212"/>
      <c r="R78" s="213"/>
      <c r="S78" s="214" t="s">
        <v>84</v>
      </c>
      <c r="T78" s="213"/>
      <c r="U78" s="213"/>
      <c r="V78" s="213"/>
      <c r="W78" s="213"/>
      <c r="X78" s="213"/>
      <c r="Y78" s="213"/>
      <c r="Z78" s="213"/>
      <c r="AA78" s="95" t="s">
        <v>248</v>
      </c>
      <c r="AB78" s="96">
        <v>4000000</v>
      </c>
      <c r="AC78" s="96">
        <v>16000</v>
      </c>
      <c r="AD78" s="96">
        <v>3984000</v>
      </c>
      <c r="AE78" s="100">
        <v>0</v>
      </c>
      <c r="AF78" s="99">
        <v>0</v>
      </c>
      <c r="AG78" s="99">
        <v>0</v>
      </c>
      <c r="AH78" s="99">
        <v>0</v>
      </c>
      <c r="AI78" s="62">
        <f t="shared" si="4"/>
        <v>4.0000000000000001E-3</v>
      </c>
      <c r="AJ78" s="62">
        <f t="shared" si="5"/>
        <v>0</v>
      </c>
      <c r="AK78" s="98">
        <f t="shared" si="6"/>
        <v>0</v>
      </c>
    </row>
    <row r="79" spans="1:38" ht="41.25" customHeight="1" x14ac:dyDescent="0.25">
      <c r="A79" s="212" t="s">
        <v>92</v>
      </c>
      <c r="B79" s="213"/>
      <c r="C79" s="212" t="s">
        <v>236</v>
      </c>
      <c r="D79" s="213"/>
      <c r="E79" s="212" t="s">
        <v>234</v>
      </c>
      <c r="F79" s="213"/>
      <c r="G79" s="212" t="s">
        <v>237</v>
      </c>
      <c r="H79" s="213"/>
      <c r="I79" s="212" t="s">
        <v>259</v>
      </c>
      <c r="J79" s="213"/>
      <c r="K79" s="213"/>
      <c r="L79" s="212" t="s">
        <v>256</v>
      </c>
      <c r="M79" s="213"/>
      <c r="N79" s="213"/>
      <c r="O79" s="212"/>
      <c r="P79" s="213"/>
      <c r="Q79" s="212"/>
      <c r="R79" s="213"/>
      <c r="S79" s="214" t="s">
        <v>85</v>
      </c>
      <c r="T79" s="213"/>
      <c r="U79" s="213"/>
      <c r="V79" s="213"/>
      <c r="W79" s="213"/>
      <c r="X79" s="213"/>
      <c r="Y79" s="213"/>
      <c r="Z79" s="213"/>
      <c r="AA79" s="95" t="s">
        <v>248</v>
      </c>
      <c r="AB79" s="96">
        <v>2000000</v>
      </c>
      <c r="AC79" s="96">
        <v>8000</v>
      </c>
      <c r="AD79" s="96">
        <v>1992000</v>
      </c>
      <c r="AE79" s="100">
        <v>0</v>
      </c>
      <c r="AF79" s="99">
        <v>0</v>
      </c>
      <c r="AG79" s="99">
        <v>0</v>
      </c>
      <c r="AH79" s="99">
        <v>0</v>
      </c>
      <c r="AI79" s="62">
        <f t="shared" si="4"/>
        <v>4.0000000000000001E-3</v>
      </c>
      <c r="AJ79" s="62">
        <f t="shared" si="5"/>
        <v>0</v>
      </c>
      <c r="AK79" s="98">
        <f t="shared" si="6"/>
        <v>0</v>
      </c>
      <c r="AL79" s="82">
        <f>+Y80+Y81+Y82</f>
        <v>0</v>
      </c>
    </row>
    <row r="80" spans="1:38" ht="41.25" customHeight="1" x14ac:dyDescent="0.25">
      <c r="A80" s="212" t="s">
        <v>92</v>
      </c>
      <c r="B80" s="213"/>
      <c r="C80" s="212" t="s">
        <v>236</v>
      </c>
      <c r="D80" s="213"/>
      <c r="E80" s="212" t="s">
        <v>234</v>
      </c>
      <c r="F80" s="213"/>
      <c r="G80" s="212" t="s">
        <v>237</v>
      </c>
      <c r="H80" s="213"/>
      <c r="I80" s="212" t="s">
        <v>260</v>
      </c>
      <c r="J80" s="213"/>
      <c r="K80" s="213"/>
      <c r="L80" s="212" t="s">
        <v>233</v>
      </c>
      <c r="M80" s="213"/>
      <c r="N80" s="213"/>
      <c r="O80" s="212"/>
      <c r="P80" s="213"/>
      <c r="Q80" s="212"/>
      <c r="R80" s="213"/>
      <c r="S80" s="214" t="s">
        <v>86</v>
      </c>
      <c r="T80" s="213"/>
      <c r="U80" s="213"/>
      <c r="V80" s="213"/>
      <c r="W80" s="213"/>
      <c r="X80" s="213"/>
      <c r="Y80" s="213"/>
      <c r="Z80" s="213"/>
      <c r="AA80" s="95" t="s">
        <v>248</v>
      </c>
      <c r="AB80" s="96">
        <v>150000</v>
      </c>
      <c r="AC80" s="99">
        <v>600</v>
      </c>
      <c r="AD80" s="96">
        <v>149400</v>
      </c>
      <c r="AE80" s="100">
        <v>0</v>
      </c>
      <c r="AF80" s="99">
        <v>0</v>
      </c>
      <c r="AG80" s="99">
        <v>0</v>
      </c>
      <c r="AH80" s="99">
        <v>0</v>
      </c>
      <c r="AI80" s="62">
        <f t="shared" si="4"/>
        <v>4.0000000000000001E-3</v>
      </c>
      <c r="AJ80" s="62">
        <f t="shared" si="5"/>
        <v>0</v>
      </c>
      <c r="AK80" s="98">
        <f t="shared" si="6"/>
        <v>0</v>
      </c>
      <c r="AL80" s="82">
        <f>+Y81+Y82</f>
        <v>0</v>
      </c>
    </row>
    <row r="81" spans="1:37" ht="41.25" customHeight="1" x14ac:dyDescent="0.25">
      <c r="A81" s="212" t="s">
        <v>92</v>
      </c>
      <c r="B81" s="213"/>
      <c r="C81" s="212" t="s">
        <v>236</v>
      </c>
      <c r="D81" s="213"/>
      <c r="E81" s="212" t="s">
        <v>234</v>
      </c>
      <c r="F81" s="213"/>
      <c r="G81" s="212" t="s">
        <v>237</v>
      </c>
      <c r="H81" s="213"/>
      <c r="I81" s="212" t="s">
        <v>261</v>
      </c>
      <c r="J81" s="213"/>
      <c r="K81" s="213"/>
      <c r="L81" s="212" t="s">
        <v>240</v>
      </c>
      <c r="M81" s="213"/>
      <c r="N81" s="213"/>
      <c r="O81" s="212"/>
      <c r="P81" s="213"/>
      <c r="Q81" s="212"/>
      <c r="R81" s="213"/>
      <c r="S81" s="214" t="s">
        <v>87</v>
      </c>
      <c r="T81" s="213"/>
      <c r="U81" s="213"/>
      <c r="V81" s="213"/>
      <c r="W81" s="213"/>
      <c r="X81" s="213"/>
      <c r="Y81" s="213"/>
      <c r="Z81" s="213"/>
      <c r="AA81" s="95" t="s">
        <v>248</v>
      </c>
      <c r="AB81" s="96">
        <v>1000000</v>
      </c>
      <c r="AC81" s="96">
        <v>59880</v>
      </c>
      <c r="AD81" s="96">
        <v>940120</v>
      </c>
      <c r="AE81" s="97">
        <v>55880</v>
      </c>
      <c r="AF81" s="99">
        <v>0</v>
      </c>
      <c r="AG81" s="99">
        <v>0</v>
      </c>
      <c r="AH81" s="99">
        <v>0</v>
      </c>
      <c r="AI81" s="62">
        <f t="shared" si="4"/>
        <v>5.9880000000000003E-2</v>
      </c>
      <c r="AJ81" s="62">
        <f t="shared" si="5"/>
        <v>5.5879999999999999E-2</v>
      </c>
      <c r="AK81" s="98">
        <f t="shared" si="6"/>
        <v>0</v>
      </c>
    </row>
    <row r="82" spans="1:37" ht="41.25" customHeight="1" x14ac:dyDescent="0.2">
      <c r="A82" s="215" t="s">
        <v>262</v>
      </c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102">
        <f t="shared" ref="AB82:AH82" si="7">SUM(AB44:AB81)</f>
        <v>482067802</v>
      </c>
      <c r="AC82" s="102">
        <f t="shared" si="7"/>
        <v>436835887</v>
      </c>
      <c r="AD82" s="102">
        <f t="shared" si="7"/>
        <v>45231915</v>
      </c>
      <c r="AE82" s="102">
        <f t="shared" si="7"/>
        <v>267689376</v>
      </c>
      <c r="AF82" s="102">
        <f t="shared" si="7"/>
        <v>214560511</v>
      </c>
      <c r="AG82" s="102">
        <f t="shared" si="7"/>
        <v>213142391</v>
      </c>
      <c r="AH82" s="102">
        <f t="shared" si="7"/>
        <v>212777001</v>
      </c>
      <c r="AI82" s="63">
        <f t="shared" si="4"/>
        <v>0.90617105143230459</v>
      </c>
      <c r="AJ82" s="63">
        <f t="shared" si="5"/>
        <v>0.55529403724831217</v>
      </c>
      <c r="AK82" s="63">
        <f t="shared" si="6"/>
        <v>0.44138397154348841</v>
      </c>
    </row>
    <row r="83" spans="1:37" ht="41.25" customHeight="1" x14ac:dyDescent="0.2">
      <c r="A83" s="215" t="s">
        <v>263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102">
        <f t="shared" ref="AB83:AH83" si="8">AB43+AB82</f>
        <v>3987313361</v>
      </c>
      <c r="AC83" s="102">
        <f t="shared" si="8"/>
        <v>3525751949</v>
      </c>
      <c r="AD83" s="102">
        <f t="shared" si="8"/>
        <v>461561412</v>
      </c>
      <c r="AE83" s="102">
        <f t="shared" si="8"/>
        <v>3342247184</v>
      </c>
      <c r="AF83" s="102">
        <f t="shared" si="8"/>
        <v>3286718319</v>
      </c>
      <c r="AG83" s="102">
        <f t="shared" si="8"/>
        <v>3213814817</v>
      </c>
      <c r="AH83" s="102">
        <f t="shared" si="8"/>
        <v>3213449427</v>
      </c>
      <c r="AI83" s="63">
        <f t="shared" si="4"/>
        <v>0.88424250360793255</v>
      </c>
      <c r="AJ83" s="63">
        <f t="shared" si="5"/>
        <v>0.83822034573218984</v>
      </c>
      <c r="AK83" s="63">
        <f t="shared" si="6"/>
        <v>0.80591845587829136</v>
      </c>
    </row>
    <row r="84" spans="1:37" ht="41.25" customHeight="1" x14ac:dyDescent="0.25">
      <c r="A84" s="224" t="s">
        <v>92</v>
      </c>
      <c r="B84" s="213"/>
      <c r="C84" s="224" t="s">
        <v>247</v>
      </c>
      <c r="D84" s="213"/>
      <c r="E84" s="224" t="s">
        <v>236</v>
      </c>
      <c r="F84" s="213"/>
      <c r="G84" s="224" t="s">
        <v>233</v>
      </c>
      <c r="H84" s="213"/>
      <c r="I84" s="224" t="s">
        <v>233</v>
      </c>
      <c r="J84" s="213"/>
      <c r="K84" s="213"/>
      <c r="L84" s="224"/>
      <c r="M84" s="213"/>
      <c r="N84" s="213"/>
      <c r="O84" s="224"/>
      <c r="P84" s="213"/>
      <c r="Q84" s="224"/>
      <c r="R84" s="213"/>
      <c r="S84" s="225" t="s">
        <v>88</v>
      </c>
      <c r="T84" s="213"/>
      <c r="U84" s="213"/>
      <c r="V84" s="213"/>
      <c r="W84" s="213"/>
      <c r="X84" s="213"/>
      <c r="Y84" s="213"/>
      <c r="Z84" s="213"/>
      <c r="AA84" s="103" t="s">
        <v>258</v>
      </c>
      <c r="AB84" s="104">
        <v>8325794</v>
      </c>
      <c r="AC84" s="104">
        <v>8325794</v>
      </c>
      <c r="AD84" s="105">
        <v>0</v>
      </c>
      <c r="AE84" s="106">
        <v>8325794</v>
      </c>
      <c r="AF84" s="104">
        <v>8325794</v>
      </c>
      <c r="AG84" s="104">
        <v>8325794</v>
      </c>
      <c r="AH84" s="104">
        <v>8325794</v>
      </c>
      <c r="AI84" s="107">
        <f t="shared" si="4"/>
        <v>1</v>
      </c>
      <c r="AJ84" s="107">
        <f t="shared" si="5"/>
        <v>1</v>
      </c>
      <c r="AK84" s="107">
        <f t="shared" si="6"/>
        <v>1</v>
      </c>
    </row>
    <row r="85" spans="1:37" ht="41.25" customHeight="1" x14ac:dyDescent="0.2">
      <c r="A85" s="215" t="s">
        <v>264</v>
      </c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108">
        <f>SUM(AB84)</f>
        <v>8325794</v>
      </c>
      <c r="AC85" s="108">
        <f t="shared" ref="AC85:AH85" si="9">SUM(AC84)</f>
        <v>8325794</v>
      </c>
      <c r="AD85" s="108">
        <f t="shared" si="9"/>
        <v>0</v>
      </c>
      <c r="AE85" s="108">
        <f t="shared" si="9"/>
        <v>8325794</v>
      </c>
      <c r="AF85" s="108">
        <f t="shared" si="9"/>
        <v>8325794</v>
      </c>
      <c r="AG85" s="108">
        <f t="shared" si="9"/>
        <v>8325794</v>
      </c>
      <c r="AH85" s="108">
        <f t="shared" si="9"/>
        <v>8325794</v>
      </c>
      <c r="AI85" s="63">
        <f t="shared" si="4"/>
        <v>1</v>
      </c>
      <c r="AJ85" s="63">
        <f t="shared" si="5"/>
        <v>1</v>
      </c>
      <c r="AK85" s="63">
        <f t="shared" si="6"/>
        <v>1</v>
      </c>
    </row>
    <row r="86" spans="1:37" ht="13.5" customHeight="1" x14ac:dyDescent="0.25">
      <c r="A86" s="212" t="s">
        <v>93</v>
      </c>
      <c r="B86" s="213"/>
      <c r="C86" s="212" t="s">
        <v>265</v>
      </c>
      <c r="D86" s="213"/>
      <c r="E86" s="212" t="s">
        <v>266</v>
      </c>
      <c r="F86" s="213"/>
      <c r="G86" s="212" t="s">
        <v>233</v>
      </c>
      <c r="H86" s="213"/>
      <c r="I86" s="212" t="s">
        <v>89</v>
      </c>
      <c r="J86" s="213"/>
      <c r="K86" s="213"/>
      <c r="L86" s="212" t="s">
        <v>89</v>
      </c>
      <c r="M86" s="213"/>
      <c r="N86" s="213"/>
      <c r="O86" s="212" t="s">
        <v>89</v>
      </c>
      <c r="P86" s="213"/>
      <c r="Q86" s="212" t="s">
        <v>89</v>
      </c>
      <c r="R86" s="213"/>
      <c r="S86" s="214" t="s">
        <v>131</v>
      </c>
      <c r="T86" s="213"/>
      <c r="U86" s="213"/>
      <c r="V86" s="213"/>
      <c r="W86" s="213"/>
      <c r="X86" s="213"/>
      <c r="Y86" s="213"/>
      <c r="Z86" s="213"/>
      <c r="AA86" s="95" t="s">
        <v>235</v>
      </c>
      <c r="AB86" s="96">
        <v>220000000</v>
      </c>
      <c r="AC86" s="96">
        <v>184397243</v>
      </c>
      <c r="AD86" s="96">
        <v>35602757</v>
      </c>
      <c r="AE86" s="97">
        <v>144796090</v>
      </c>
      <c r="AF86" s="96">
        <v>59486250</v>
      </c>
      <c r="AG86" s="96">
        <v>59486250</v>
      </c>
      <c r="AH86" s="96">
        <v>59486250</v>
      </c>
      <c r="AI86" s="62">
        <f t="shared" si="4"/>
        <v>0.83816928636363641</v>
      </c>
      <c r="AJ86" s="62">
        <f>AE86/AB86</f>
        <v>0.65816404545454543</v>
      </c>
      <c r="AK86" s="98">
        <f>AH86/AB86</f>
        <v>0.27039204545454548</v>
      </c>
    </row>
    <row r="87" spans="1:37" ht="13.5" customHeight="1" x14ac:dyDescent="0.25">
      <c r="A87" s="212" t="s">
        <v>93</v>
      </c>
      <c r="B87" s="213"/>
      <c r="C87" s="212" t="s">
        <v>265</v>
      </c>
      <c r="D87" s="213"/>
      <c r="E87" s="212" t="s">
        <v>266</v>
      </c>
      <c r="F87" s="213"/>
      <c r="G87" s="212" t="s">
        <v>233</v>
      </c>
      <c r="H87" s="213"/>
      <c r="I87" s="212" t="s">
        <v>89</v>
      </c>
      <c r="J87" s="213"/>
      <c r="K87" s="213"/>
      <c r="L87" s="212" t="s">
        <v>89</v>
      </c>
      <c r="M87" s="213"/>
      <c r="N87" s="213"/>
      <c r="O87" s="212" t="s">
        <v>89</v>
      </c>
      <c r="P87" s="213"/>
      <c r="Q87" s="212" t="s">
        <v>89</v>
      </c>
      <c r="R87" s="213"/>
      <c r="S87" s="214" t="s">
        <v>131</v>
      </c>
      <c r="T87" s="213"/>
      <c r="U87" s="213"/>
      <c r="V87" s="213"/>
      <c r="W87" s="213"/>
      <c r="X87" s="213"/>
      <c r="Y87" s="213"/>
      <c r="Z87" s="213"/>
      <c r="AA87" s="95" t="s">
        <v>248</v>
      </c>
      <c r="AB87" s="96">
        <v>114500000</v>
      </c>
      <c r="AC87" s="96">
        <v>20258000</v>
      </c>
      <c r="AD87" s="96">
        <v>94242000</v>
      </c>
      <c r="AE87" s="97">
        <v>19800000</v>
      </c>
      <c r="AF87" s="99">
        <v>0</v>
      </c>
      <c r="AG87" s="99">
        <v>0</v>
      </c>
      <c r="AH87" s="99">
        <v>0</v>
      </c>
      <c r="AI87" s="62">
        <f t="shared" si="4"/>
        <v>0.17692576419213973</v>
      </c>
      <c r="AJ87" s="62">
        <f t="shared" ref="AJ87:AJ95" si="10">AE87/AB87</f>
        <v>0.17292576419213973</v>
      </c>
      <c r="AK87" s="98">
        <f t="shared" ref="AK87:AK95" si="11">AH87/AB87</f>
        <v>0</v>
      </c>
    </row>
    <row r="88" spans="1:37" ht="13.5" customHeight="1" x14ac:dyDescent="0.25">
      <c r="A88" s="212" t="s">
        <v>93</v>
      </c>
      <c r="B88" s="213"/>
      <c r="C88" s="212" t="s">
        <v>267</v>
      </c>
      <c r="D88" s="213"/>
      <c r="E88" s="212" t="s">
        <v>266</v>
      </c>
      <c r="F88" s="213"/>
      <c r="G88" s="212" t="s">
        <v>247</v>
      </c>
      <c r="H88" s="213"/>
      <c r="I88" s="212" t="s">
        <v>89</v>
      </c>
      <c r="J88" s="213"/>
      <c r="K88" s="213"/>
      <c r="L88" s="212" t="s">
        <v>89</v>
      </c>
      <c r="M88" s="213"/>
      <c r="N88" s="213"/>
      <c r="O88" s="212" t="s">
        <v>89</v>
      </c>
      <c r="P88" s="213"/>
      <c r="Q88" s="212" t="s">
        <v>89</v>
      </c>
      <c r="R88" s="213"/>
      <c r="S88" s="214" t="s">
        <v>132</v>
      </c>
      <c r="T88" s="213"/>
      <c r="U88" s="213"/>
      <c r="V88" s="213"/>
      <c r="W88" s="213"/>
      <c r="X88" s="213"/>
      <c r="Y88" s="213"/>
      <c r="Z88" s="213"/>
      <c r="AA88" s="95" t="s">
        <v>235</v>
      </c>
      <c r="AB88" s="96">
        <v>743065294</v>
      </c>
      <c r="AC88" s="96">
        <v>706578634</v>
      </c>
      <c r="AD88" s="96">
        <v>36486660</v>
      </c>
      <c r="AE88" s="97">
        <v>687010425</v>
      </c>
      <c r="AF88" s="96">
        <v>417931689</v>
      </c>
      <c r="AG88" s="96">
        <v>406389569</v>
      </c>
      <c r="AH88" s="96">
        <v>406389569</v>
      </c>
      <c r="AI88" s="62">
        <f t="shared" si="4"/>
        <v>0.95089710110993286</v>
      </c>
      <c r="AJ88" s="62">
        <f t="shared" si="10"/>
        <v>0.92456266030371215</v>
      </c>
      <c r="AK88" s="98">
        <f t="shared" si="11"/>
        <v>0.5469096353731735</v>
      </c>
    </row>
    <row r="89" spans="1:37" ht="13.5" customHeight="1" x14ac:dyDescent="0.25">
      <c r="A89" s="212" t="s">
        <v>93</v>
      </c>
      <c r="B89" s="213"/>
      <c r="C89" s="212" t="s">
        <v>267</v>
      </c>
      <c r="D89" s="213"/>
      <c r="E89" s="212" t="s">
        <v>266</v>
      </c>
      <c r="F89" s="213"/>
      <c r="G89" s="212" t="s">
        <v>247</v>
      </c>
      <c r="H89" s="213"/>
      <c r="I89" s="212" t="s">
        <v>89</v>
      </c>
      <c r="J89" s="213"/>
      <c r="K89" s="213"/>
      <c r="L89" s="212" t="s">
        <v>89</v>
      </c>
      <c r="M89" s="213"/>
      <c r="N89" s="213"/>
      <c r="O89" s="212" t="s">
        <v>89</v>
      </c>
      <c r="P89" s="213"/>
      <c r="Q89" s="212" t="s">
        <v>89</v>
      </c>
      <c r="R89" s="213"/>
      <c r="S89" s="214" t="s">
        <v>132</v>
      </c>
      <c r="T89" s="213"/>
      <c r="U89" s="213"/>
      <c r="V89" s="213"/>
      <c r="W89" s="213"/>
      <c r="X89" s="213"/>
      <c r="Y89" s="213"/>
      <c r="Z89" s="213"/>
      <c r="AA89" s="95" t="s">
        <v>248</v>
      </c>
      <c r="AB89" s="96">
        <v>562317808</v>
      </c>
      <c r="AC89" s="96">
        <v>231223201</v>
      </c>
      <c r="AD89" s="96">
        <v>331094607</v>
      </c>
      <c r="AE89" s="97">
        <v>217586094</v>
      </c>
      <c r="AF89" s="96">
        <v>68743694</v>
      </c>
      <c r="AG89" s="96">
        <v>68743694</v>
      </c>
      <c r="AH89" s="96">
        <v>68743694</v>
      </c>
      <c r="AI89" s="62">
        <f t="shared" si="4"/>
        <v>0.41119665376131925</v>
      </c>
      <c r="AJ89" s="62">
        <f t="shared" si="10"/>
        <v>0.38694505296549314</v>
      </c>
      <c r="AK89" s="98">
        <f t="shared" si="11"/>
        <v>0.12225060814719921</v>
      </c>
    </row>
    <row r="90" spans="1:37" ht="13.5" customHeight="1" x14ac:dyDescent="0.25">
      <c r="A90" s="212" t="s">
        <v>93</v>
      </c>
      <c r="B90" s="213"/>
      <c r="C90" s="212" t="s">
        <v>267</v>
      </c>
      <c r="D90" s="213"/>
      <c r="E90" s="212" t="s">
        <v>266</v>
      </c>
      <c r="F90" s="213"/>
      <c r="G90" s="212" t="s">
        <v>247</v>
      </c>
      <c r="H90" s="213"/>
      <c r="I90" s="212" t="s">
        <v>89</v>
      </c>
      <c r="J90" s="213"/>
      <c r="K90" s="213"/>
      <c r="L90" s="212" t="s">
        <v>89</v>
      </c>
      <c r="M90" s="213"/>
      <c r="N90" s="213"/>
      <c r="O90" s="212" t="s">
        <v>89</v>
      </c>
      <c r="P90" s="213"/>
      <c r="Q90" s="212" t="s">
        <v>89</v>
      </c>
      <c r="R90" s="213"/>
      <c r="S90" s="214" t="s">
        <v>132</v>
      </c>
      <c r="T90" s="213"/>
      <c r="U90" s="213"/>
      <c r="V90" s="213"/>
      <c r="W90" s="213"/>
      <c r="X90" s="213"/>
      <c r="Y90" s="213"/>
      <c r="Z90" s="213"/>
      <c r="AA90" s="95" t="s">
        <v>259</v>
      </c>
      <c r="AB90" s="96">
        <v>75000000</v>
      </c>
      <c r="AC90" s="96">
        <v>16925853</v>
      </c>
      <c r="AD90" s="96">
        <v>58074147</v>
      </c>
      <c r="AE90" s="97">
        <v>16625853</v>
      </c>
      <c r="AF90" s="96">
        <v>13635053</v>
      </c>
      <c r="AG90" s="96">
        <v>13635053</v>
      </c>
      <c r="AH90" s="96">
        <v>13635053</v>
      </c>
      <c r="AI90" s="62">
        <f t="shared" si="4"/>
        <v>0.22567804</v>
      </c>
      <c r="AJ90" s="62">
        <f t="shared" si="10"/>
        <v>0.22167803999999999</v>
      </c>
      <c r="AK90" s="98">
        <f t="shared" si="11"/>
        <v>0.18180070666666667</v>
      </c>
    </row>
    <row r="91" spans="1:37" ht="12" customHeight="1" x14ac:dyDescent="0.25">
      <c r="A91" s="212" t="s">
        <v>93</v>
      </c>
      <c r="B91" s="213"/>
      <c r="C91" s="212" t="s">
        <v>267</v>
      </c>
      <c r="D91" s="213"/>
      <c r="E91" s="212" t="s">
        <v>266</v>
      </c>
      <c r="F91" s="213"/>
      <c r="G91" s="212" t="s">
        <v>237</v>
      </c>
      <c r="H91" s="213"/>
      <c r="I91" s="212" t="s">
        <v>89</v>
      </c>
      <c r="J91" s="213"/>
      <c r="K91" s="213"/>
      <c r="L91" s="212" t="s">
        <v>89</v>
      </c>
      <c r="M91" s="213"/>
      <c r="N91" s="213"/>
      <c r="O91" s="212" t="s">
        <v>89</v>
      </c>
      <c r="P91" s="213"/>
      <c r="Q91" s="212" t="s">
        <v>89</v>
      </c>
      <c r="R91" s="213"/>
      <c r="S91" s="214" t="s">
        <v>133</v>
      </c>
      <c r="T91" s="213"/>
      <c r="U91" s="213"/>
      <c r="V91" s="213"/>
      <c r="W91" s="213"/>
      <c r="X91" s="213"/>
      <c r="Y91" s="213"/>
      <c r="Z91" s="213"/>
      <c r="AA91" s="95" t="s">
        <v>235</v>
      </c>
      <c r="AB91" s="96">
        <v>140000000</v>
      </c>
      <c r="AC91" s="96">
        <v>109877395</v>
      </c>
      <c r="AD91" s="96">
        <v>30122605</v>
      </c>
      <c r="AE91" s="97">
        <v>107911521</v>
      </c>
      <c r="AF91" s="96">
        <v>89639133</v>
      </c>
      <c r="AG91" s="96">
        <v>89273870</v>
      </c>
      <c r="AH91" s="96">
        <v>89273870</v>
      </c>
      <c r="AI91" s="62">
        <f t="shared" si="4"/>
        <v>0.78483853571428575</v>
      </c>
      <c r="AJ91" s="62">
        <f t="shared" si="10"/>
        <v>0.77079657857142858</v>
      </c>
      <c r="AK91" s="98">
        <f t="shared" si="11"/>
        <v>0.63767050000000003</v>
      </c>
    </row>
    <row r="92" spans="1:37" ht="12" customHeight="1" x14ac:dyDescent="0.25">
      <c r="A92" s="212" t="s">
        <v>93</v>
      </c>
      <c r="B92" s="213"/>
      <c r="C92" s="212" t="s">
        <v>267</v>
      </c>
      <c r="D92" s="213"/>
      <c r="E92" s="212" t="s">
        <v>266</v>
      </c>
      <c r="F92" s="213"/>
      <c r="G92" s="212" t="s">
        <v>237</v>
      </c>
      <c r="H92" s="213"/>
      <c r="I92" s="212" t="s">
        <v>89</v>
      </c>
      <c r="J92" s="213"/>
      <c r="K92" s="213"/>
      <c r="L92" s="212" t="s">
        <v>89</v>
      </c>
      <c r="M92" s="213"/>
      <c r="N92" s="213"/>
      <c r="O92" s="212" t="s">
        <v>89</v>
      </c>
      <c r="P92" s="213"/>
      <c r="Q92" s="212" t="s">
        <v>89</v>
      </c>
      <c r="R92" s="213"/>
      <c r="S92" s="214" t="s">
        <v>133</v>
      </c>
      <c r="T92" s="213"/>
      <c r="U92" s="213"/>
      <c r="V92" s="213"/>
      <c r="W92" s="213"/>
      <c r="X92" s="213"/>
      <c r="Y92" s="213"/>
      <c r="Z92" s="213"/>
      <c r="AA92" s="95" t="s">
        <v>248</v>
      </c>
      <c r="AB92" s="96">
        <v>88500000</v>
      </c>
      <c r="AC92" s="96">
        <v>52567434</v>
      </c>
      <c r="AD92" s="96">
        <v>35932566</v>
      </c>
      <c r="AE92" s="97">
        <v>52033532</v>
      </c>
      <c r="AF92" s="96">
        <v>43358242</v>
      </c>
      <c r="AG92" s="96">
        <v>43358242</v>
      </c>
      <c r="AH92" s="96">
        <v>43358242</v>
      </c>
      <c r="AI92" s="62">
        <f t="shared" si="4"/>
        <v>0.59398230508474581</v>
      </c>
      <c r="AJ92" s="62">
        <f t="shared" si="10"/>
        <v>0.58794951412429375</v>
      </c>
      <c r="AK92" s="98">
        <f t="shared" si="11"/>
        <v>0.48992363841807912</v>
      </c>
    </row>
    <row r="93" spans="1:37" ht="13.5" customHeight="1" x14ac:dyDescent="0.25">
      <c r="A93" s="212" t="s">
        <v>93</v>
      </c>
      <c r="B93" s="213"/>
      <c r="C93" s="212" t="s">
        <v>267</v>
      </c>
      <c r="D93" s="213"/>
      <c r="E93" s="212" t="s">
        <v>266</v>
      </c>
      <c r="F93" s="213"/>
      <c r="G93" s="212" t="s">
        <v>238</v>
      </c>
      <c r="H93" s="213"/>
      <c r="I93" s="212" t="s">
        <v>89</v>
      </c>
      <c r="J93" s="213"/>
      <c r="K93" s="213"/>
      <c r="L93" s="212" t="s">
        <v>89</v>
      </c>
      <c r="M93" s="213"/>
      <c r="N93" s="213"/>
      <c r="O93" s="212" t="s">
        <v>89</v>
      </c>
      <c r="P93" s="213"/>
      <c r="Q93" s="212" t="s">
        <v>89</v>
      </c>
      <c r="R93" s="213"/>
      <c r="S93" s="214" t="s">
        <v>209</v>
      </c>
      <c r="T93" s="213"/>
      <c r="U93" s="213"/>
      <c r="V93" s="213"/>
      <c r="W93" s="213"/>
      <c r="X93" s="213"/>
      <c r="Y93" s="213"/>
      <c r="Z93" s="213"/>
      <c r="AA93" s="95" t="s">
        <v>235</v>
      </c>
      <c r="AB93" s="96">
        <v>60000000</v>
      </c>
      <c r="AC93" s="96">
        <v>50904000</v>
      </c>
      <c r="AD93" s="96">
        <v>9096000</v>
      </c>
      <c r="AE93" s="97">
        <v>50904000</v>
      </c>
      <c r="AF93" s="96">
        <v>26000000</v>
      </c>
      <c r="AG93" s="96">
        <v>26000000</v>
      </c>
      <c r="AH93" s="96">
        <v>26000000</v>
      </c>
      <c r="AI93" s="62">
        <f t="shared" si="4"/>
        <v>0.84840000000000004</v>
      </c>
      <c r="AJ93" s="62">
        <f t="shared" si="10"/>
        <v>0.84840000000000004</v>
      </c>
      <c r="AK93" s="98">
        <f t="shared" si="11"/>
        <v>0.43333333333333335</v>
      </c>
    </row>
    <row r="94" spans="1:37" ht="13.5" customHeight="1" x14ac:dyDescent="0.25">
      <c r="A94" s="212" t="s">
        <v>93</v>
      </c>
      <c r="B94" s="213"/>
      <c r="C94" s="212" t="s">
        <v>267</v>
      </c>
      <c r="D94" s="213"/>
      <c r="E94" s="212" t="s">
        <v>266</v>
      </c>
      <c r="F94" s="213"/>
      <c r="G94" s="212" t="s">
        <v>238</v>
      </c>
      <c r="H94" s="213"/>
      <c r="I94" s="212" t="s">
        <v>89</v>
      </c>
      <c r="J94" s="213"/>
      <c r="K94" s="213"/>
      <c r="L94" s="212" t="s">
        <v>89</v>
      </c>
      <c r="M94" s="213"/>
      <c r="N94" s="213"/>
      <c r="O94" s="212" t="s">
        <v>89</v>
      </c>
      <c r="P94" s="213"/>
      <c r="Q94" s="212" t="s">
        <v>89</v>
      </c>
      <c r="R94" s="213"/>
      <c r="S94" s="214" t="s">
        <v>209</v>
      </c>
      <c r="T94" s="213"/>
      <c r="U94" s="213"/>
      <c r="V94" s="213"/>
      <c r="W94" s="213"/>
      <c r="X94" s="213"/>
      <c r="Y94" s="213"/>
      <c r="Z94" s="213"/>
      <c r="AA94" s="95" t="s">
        <v>248</v>
      </c>
      <c r="AB94" s="96">
        <v>40000000</v>
      </c>
      <c r="AC94" s="96">
        <v>160000</v>
      </c>
      <c r="AD94" s="96">
        <v>39840000</v>
      </c>
      <c r="AE94" s="100">
        <v>0</v>
      </c>
      <c r="AF94" s="99">
        <v>0</v>
      </c>
      <c r="AG94" s="99">
        <v>0</v>
      </c>
      <c r="AH94" s="99">
        <v>0</v>
      </c>
      <c r="AI94" s="62">
        <f t="shared" si="4"/>
        <v>4.0000000000000001E-3</v>
      </c>
      <c r="AJ94" s="62">
        <f t="shared" si="10"/>
        <v>0</v>
      </c>
      <c r="AK94" s="98">
        <f t="shared" si="11"/>
        <v>0</v>
      </c>
    </row>
    <row r="95" spans="1:37" x14ac:dyDescent="0.25">
      <c r="A95" s="215" t="s">
        <v>268</v>
      </c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108">
        <f>SUM(AB86:AB94)</f>
        <v>2043383102</v>
      </c>
      <c r="AC95" s="108">
        <f t="shared" ref="AC95:AH95" si="12">SUM(AC86:AC94)</f>
        <v>1372891760</v>
      </c>
      <c r="AD95" s="108">
        <f t="shared" si="12"/>
        <v>670491342</v>
      </c>
      <c r="AE95" s="108">
        <f t="shared" si="12"/>
        <v>1296667515</v>
      </c>
      <c r="AF95" s="108">
        <f t="shared" si="12"/>
        <v>718794061</v>
      </c>
      <c r="AG95" s="108">
        <f t="shared" si="12"/>
        <v>706886678</v>
      </c>
      <c r="AH95" s="108">
        <f t="shared" si="12"/>
        <v>706886678</v>
      </c>
      <c r="AI95" s="63">
        <f t="shared" si="4"/>
        <v>0.67187193564254111</v>
      </c>
      <c r="AJ95" s="63">
        <f t="shared" si="10"/>
        <v>0.63456897227488185</v>
      </c>
      <c r="AK95" s="64">
        <f t="shared" si="11"/>
        <v>0.3459393773532341</v>
      </c>
    </row>
    <row r="96" spans="1:37" x14ac:dyDescent="0.25">
      <c r="A96" s="109"/>
      <c r="C96" s="109"/>
      <c r="E96" s="109"/>
      <c r="G96" s="109"/>
      <c r="I96" s="109"/>
      <c r="L96" s="109"/>
      <c r="O96" s="109"/>
      <c r="Q96" s="109"/>
      <c r="S96" s="110"/>
      <c r="AA96" s="109"/>
      <c r="AB96" s="111"/>
      <c r="AC96" s="111"/>
      <c r="AD96" s="111"/>
      <c r="AE96" s="111"/>
      <c r="AF96" s="111"/>
      <c r="AG96" s="111"/>
      <c r="AH96" s="111"/>
      <c r="AI96" s="112"/>
      <c r="AJ96" s="112"/>
      <c r="AK96" s="113"/>
    </row>
    <row r="97" spans="1:37" ht="13.5" customHeight="1" x14ac:dyDescent="0.25">
      <c r="A97" s="215" t="s">
        <v>269</v>
      </c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108">
        <f>AB83+AB85+AB95</f>
        <v>6039022257</v>
      </c>
      <c r="AC97" s="108">
        <f t="shared" ref="AC97:AH97" si="13">AC83+AC85+AC95</f>
        <v>4906969503</v>
      </c>
      <c r="AD97" s="108">
        <f t="shared" si="13"/>
        <v>1132052754</v>
      </c>
      <c r="AE97" s="108">
        <f t="shared" si="13"/>
        <v>4647240493</v>
      </c>
      <c r="AF97" s="108">
        <f t="shared" si="13"/>
        <v>4013838174</v>
      </c>
      <c r="AG97" s="108">
        <f t="shared" si="13"/>
        <v>3929027289</v>
      </c>
      <c r="AH97" s="108">
        <f t="shared" si="13"/>
        <v>3928661899</v>
      </c>
      <c r="AI97" s="63">
        <f>AC97/AB97</f>
        <v>0.81254370230415929</v>
      </c>
      <c r="AJ97" s="63">
        <f>AE97/AB97</f>
        <v>0.76953524846066812</v>
      </c>
      <c r="AK97" s="64">
        <f>AH97/AB97</f>
        <v>0.65054602083080215</v>
      </c>
    </row>
    <row r="98" spans="1:37" x14ac:dyDescent="0.2">
      <c r="A98" s="114"/>
      <c r="B98" s="109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6"/>
      <c r="Z98" s="116"/>
      <c r="AA98" s="116"/>
      <c r="AB98" s="116"/>
      <c r="AC98" s="116"/>
      <c r="AD98" s="116"/>
      <c r="AE98" s="116"/>
      <c r="AF98" s="116"/>
      <c r="AG98" s="112"/>
      <c r="AH98" s="112"/>
      <c r="AI98" s="117"/>
      <c r="AJ98" s="114"/>
      <c r="AK98" s="114"/>
    </row>
    <row r="99" spans="1:37" ht="12" customHeight="1" x14ac:dyDescent="0.25">
      <c r="A99" s="216" t="s">
        <v>184</v>
      </c>
      <c r="B99" s="217"/>
      <c r="C99" s="217"/>
      <c r="D99" s="217"/>
      <c r="E99" s="217"/>
      <c r="F99" s="217"/>
      <c r="G99" s="218"/>
      <c r="H99" s="219" t="s">
        <v>225</v>
      </c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89" t="s">
        <v>89</v>
      </c>
      <c r="AC99" s="89" t="s">
        <v>89</v>
      </c>
      <c r="AD99" s="89" t="s">
        <v>89</v>
      </c>
      <c r="AE99" s="90" t="s">
        <v>89</v>
      </c>
      <c r="AF99" s="89" t="s">
        <v>89</v>
      </c>
      <c r="AG99" s="89" t="s">
        <v>89</v>
      </c>
      <c r="AH99" s="89" t="s">
        <v>89</v>
      </c>
      <c r="AI99" s="118" t="s">
        <v>89</v>
      </c>
      <c r="AJ99" s="118" t="s">
        <v>89</v>
      </c>
    </row>
    <row r="100" spans="1:37" ht="12" customHeight="1" x14ac:dyDescent="0.2">
      <c r="A100" s="220" t="s">
        <v>91</v>
      </c>
      <c r="B100" s="221"/>
      <c r="C100" s="222" t="s">
        <v>29</v>
      </c>
      <c r="D100" s="221"/>
      <c r="E100" s="220" t="s">
        <v>30</v>
      </c>
      <c r="F100" s="221"/>
      <c r="G100" s="220" t="s">
        <v>31</v>
      </c>
      <c r="H100" s="221"/>
      <c r="I100" s="220" t="s">
        <v>32</v>
      </c>
      <c r="J100" s="223"/>
      <c r="K100" s="221"/>
      <c r="L100" s="220" t="s">
        <v>33</v>
      </c>
      <c r="M100" s="223"/>
      <c r="N100" s="221"/>
      <c r="O100" s="220" t="s">
        <v>231</v>
      </c>
      <c r="P100" s="221"/>
      <c r="Q100" s="220" t="s">
        <v>232</v>
      </c>
      <c r="R100" s="221"/>
      <c r="S100" s="220" t="s">
        <v>34</v>
      </c>
      <c r="T100" s="223"/>
      <c r="U100" s="223"/>
      <c r="V100" s="223"/>
      <c r="W100" s="223"/>
      <c r="X100" s="223"/>
      <c r="Y100" s="223"/>
      <c r="Z100" s="221"/>
      <c r="AA100" s="119" t="s">
        <v>126</v>
      </c>
      <c r="AB100" s="120" t="s">
        <v>127</v>
      </c>
      <c r="AC100" s="120" t="s">
        <v>35</v>
      </c>
      <c r="AD100" s="120" t="s">
        <v>128</v>
      </c>
      <c r="AE100" s="121" t="s">
        <v>129</v>
      </c>
      <c r="AF100" s="120" t="s">
        <v>130</v>
      </c>
      <c r="AG100" s="120" t="s">
        <v>94</v>
      </c>
      <c r="AH100" s="120" t="s">
        <v>36</v>
      </c>
      <c r="AI100" s="122" t="s">
        <v>188</v>
      </c>
      <c r="AJ100" s="122" t="s">
        <v>193</v>
      </c>
      <c r="AK100" s="122" t="s">
        <v>185</v>
      </c>
    </row>
    <row r="101" spans="1:37" ht="12" customHeight="1" x14ac:dyDescent="0.25">
      <c r="A101" s="212" t="s">
        <v>93</v>
      </c>
      <c r="B101" s="213"/>
      <c r="C101" s="212" t="s">
        <v>267</v>
      </c>
      <c r="D101" s="213"/>
      <c r="E101" s="212" t="s">
        <v>266</v>
      </c>
      <c r="F101" s="213"/>
      <c r="G101" s="212" t="s">
        <v>238</v>
      </c>
      <c r="H101" s="213"/>
      <c r="I101" s="212" t="s">
        <v>89</v>
      </c>
      <c r="J101" s="213"/>
      <c r="K101" s="213"/>
      <c r="L101" s="212" t="s">
        <v>89</v>
      </c>
      <c r="M101" s="213"/>
      <c r="N101" s="213"/>
      <c r="O101" s="212" t="s">
        <v>89</v>
      </c>
      <c r="P101" s="213"/>
      <c r="Q101" s="212" t="s">
        <v>89</v>
      </c>
      <c r="R101" s="213"/>
      <c r="S101" s="214" t="s">
        <v>209</v>
      </c>
      <c r="T101" s="213"/>
      <c r="U101" s="213"/>
      <c r="V101" s="213"/>
      <c r="W101" s="213"/>
      <c r="X101" s="213"/>
      <c r="Y101" s="213"/>
      <c r="Z101" s="213"/>
      <c r="AA101" s="95" t="s">
        <v>248</v>
      </c>
      <c r="AB101" s="96">
        <v>646912000</v>
      </c>
      <c r="AC101" s="96">
        <v>392833614</v>
      </c>
      <c r="AD101" s="96">
        <v>254078386</v>
      </c>
      <c r="AE101" s="97">
        <v>380288591</v>
      </c>
      <c r="AF101" s="96">
        <v>1501822</v>
      </c>
      <c r="AG101" s="96">
        <v>1501822</v>
      </c>
      <c r="AH101" s="96">
        <v>1501822</v>
      </c>
      <c r="AI101" s="62">
        <f t="shared" ref="AI101:AI102" si="14">AC101/AB101</f>
        <v>0.60724428361199045</v>
      </c>
      <c r="AJ101" s="62">
        <f t="shared" ref="AJ101:AJ102" si="15">AE101/AB101</f>
        <v>0.58785212053571434</v>
      </c>
      <c r="AK101" s="98">
        <f t="shared" ref="AK101:AK102" si="16">AH101/AB101</f>
        <v>2.3215244113573407E-3</v>
      </c>
    </row>
    <row r="102" spans="1:37" ht="12" customHeight="1" x14ac:dyDescent="0.25">
      <c r="A102" s="197" t="s">
        <v>270</v>
      </c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23">
        <f>+AB101</f>
        <v>646912000</v>
      </c>
      <c r="AC102" s="123">
        <f t="shared" ref="AC102:AH102" si="17">+AC101</f>
        <v>392833614</v>
      </c>
      <c r="AD102" s="123">
        <f t="shared" si="17"/>
        <v>254078386</v>
      </c>
      <c r="AE102" s="123">
        <f t="shared" si="17"/>
        <v>380288591</v>
      </c>
      <c r="AF102" s="123">
        <f t="shared" si="17"/>
        <v>1501822</v>
      </c>
      <c r="AG102" s="123">
        <f t="shared" si="17"/>
        <v>1501822</v>
      </c>
      <c r="AH102" s="123">
        <f t="shared" si="17"/>
        <v>1501822</v>
      </c>
      <c r="AI102" s="63">
        <f t="shared" si="14"/>
        <v>0.60724428361199045</v>
      </c>
      <c r="AJ102" s="63">
        <f t="shared" si="15"/>
        <v>0.58785212053571434</v>
      </c>
      <c r="AK102" s="64">
        <f t="shared" si="16"/>
        <v>2.3215244113573407E-3</v>
      </c>
    </row>
    <row r="103" spans="1:37" x14ac:dyDescent="0.25">
      <c r="A103" s="118" t="s">
        <v>89</v>
      </c>
      <c r="B103" s="118" t="s">
        <v>89</v>
      </c>
      <c r="C103" s="118" t="s">
        <v>89</v>
      </c>
      <c r="D103" s="118" t="s">
        <v>89</v>
      </c>
      <c r="E103" s="118" t="s">
        <v>89</v>
      </c>
      <c r="F103" s="118" t="s">
        <v>89</v>
      </c>
      <c r="G103" s="118" t="s">
        <v>89</v>
      </c>
      <c r="H103" s="118" t="s">
        <v>89</v>
      </c>
      <c r="I103" s="118" t="s">
        <v>89</v>
      </c>
      <c r="J103" s="198" t="s">
        <v>89</v>
      </c>
      <c r="K103" s="199"/>
      <c r="L103" s="198" t="s">
        <v>89</v>
      </c>
      <c r="M103" s="199"/>
      <c r="N103" s="118" t="s">
        <v>89</v>
      </c>
      <c r="O103" s="118" t="s">
        <v>89</v>
      </c>
      <c r="P103" s="118" t="s">
        <v>89</v>
      </c>
      <c r="Q103" s="118" t="s">
        <v>89</v>
      </c>
      <c r="R103" s="118" t="s">
        <v>89</v>
      </c>
      <c r="S103" s="118" t="s">
        <v>89</v>
      </c>
      <c r="T103" s="118" t="s">
        <v>89</v>
      </c>
      <c r="U103" s="118" t="s">
        <v>89</v>
      </c>
      <c r="V103" s="118" t="s">
        <v>89</v>
      </c>
      <c r="W103" s="118" t="s">
        <v>89</v>
      </c>
      <c r="X103" s="118" t="s">
        <v>89</v>
      </c>
      <c r="Y103" s="118" t="s">
        <v>89</v>
      </c>
      <c r="Z103" s="118" t="s">
        <v>89</v>
      </c>
      <c r="AA103" s="118" t="s">
        <v>89</v>
      </c>
      <c r="AB103" s="89" t="s">
        <v>89</v>
      </c>
      <c r="AC103" s="89" t="s">
        <v>89</v>
      </c>
      <c r="AD103" s="89" t="s">
        <v>89</v>
      </c>
      <c r="AE103" s="89" t="s">
        <v>89</v>
      </c>
      <c r="AF103" s="89" t="s">
        <v>89</v>
      </c>
      <c r="AG103" s="89" t="s">
        <v>89</v>
      </c>
      <c r="AH103" s="89" t="s">
        <v>89</v>
      </c>
    </row>
    <row r="104" spans="1:37" x14ac:dyDescent="0.25">
      <c r="A104" s="200" t="s">
        <v>226</v>
      </c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1"/>
      <c r="AB104" s="124">
        <f>+AB97+AB102</f>
        <v>6685934257</v>
      </c>
      <c r="AC104" s="124">
        <f t="shared" ref="AC104:AH104" si="18">+AC97+AC102</f>
        <v>5299803117</v>
      </c>
      <c r="AD104" s="124">
        <f t="shared" si="18"/>
        <v>1386131140</v>
      </c>
      <c r="AE104" s="124">
        <f t="shared" si="18"/>
        <v>5027529084</v>
      </c>
      <c r="AF104" s="124">
        <f t="shared" si="18"/>
        <v>4015339996</v>
      </c>
      <c r="AG104" s="124">
        <f t="shared" si="18"/>
        <v>3930529111</v>
      </c>
      <c r="AH104" s="124">
        <f t="shared" si="18"/>
        <v>3930163721</v>
      </c>
      <c r="AI104" s="64">
        <f>AC104/AB104</f>
        <v>0.79267951392899849</v>
      </c>
      <c r="AJ104" s="64">
        <f>AE104/AB104</f>
        <v>0.75195610527224488</v>
      </c>
      <c r="AK104" s="64">
        <f>AH104/AB104</f>
        <v>0.58782566054777163</v>
      </c>
    </row>
    <row r="105" spans="1:37" x14ac:dyDescent="0.25">
      <c r="AB105" s="86"/>
      <c r="AC105" s="86"/>
      <c r="AD105" s="86"/>
      <c r="AE105" s="86"/>
      <c r="AF105" s="86"/>
      <c r="AG105" s="86"/>
      <c r="AH105" s="86"/>
    </row>
    <row r="106" spans="1:37" x14ac:dyDescent="0.25">
      <c r="AB106" s="86"/>
      <c r="AC106" s="86"/>
      <c r="AD106" s="86"/>
      <c r="AE106" s="86"/>
      <c r="AF106" s="86"/>
      <c r="AG106" s="86"/>
      <c r="AH106" s="86"/>
    </row>
    <row r="107" spans="1:37" ht="12" x14ac:dyDescent="0.2">
      <c r="A107" s="202" t="s">
        <v>271</v>
      </c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4"/>
    </row>
    <row r="108" spans="1:37" ht="12" x14ac:dyDescent="0.2">
      <c r="A108" s="205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7"/>
    </row>
    <row r="109" spans="1:37" ht="12" x14ac:dyDescent="0.2">
      <c r="A109" s="205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7"/>
    </row>
    <row r="110" spans="1:37" ht="12" x14ac:dyDescent="0.2">
      <c r="A110" s="208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10"/>
    </row>
    <row r="111" spans="1:37" x14ac:dyDescent="0.25">
      <c r="AB111" s="86"/>
      <c r="AC111" s="86"/>
      <c r="AD111" s="86"/>
      <c r="AE111" s="86"/>
      <c r="AF111" s="86"/>
      <c r="AG111" s="86"/>
      <c r="AH111" s="86"/>
    </row>
    <row r="114" spans="2:36" x14ac:dyDescent="0.25">
      <c r="C114" s="211" t="s">
        <v>90</v>
      </c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AI114" s="211" t="s">
        <v>272</v>
      </c>
      <c r="AJ114" s="211"/>
    </row>
    <row r="115" spans="2:36" x14ac:dyDescent="0.25">
      <c r="B115" s="125" t="s">
        <v>273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6"/>
      <c r="AI115" s="211" t="s">
        <v>274</v>
      </c>
      <c r="AJ115" s="211"/>
    </row>
  </sheetData>
  <mergeCells count="743">
    <mergeCell ref="A2:J6"/>
    <mergeCell ref="M3:Z5"/>
    <mergeCell ref="AA3:AK3"/>
    <mergeCell ref="AA4:AK4"/>
    <mergeCell ref="AA5:AK5"/>
    <mergeCell ref="AA6:AK6"/>
    <mergeCell ref="AA7:AK7"/>
    <mergeCell ref="A13:G13"/>
    <mergeCell ref="H13:AA13"/>
    <mergeCell ref="Q11:W11"/>
    <mergeCell ref="X11:Z11"/>
    <mergeCell ref="A14:B14"/>
    <mergeCell ref="C14:D14"/>
    <mergeCell ref="E14:F14"/>
    <mergeCell ref="G14:H14"/>
    <mergeCell ref="I14:K14"/>
    <mergeCell ref="L14:N14"/>
    <mergeCell ref="A11:E11"/>
    <mergeCell ref="F11:H11"/>
    <mergeCell ref="I11:P11"/>
    <mergeCell ref="A12:F12"/>
    <mergeCell ref="G12:AA12"/>
    <mergeCell ref="O14:P14"/>
    <mergeCell ref="Q14:R14"/>
    <mergeCell ref="S14:Z14"/>
    <mergeCell ref="A43:AA43"/>
    <mergeCell ref="A44:B44"/>
    <mergeCell ref="C44:D44"/>
    <mergeCell ref="E44:F44"/>
    <mergeCell ref="G44:H44"/>
    <mergeCell ref="I44:K44"/>
    <mergeCell ref="L44:N44"/>
    <mergeCell ref="O44:P44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37:B37"/>
    <mergeCell ref="C37:D37"/>
    <mergeCell ref="E37:F37"/>
    <mergeCell ref="G37:H37"/>
    <mergeCell ref="I37:K37"/>
    <mergeCell ref="L37:N37"/>
    <mergeCell ref="O37:P37"/>
    <mergeCell ref="A82:AA82"/>
    <mergeCell ref="A79:B79"/>
    <mergeCell ref="C79:D79"/>
    <mergeCell ref="E79:F79"/>
    <mergeCell ref="G79:H79"/>
    <mergeCell ref="I79:K79"/>
    <mergeCell ref="L79:N79"/>
    <mergeCell ref="O79:P79"/>
    <mergeCell ref="A72:B72"/>
    <mergeCell ref="C72:D72"/>
    <mergeCell ref="E72:F72"/>
    <mergeCell ref="G72:H72"/>
    <mergeCell ref="I72:K72"/>
    <mergeCell ref="L72:N72"/>
    <mergeCell ref="O72:P72"/>
    <mergeCell ref="Q72:R72"/>
    <mergeCell ref="A81:B81"/>
    <mergeCell ref="C81:D81"/>
    <mergeCell ref="E81:F81"/>
    <mergeCell ref="G81:H81"/>
    <mergeCell ref="I81:K81"/>
    <mergeCell ref="L81:N81"/>
    <mergeCell ref="O81:P81"/>
    <mergeCell ref="Q81:R81"/>
    <mergeCell ref="S81:Z81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A77:B77"/>
    <mergeCell ref="C77:D77"/>
    <mergeCell ref="E77:F77"/>
    <mergeCell ref="G77:H77"/>
    <mergeCell ref="I77:K77"/>
    <mergeCell ref="L77:N77"/>
    <mergeCell ref="O77:P77"/>
    <mergeCell ref="Q77:R77"/>
    <mergeCell ref="S77:Z77"/>
    <mergeCell ref="A78:B78"/>
    <mergeCell ref="C78:D78"/>
    <mergeCell ref="E78:F78"/>
    <mergeCell ref="G78:H78"/>
    <mergeCell ref="I78:K78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S16:Z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16:B16"/>
    <mergeCell ref="C16:D16"/>
    <mergeCell ref="E16:F16"/>
    <mergeCell ref="G16:H16"/>
    <mergeCell ref="I16:K16"/>
    <mergeCell ref="L16:N16"/>
    <mergeCell ref="O16:P16"/>
    <mergeCell ref="Q16:R16"/>
    <mergeCell ref="S18:Z18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18:B18"/>
    <mergeCell ref="C18:D18"/>
    <mergeCell ref="E18:F18"/>
    <mergeCell ref="G18:H18"/>
    <mergeCell ref="I18:K18"/>
    <mergeCell ref="L18:N18"/>
    <mergeCell ref="O18:P18"/>
    <mergeCell ref="Q18:R18"/>
    <mergeCell ref="S20:Z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20:B20"/>
    <mergeCell ref="C20:D20"/>
    <mergeCell ref="E20:F20"/>
    <mergeCell ref="G20:H20"/>
    <mergeCell ref="I20:K20"/>
    <mergeCell ref="L20:N20"/>
    <mergeCell ref="O20:P20"/>
    <mergeCell ref="Q20:R20"/>
    <mergeCell ref="S22:Z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22:B22"/>
    <mergeCell ref="C22:D22"/>
    <mergeCell ref="E22:F22"/>
    <mergeCell ref="G22:H22"/>
    <mergeCell ref="I22:K22"/>
    <mergeCell ref="L22:N22"/>
    <mergeCell ref="O22:P22"/>
    <mergeCell ref="Q22:R22"/>
    <mergeCell ref="S24:Z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24:B24"/>
    <mergeCell ref="C24:D24"/>
    <mergeCell ref="E24:F24"/>
    <mergeCell ref="G24:H24"/>
    <mergeCell ref="I24:K24"/>
    <mergeCell ref="L24:N24"/>
    <mergeCell ref="O24:P24"/>
    <mergeCell ref="Q24:R24"/>
    <mergeCell ref="S26:Z26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26:B26"/>
    <mergeCell ref="C26:D26"/>
    <mergeCell ref="E26:F26"/>
    <mergeCell ref="G26:H26"/>
    <mergeCell ref="I26:K26"/>
    <mergeCell ref="L26:N26"/>
    <mergeCell ref="O26:P26"/>
    <mergeCell ref="Q26:R26"/>
    <mergeCell ref="S28:Z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28:B28"/>
    <mergeCell ref="C28:D28"/>
    <mergeCell ref="E28:F28"/>
    <mergeCell ref="G28:H28"/>
    <mergeCell ref="I28:K28"/>
    <mergeCell ref="L28:N28"/>
    <mergeCell ref="O28:P28"/>
    <mergeCell ref="Q28:R28"/>
    <mergeCell ref="S30:Z30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30:B30"/>
    <mergeCell ref="C30:D30"/>
    <mergeCell ref="E30:F30"/>
    <mergeCell ref="G30:H30"/>
    <mergeCell ref="I30:K30"/>
    <mergeCell ref="L30:N30"/>
    <mergeCell ref="O30:P30"/>
    <mergeCell ref="Q30:R30"/>
    <mergeCell ref="S32:Z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32:B32"/>
    <mergeCell ref="C32:D32"/>
    <mergeCell ref="E32:F32"/>
    <mergeCell ref="G32:H32"/>
    <mergeCell ref="I32:K32"/>
    <mergeCell ref="L32:N32"/>
    <mergeCell ref="O32:P32"/>
    <mergeCell ref="Q32:R32"/>
    <mergeCell ref="S34:Z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34:B34"/>
    <mergeCell ref="C34:D34"/>
    <mergeCell ref="E34:F34"/>
    <mergeCell ref="G34:H34"/>
    <mergeCell ref="I34:K34"/>
    <mergeCell ref="L34:N34"/>
    <mergeCell ref="O34:P34"/>
    <mergeCell ref="Q34:R34"/>
    <mergeCell ref="Q37:R37"/>
    <mergeCell ref="S37:Z37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Q44:R44"/>
    <mergeCell ref="S44:Z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S46:Z46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46:B46"/>
    <mergeCell ref="C46:D46"/>
    <mergeCell ref="E46:F46"/>
    <mergeCell ref="G46:H46"/>
    <mergeCell ref="I46:K46"/>
    <mergeCell ref="L46:N46"/>
    <mergeCell ref="O46:P46"/>
    <mergeCell ref="Q46:R46"/>
    <mergeCell ref="S48:Z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48:B48"/>
    <mergeCell ref="C48:D48"/>
    <mergeCell ref="E48:F48"/>
    <mergeCell ref="G48:H48"/>
    <mergeCell ref="I48:K48"/>
    <mergeCell ref="L48:N48"/>
    <mergeCell ref="O48:P48"/>
    <mergeCell ref="Q48:R48"/>
    <mergeCell ref="S50:Z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50:B50"/>
    <mergeCell ref="C50:D50"/>
    <mergeCell ref="E50:F50"/>
    <mergeCell ref="G50:H50"/>
    <mergeCell ref="I50:K50"/>
    <mergeCell ref="L50:N50"/>
    <mergeCell ref="O50:P50"/>
    <mergeCell ref="Q50:R50"/>
    <mergeCell ref="S52:Z52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52:B52"/>
    <mergeCell ref="C52:D52"/>
    <mergeCell ref="E52:F52"/>
    <mergeCell ref="G52:H52"/>
    <mergeCell ref="I52:K52"/>
    <mergeCell ref="L52:N52"/>
    <mergeCell ref="O52:P52"/>
    <mergeCell ref="Q52:R52"/>
    <mergeCell ref="S54:Z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54:B54"/>
    <mergeCell ref="C54:D54"/>
    <mergeCell ref="E54:F54"/>
    <mergeCell ref="G54:H54"/>
    <mergeCell ref="I54:K54"/>
    <mergeCell ref="L54:N54"/>
    <mergeCell ref="O54:P54"/>
    <mergeCell ref="Q54:R54"/>
    <mergeCell ref="S56:Z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56:B56"/>
    <mergeCell ref="C56:D56"/>
    <mergeCell ref="E56:F56"/>
    <mergeCell ref="G56:H56"/>
    <mergeCell ref="I56:K56"/>
    <mergeCell ref="L56:N56"/>
    <mergeCell ref="O56:P56"/>
    <mergeCell ref="Q56:R56"/>
    <mergeCell ref="S58:Z58"/>
    <mergeCell ref="A59:B59"/>
    <mergeCell ref="C59:D59"/>
    <mergeCell ref="E59:F59"/>
    <mergeCell ref="G59:H59"/>
    <mergeCell ref="I59:K59"/>
    <mergeCell ref="L59:N59"/>
    <mergeCell ref="O59:P59"/>
    <mergeCell ref="Q59:R59"/>
    <mergeCell ref="S59:Z59"/>
    <mergeCell ref="A58:B58"/>
    <mergeCell ref="C58:D58"/>
    <mergeCell ref="E58:F58"/>
    <mergeCell ref="G58:H58"/>
    <mergeCell ref="I58:K58"/>
    <mergeCell ref="L58:N58"/>
    <mergeCell ref="O58:P58"/>
    <mergeCell ref="Q58:R58"/>
    <mergeCell ref="S60:Z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A60:B60"/>
    <mergeCell ref="C60:D60"/>
    <mergeCell ref="E60:F60"/>
    <mergeCell ref="G60:H60"/>
    <mergeCell ref="I60:K60"/>
    <mergeCell ref="L60:N60"/>
    <mergeCell ref="O60:P60"/>
    <mergeCell ref="Q60:R60"/>
    <mergeCell ref="S62:Z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A62:B62"/>
    <mergeCell ref="C62:D62"/>
    <mergeCell ref="E62:F62"/>
    <mergeCell ref="G62:H62"/>
    <mergeCell ref="I62:K62"/>
    <mergeCell ref="L62:N62"/>
    <mergeCell ref="O62:P62"/>
    <mergeCell ref="Q62:R62"/>
    <mergeCell ref="S64:Z64"/>
    <mergeCell ref="A65:B65"/>
    <mergeCell ref="C65:D65"/>
    <mergeCell ref="E65:F65"/>
    <mergeCell ref="G65:H65"/>
    <mergeCell ref="I65:K65"/>
    <mergeCell ref="L65:N65"/>
    <mergeCell ref="O65:P65"/>
    <mergeCell ref="Q65:R65"/>
    <mergeCell ref="S65:Z65"/>
    <mergeCell ref="A64:B64"/>
    <mergeCell ref="C64:D64"/>
    <mergeCell ref="E64:F64"/>
    <mergeCell ref="G64:H64"/>
    <mergeCell ref="I64:K64"/>
    <mergeCell ref="L64:N64"/>
    <mergeCell ref="O64:P64"/>
    <mergeCell ref="Q64:R64"/>
    <mergeCell ref="S66:Z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A66:B66"/>
    <mergeCell ref="C66:D66"/>
    <mergeCell ref="E66:F66"/>
    <mergeCell ref="G66:H66"/>
    <mergeCell ref="I66:K66"/>
    <mergeCell ref="L66:N66"/>
    <mergeCell ref="O66:P66"/>
    <mergeCell ref="Q66:R66"/>
    <mergeCell ref="S68:Z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A68:B68"/>
    <mergeCell ref="C68:D68"/>
    <mergeCell ref="E68:F68"/>
    <mergeCell ref="G68:H68"/>
    <mergeCell ref="I68:K68"/>
    <mergeCell ref="L68:N68"/>
    <mergeCell ref="O68:P68"/>
    <mergeCell ref="Q68:R68"/>
    <mergeCell ref="S70:Z70"/>
    <mergeCell ref="A71:B71"/>
    <mergeCell ref="C71:D71"/>
    <mergeCell ref="E71:F71"/>
    <mergeCell ref="G71:H71"/>
    <mergeCell ref="I71:K71"/>
    <mergeCell ref="L71:N71"/>
    <mergeCell ref="O71:P71"/>
    <mergeCell ref="Q71:R71"/>
    <mergeCell ref="S71:Z71"/>
    <mergeCell ref="A70:B70"/>
    <mergeCell ref="C70:D70"/>
    <mergeCell ref="E70:F70"/>
    <mergeCell ref="G70:H70"/>
    <mergeCell ref="I70:K70"/>
    <mergeCell ref="L70:N70"/>
    <mergeCell ref="O70:P70"/>
    <mergeCell ref="Q70:R70"/>
    <mergeCell ref="S72:Z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A74:B74"/>
    <mergeCell ref="C74:D74"/>
    <mergeCell ref="E74:F74"/>
    <mergeCell ref="G74:H74"/>
    <mergeCell ref="I74:K74"/>
    <mergeCell ref="L74:N74"/>
    <mergeCell ref="O74:P74"/>
    <mergeCell ref="Q74:R74"/>
    <mergeCell ref="S74:Z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L78:N78"/>
    <mergeCell ref="O78:P78"/>
    <mergeCell ref="Q78:R78"/>
    <mergeCell ref="S78:Z78"/>
    <mergeCell ref="Q79:R79"/>
    <mergeCell ref="S79:Z79"/>
    <mergeCell ref="A80:B80"/>
    <mergeCell ref="C80:D80"/>
    <mergeCell ref="E80:F80"/>
    <mergeCell ref="G80:H80"/>
    <mergeCell ref="I80:K80"/>
    <mergeCell ref="L80:N80"/>
    <mergeCell ref="O80:P80"/>
    <mergeCell ref="Q80:R80"/>
    <mergeCell ref="S80:Z80"/>
    <mergeCell ref="A83:AA83"/>
    <mergeCell ref="A84:B84"/>
    <mergeCell ref="C84:D84"/>
    <mergeCell ref="E84:F84"/>
    <mergeCell ref="G84:H84"/>
    <mergeCell ref="I84:K84"/>
    <mergeCell ref="L84:N84"/>
    <mergeCell ref="O84:P84"/>
    <mergeCell ref="Q84:R84"/>
    <mergeCell ref="S84:Z84"/>
    <mergeCell ref="A85:AA85"/>
    <mergeCell ref="A86:B86"/>
    <mergeCell ref="C86:D86"/>
    <mergeCell ref="E86:F86"/>
    <mergeCell ref="G86:H86"/>
    <mergeCell ref="I86:K86"/>
    <mergeCell ref="L86:N86"/>
    <mergeCell ref="O86:P86"/>
    <mergeCell ref="Q86:R86"/>
    <mergeCell ref="S86:Z86"/>
    <mergeCell ref="O87:P87"/>
    <mergeCell ref="Q87:R87"/>
    <mergeCell ref="S87:Z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A87:B87"/>
    <mergeCell ref="C87:D87"/>
    <mergeCell ref="E87:F87"/>
    <mergeCell ref="G87:H87"/>
    <mergeCell ref="I87:K87"/>
    <mergeCell ref="L87:N87"/>
    <mergeCell ref="A89:B89"/>
    <mergeCell ref="C89:D89"/>
    <mergeCell ref="E89:F89"/>
    <mergeCell ref="G89:H89"/>
    <mergeCell ref="I89:K89"/>
    <mergeCell ref="L89:N89"/>
    <mergeCell ref="O89:P89"/>
    <mergeCell ref="Q89:R89"/>
    <mergeCell ref="S89:Z89"/>
    <mergeCell ref="A90:B90"/>
    <mergeCell ref="C90:D90"/>
    <mergeCell ref="E90:F90"/>
    <mergeCell ref="G90:H90"/>
    <mergeCell ref="I90:K90"/>
    <mergeCell ref="L90:N90"/>
    <mergeCell ref="O90:P90"/>
    <mergeCell ref="Q90:R90"/>
    <mergeCell ref="S90:Z90"/>
    <mergeCell ref="A91:B91"/>
    <mergeCell ref="C91:D91"/>
    <mergeCell ref="E91:F91"/>
    <mergeCell ref="G91:H91"/>
    <mergeCell ref="I91:K91"/>
    <mergeCell ref="L91:N91"/>
    <mergeCell ref="O91:P91"/>
    <mergeCell ref="Q91:R91"/>
    <mergeCell ref="S91:Z91"/>
    <mergeCell ref="A92:B92"/>
    <mergeCell ref="C92:D92"/>
    <mergeCell ref="E92:F92"/>
    <mergeCell ref="G92:H92"/>
    <mergeCell ref="I92:K92"/>
    <mergeCell ref="L92:N92"/>
    <mergeCell ref="O92:P92"/>
    <mergeCell ref="Q92:R92"/>
    <mergeCell ref="S92:Z92"/>
    <mergeCell ref="Q93:R93"/>
    <mergeCell ref="S93:Z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A93:B93"/>
    <mergeCell ref="C93:D93"/>
    <mergeCell ref="E93:F93"/>
    <mergeCell ref="G93:H93"/>
    <mergeCell ref="I93:K93"/>
    <mergeCell ref="L93:N93"/>
    <mergeCell ref="O93:P93"/>
    <mergeCell ref="A95:AA95"/>
    <mergeCell ref="A97:AA97"/>
    <mergeCell ref="A99:G99"/>
    <mergeCell ref="H99:AA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A102:AA102"/>
    <mergeCell ref="J103:K103"/>
    <mergeCell ref="L103:M103"/>
    <mergeCell ref="A104:AA104"/>
    <mergeCell ref="A107:AK110"/>
    <mergeCell ref="C114:M114"/>
    <mergeCell ref="AI114:AJ114"/>
    <mergeCell ref="AI115:AJ115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S101:Z101"/>
  </mergeCells>
  <pageMargins left="0.17" right="0.17" top="0.22" bottom="0.17" header="0.23" footer="0.39370078740157499"/>
  <pageSetup scale="64" fitToHeight="0" orientation="landscape" horizontalDpi="1200" verticalDpi="12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37"/>
  <sheetViews>
    <sheetView showGridLines="0" topLeftCell="A16" workbookViewId="0">
      <selection activeCell="T18" sqref="T18:V18"/>
    </sheetView>
  </sheetViews>
  <sheetFormatPr baseColWidth="10" defaultRowHeight="12" x14ac:dyDescent="0.2"/>
  <cols>
    <col min="1" max="1" width="11.42578125" style="58"/>
    <col min="2" max="2" width="0.5703125" style="58" customWidth="1"/>
    <col min="3" max="3" width="0.28515625" style="58" customWidth="1"/>
    <col min="4" max="4" width="13.7109375" style="58" customWidth="1"/>
    <col min="5" max="5" width="13" style="58" customWidth="1"/>
    <col min="6" max="6" width="0.85546875" style="58" customWidth="1"/>
    <col min="7" max="7" width="5.7109375" style="58" customWidth="1"/>
    <col min="8" max="8" width="4" style="58" customWidth="1"/>
    <col min="9" max="9" width="4.85546875" style="58" customWidth="1"/>
    <col min="10" max="10" width="4.42578125" style="58" customWidth="1"/>
    <col min="11" max="17" width="4" style="58" customWidth="1"/>
    <col min="18" max="18" width="20.28515625" style="58" customWidth="1"/>
    <col min="19" max="19" width="11.28515625" style="58" bestFit="1" customWidth="1"/>
    <col min="20" max="20" width="3.85546875" style="58" customWidth="1"/>
    <col min="21" max="21" width="1.140625" style="58" customWidth="1"/>
    <col min="22" max="22" width="9.28515625" style="58" customWidth="1"/>
    <col min="23" max="23" width="11.28515625" style="58" bestFit="1" customWidth="1"/>
    <col min="24" max="24" width="7.140625" style="58" customWidth="1"/>
    <col min="25" max="25" width="0" style="58" hidden="1" customWidth="1"/>
    <col min="26" max="26" width="3.42578125" style="58" customWidth="1"/>
    <col min="27" max="27" width="10.140625" style="58" customWidth="1"/>
    <col min="28" max="28" width="0.42578125" style="58" customWidth="1"/>
    <col min="29" max="29" width="15.140625" style="58" customWidth="1"/>
    <col min="30" max="30" width="12.85546875" style="58" customWidth="1"/>
    <col min="31" max="31" width="7.140625" style="58" customWidth="1"/>
    <col min="32" max="32" width="1.28515625" style="58" customWidth="1"/>
    <col min="33" max="33" width="1.85546875" style="58" customWidth="1"/>
    <col min="34" max="34" width="1" style="58" customWidth="1"/>
    <col min="35" max="16384" width="11.42578125" style="58"/>
  </cols>
  <sheetData>
    <row r="1" spans="2:34" x14ac:dyDescent="0.2">
      <c r="B1" s="68"/>
      <c r="C1" s="69"/>
      <c r="D1" s="69"/>
      <c r="E1" s="69"/>
      <c r="F1" s="69"/>
      <c r="G1" s="244" t="s">
        <v>135</v>
      </c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/>
    </row>
    <row r="2" spans="2:34" ht="14.1" customHeight="1" x14ac:dyDescent="0.2">
      <c r="B2" s="71"/>
      <c r="C2" s="246"/>
      <c r="D2" s="246"/>
      <c r="E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V2" s="247" t="s">
        <v>136</v>
      </c>
      <c r="W2" s="246"/>
      <c r="X2" s="246"/>
      <c r="Z2" s="248" t="s">
        <v>190</v>
      </c>
      <c r="AA2" s="246"/>
      <c r="AB2" s="248" t="s">
        <v>191</v>
      </c>
      <c r="AC2" s="246"/>
      <c r="AD2" s="246"/>
      <c r="AE2" s="246"/>
      <c r="AF2" s="246"/>
      <c r="AG2" s="72"/>
    </row>
    <row r="3" spans="2:34" ht="0" hidden="1" customHeight="1" x14ac:dyDescent="0.2">
      <c r="B3" s="71"/>
      <c r="C3" s="246"/>
      <c r="D3" s="246"/>
      <c r="E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AG3" s="72"/>
    </row>
    <row r="4" spans="2:34" ht="14.1" customHeight="1" x14ac:dyDescent="0.2">
      <c r="B4" s="71"/>
      <c r="C4" s="246"/>
      <c r="D4" s="246"/>
      <c r="E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V4" s="247" t="s">
        <v>137</v>
      </c>
      <c r="W4" s="246"/>
      <c r="X4" s="246"/>
      <c r="Z4" s="248" t="s">
        <v>138</v>
      </c>
      <c r="AA4" s="246"/>
      <c r="AB4" s="248" t="s">
        <v>139</v>
      </c>
      <c r="AC4" s="246"/>
      <c r="AD4" s="246"/>
      <c r="AE4" s="246"/>
      <c r="AF4" s="246"/>
      <c r="AG4" s="72"/>
    </row>
    <row r="5" spans="2:34" ht="14.1" customHeight="1" x14ac:dyDescent="0.2">
      <c r="B5" s="71"/>
      <c r="C5" s="246"/>
      <c r="D5" s="246"/>
      <c r="E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V5" s="247" t="s">
        <v>140</v>
      </c>
      <c r="W5" s="246"/>
      <c r="X5" s="246"/>
      <c r="Z5" s="248" t="s">
        <v>227</v>
      </c>
      <c r="AA5" s="246"/>
      <c r="AB5" s="246"/>
      <c r="AC5" s="246"/>
      <c r="AD5" s="246"/>
      <c r="AE5" s="246"/>
      <c r="AG5" s="72"/>
    </row>
    <row r="6" spans="2:34" ht="0" hidden="1" customHeight="1" x14ac:dyDescent="0.2">
      <c r="B6" s="71"/>
      <c r="C6" s="246"/>
      <c r="D6" s="246"/>
      <c r="E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AG6" s="72"/>
    </row>
    <row r="7" spans="2:34" ht="4.3499999999999996" customHeight="1" x14ac:dyDescent="0.2">
      <c r="B7" s="71"/>
      <c r="C7" s="246"/>
      <c r="D7" s="246"/>
      <c r="E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AG7" s="72"/>
    </row>
    <row r="8" spans="2:34" ht="9.9499999999999993" customHeight="1" x14ac:dyDescent="0.2">
      <c r="B8" s="71"/>
      <c r="C8" s="246"/>
      <c r="D8" s="246"/>
      <c r="E8" s="246"/>
      <c r="AG8" s="72"/>
    </row>
    <row r="9" spans="2:34" ht="11.45" customHeight="1" x14ac:dyDescent="0.2"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5"/>
    </row>
    <row r="10" spans="2:34" ht="9.9499999999999993" customHeight="1" x14ac:dyDescent="0.2"/>
    <row r="11" spans="2:34" ht="12.75" x14ac:dyDescent="0.25">
      <c r="D11" s="251" t="s">
        <v>141</v>
      </c>
      <c r="E11" s="252"/>
      <c r="F11" s="252"/>
      <c r="G11" s="252"/>
      <c r="H11" s="252"/>
      <c r="I11" s="252"/>
      <c r="J11" s="252"/>
      <c r="K11" s="253"/>
      <c r="L11" s="254">
        <v>2016</v>
      </c>
      <c r="M11" s="250"/>
      <c r="N11" s="250"/>
      <c r="O11" s="250"/>
      <c r="P11" s="76" t="s">
        <v>89</v>
      </c>
      <c r="Q11" s="251" t="s">
        <v>143</v>
      </c>
      <c r="R11" s="253"/>
      <c r="S11" s="254" t="s">
        <v>144</v>
      </c>
      <c r="T11" s="250"/>
      <c r="U11" s="250"/>
      <c r="V11" s="250"/>
      <c r="W11" s="250"/>
      <c r="X11" s="249" t="s">
        <v>89</v>
      </c>
      <c r="Y11" s="250"/>
      <c r="Z11" s="250"/>
      <c r="AA11" s="249" t="s">
        <v>89</v>
      </c>
      <c r="AB11" s="250"/>
      <c r="AC11" s="76" t="s">
        <v>89</v>
      </c>
      <c r="AD11" s="76" t="s">
        <v>89</v>
      </c>
      <c r="AE11" s="249" t="s">
        <v>89</v>
      </c>
      <c r="AF11" s="250"/>
      <c r="AG11" s="250"/>
      <c r="AH11" s="250"/>
    </row>
    <row r="12" spans="2:34" ht="13.5" x14ac:dyDescent="0.25">
      <c r="D12" s="251" t="s">
        <v>145</v>
      </c>
      <c r="E12" s="252"/>
      <c r="F12" s="252"/>
      <c r="G12" s="252"/>
      <c r="H12" s="252"/>
      <c r="I12" s="252"/>
      <c r="J12" s="252"/>
      <c r="K12" s="253"/>
      <c r="L12" s="254" t="s">
        <v>186</v>
      </c>
      <c r="M12" s="250"/>
      <c r="N12" s="250"/>
      <c r="O12" s="250"/>
      <c r="P12" s="77" t="s">
        <v>89</v>
      </c>
      <c r="Q12" s="251" t="s">
        <v>146</v>
      </c>
      <c r="R12" s="253"/>
      <c r="S12" s="254" t="s">
        <v>147</v>
      </c>
      <c r="T12" s="250"/>
      <c r="U12" s="250"/>
      <c r="V12" s="250"/>
      <c r="W12" s="250"/>
      <c r="X12" s="250"/>
      <c r="Y12" s="250"/>
      <c r="Z12" s="250"/>
      <c r="AA12" s="249" t="s">
        <v>89</v>
      </c>
      <c r="AB12" s="250"/>
      <c r="AC12" s="76" t="s">
        <v>89</v>
      </c>
      <c r="AD12" s="76" t="s">
        <v>89</v>
      </c>
      <c r="AE12" s="249" t="s">
        <v>89</v>
      </c>
      <c r="AF12" s="250"/>
      <c r="AG12" s="250"/>
      <c r="AH12" s="250"/>
    </row>
    <row r="13" spans="2:34" ht="18" customHeight="1" x14ac:dyDescent="0.25">
      <c r="D13" s="251" t="s">
        <v>148</v>
      </c>
      <c r="E13" s="252"/>
      <c r="F13" s="252"/>
      <c r="G13" s="252"/>
      <c r="H13" s="252"/>
      <c r="I13" s="252"/>
      <c r="J13" s="252"/>
      <c r="K13" s="253"/>
      <c r="L13" s="254" t="s">
        <v>149</v>
      </c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</row>
    <row r="14" spans="2:34" ht="18" customHeight="1" x14ac:dyDescent="0.25">
      <c r="D14" s="251" t="s">
        <v>150</v>
      </c>
      <c r="E14" s="252"/>
      <c r="F14" s="252"/>
      <c r="G14" s="252"/>
      <c r="H14" s="252"/>
      <c r="I14" s="252"/>
      <c r="J14" s="252"/>
      <c r="K14" s="253"/>
      <c r="L14" s="254" t="s">
        <v>151</v>
      </c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49" t="s">
        <v>89</v>
      </c>
      <c r="AF14" s="250"/>
      <c r="AG14" s="250"/>
      <c r="AH14" s="250"/>
    </row>
    <row r="15" spans="2:34" ht="13.5" x14ac:dyDescent="0.25">
      <c r="D15" s="251" t="s">
        <v>152</v>
      </c>
      <c r="E15" s="252"/>
      <c r="F15" s="252"/>
      <c r="G15" s="252"/>
      <c r="H15" s="252"/>
      <c r="I15" s="252"/>
      <c r="J15" s="252"/>
      <c r="K15" s="253"/>
      <c r="L15" s="254" t="s">
        <v>217</v>
      </c>
      <c r="M15" s="250"/>
      <c r="N15" s="250"/>
      <c r="O15" s="250"/>
      <c r="P15" s="77" t="s">
        <v>89</v>
      </c>
      <c r="Q15" s="255" t="s">
        <v>153</v>
      </c>
      <c r="R15" s="250"/>
      <c r="S15" s="254" t="s">
        <v>134</v>
      </c>
      <c r="T15" s="250"/>
      <c r="U15" s="250"/>
      <c r="V15" s="250"/>
      <c r="W15" s="250"/>
      <c r="X15" s="254" t="s">
        <v>89</v>
      </c>
      <c r="Y15" s="250"/>
      <c r="Z15" s="250"/>
      <c r="AA15" s="254" t="s">
        <v>89</v>
      </c>
      <c r="AB15" s="250"/>
      <c r="AC15" s="77" t="s">
        <v>89</v>
      </c>
      <c r="AD15" s="77" t="s">
        <v>89</v>
      </c>
      <c r="AE15" s="249" t="s">
        <v>89</v>
      </c>
      <c r="AF15" s="250"/>
      <c r="AG15" s="250"/>
      <c r="AH15" s="250"/>
    </row>
    <row r="16" spans="2:34" x14ac:dyDescent="0.2">
      <c r="D16" s="76" t="s">
        <v>89</v>
      </c>
      <c r="E16" s="249" t="s">
        <v>89</v>
      </c>
      <c r="F16" s="250"/>
      <c r="G16" s="250"/>
      <c r="H16" s="76" t="s">
        <v>89</v>
      </c>
      <c r="I16" s="76" t="s">
        <v>89</v>
      </c>
      <c r="J16" s="76" t="s">
        <v>89</v>
      </c>
      <c r="K16" s="76" t="s">
        <v>89</v>
      </c>
      <c r="L16" s="76" t="s">
        <v>89</v>
      </c>
      <c r="M16" s="76" t="s">
        <v>89</v>
      </c>
      <c r="N16" s="76" t="s">
        <v>89</v>
      </c>
      <c r="O16" s="76" t="s">
        <v>89</v>
      </c>
      <c r="P16" s="76" t="s">
        <v>89</v>
      </c>
      <c r="Q16" s="76" t="s">
        <v>89</v>
      </c>
      <c r="R16" s="76" t="s">
        <v>89</v>
      </c>
      <c r="S16" s="76" t="s">
        <v>89</v>
      </c>
      <c r="T16" s="249" t="s">
        <v>89</v>
      </c>
      <c r="U16" s="250"/>
      <c r="V16" s="250"/>
      <c r="W16" s="76" t="s">
        <v>89</v>
      </c>
      <c r="X16" s="249" t="s">
        <v>89</v>
      </c>
      <c r="Y16" s="250"/>
      <c r="Z16" s="250"/>
      <c r="AA16" s="249" t="s">
        <v>89</v>
      </c>
      <c r="AB16" s="250"/>
      <c r="AC16" s="76" t="s">
        <v>89</v>
      </c>
      <c r="AD16" s="76" t="s">
        <v>89</v>
      </c>
      <c r="AE16" s="249" t="s">
        <v>89</v>
      </c>
      <c r="AF16" s="250"/>
      <c r="AG16" s="250"/>
      <c r="AH16" s="250"/>
    </row>
    <row r="17" spans="4:34" ht="54" x14ac:dyDescent="0.25">
      <c r="D17" s="78" t="s">
        <v>154</v>
      </c>
      <c r="E17" s="259" t="s">
        <v>155</v>
      </c>
      <c r="F17" s="260"/>
      <c r="G17" s="260"/>
      <c r="H17" s="78" t="s">
        <v>156</v>
      </c>
      <c r="I17" s="78" t="s">
        <v>157</v>
      </c>
      <c r="J17" s="78" t="s">
        <v>158</v>
      </c>
      <c r="K17" s="78" t="s">
        <v>159</v>
      </c>
      <c r="L17" s="78" t="s">
        <v>160</v>
      </c>
      <c r="M17" s="78" t="s">
        <v>161</v>
      </c>
      <c r="N17" s="78" t="s">
        <v>162</v>
      </c>
      <c r="O17" s="78" t="s">
        <v>163</v>
      </c>
      <c r="P17" s="78" t="s">
        <v>164</v>
      </c>
      <c r="Q17" s="78" t="s">
        <v>165</v>
      </c>
      <c r="R17" s="78" t="s">
        <v>166</v>
      </c>
      <c r="S17" s="78" t="s">
        <v>167</v>
      </c>
      <c r="T17" s="259" t="s">
        <v>168</v>
      </c>
      <c r="U17" s="260"/>
      <c r="V17" s="260"/>
      <c r="W17" s="78" t="s">
        <v>169</v>
      </c>
      <c r="X17" s="259" t="s">
        <v>170</v>
      </c>
      <c r="Y17" s="260"/>
      <c r="Z17" s="260"/>
      <c r="AA17" s="259" t="s">
        <v>171</v>
      </c>
      <c r="AB17" s="260"/>
      <c r="AC17" s="78" t="s">
        <v>172</v>
      </c>
      <c r="AD17" s="78" t="s">
        <v>173</v>
      </c>
      <c r="AE17" s="259" t="s">
        <v>174</v>
      </c>
      <c r="AF17" s="260"/>
      <c r="AG17" s="260"/>
      <c r="AH17" s="260"/>
    </row>
    <row r="18" spans="4:34" ht="40.5" x14ac:dyDescent="0.2">
      <c r="D18" s="79" t="s">
        <v>138</v>
      </c>
      <c r="E18" s="256" t="s">
        <v>139</v>
      </c>
      <c r="F18" s="257"/>
      <c r="G18" s="257"/>
      <c r="H18" s="79">
        <v>3</v>
      </c>
      <c r="I18" s="79"/>
      <c r="J18" s="79"/>
      <c r="K18" s="79"/>
      <c r="L18" s="79"/>
      <c r="M18" s="79"/>
      <c r="N18" s="79"/>
      <c r="O18" s="79" t="s">
        <v>89</v>
      </c>
      <c r="P18" s="79" t="s">
        <v>89</v>
      </c>
      <c r="Q18" s="79" t="s">
        <v>89</v>
      </c>
      <c r="R18" s="79" t="s">
        <v>175</v>
      </c>
      <c r="S18" s="80">
        <v>1035435086</v>
      </c>
      <c r="T18" s="258">
        <v>646912000</v>
      </c>
      <c r="U18" s="257"/>
      <c r="V18" s="257"/>
      <c r="W18" s="80">
        <v>1682347086</v>
      </c>
      <c r="X18" s="258">
        <v>43193044.5</v>
      </c>
      <c r="Y18" s="257"/>
      <c r="Z18" s="257"/>
      <c r="AA18" s="258">
        <v>250675662.75999999</v>
      </c>
      <c r="AB18" s="257"/>
      <c r="AC18" s="81">
        <v>0</v>
      </c>
      <c r="AD18" s="80">
        <v>250675662.75999999</v>
      </c>
      <c r="AE18" s="258">
        <v>1431671423.24</v>
      </c>
      <c r="AF18" s="257"/>
      <c r="AG18" s="257"/>
      <c r="AH18" s="257"/>
    </row>
    <row r="19" spans="4:34" ht="27" x14ac:dyDescent="0.2">
      <c r="D19" s="79"/>
      <c r="E19" s="256"/>
      <c r="F19" s="257"/>
      <c r="G19" s="257"/>
      <c r="H19" s="79">
        <v>3</v>
      </c>
      <c r="I19" s="79">
        <v>1</v>
      </c>
      <c r="J19" s="79"/>
      <c r="K19" s="79"/>
      <c r="L19" s="79"/>
      <c r="M19" s="79"/>
      <c r="N19" s="79"/>
      <c r="O19" s="79" t="s">
        <v>89</v>
      </c>
      <c r="P19" s="79" t="s">
        <v>89</v>
      </c>
      <c r="Q19" s="79" t="s">
        <v>89</v>
      </c>
      <c r="R19" s="79" t="s">
        <v>176</v>
      </c>
      <c r="S19" s="80">
        <v>960435086</v>
      </c>
      <c r="T19" s="258">
        <v>646912000</v>
      </c>
      <c r="U19" s="257"/>
      <c r="V19" s="257"/>
      <c r="W19" s="80">
        <v>1607347086</v>
      </c>
      <c r="X19" s="258">
        <v>43193044.5</v>
      </c>
      <c r="Y19" s="257"/>
      <c r="Z19" s="257"/>
      <c r="AA19" s="258">
        <v>250675662.75999999</v>
      </c>
      <c r="AB19" s="257"/>
      <c r="AC19" s="81">
        <v>0</v>
      </c>
      <c r="AD19" s="80">
        <v>250675662.75999999</v>
      </c>
      <c r="AE19" s="258">
        <v>1356671423.24</v>
      </c>
      <c r="AF19" s="257"/>
      <c r="AG19" s="257"/>
      <c r="AH19" s="257"/>
    </row>
    <row r="20" spans="4:34" ht="13.5" x14ac:dyDescent="0.2">
      <c r="D20" s="79"/>
      <c r="E20" s="256"/>
      <c r="F20" s="257"/>
      <c r="G20" s="257"/>
      <c r="H20" s="79">
        <v>3</v>
      </c>
      <c r="I20" s="79">
        <v>1</v>
      </c>
      <c r="J20" s="79">
        <v>2</v>
      </c>
      <c r="K20" s="79"/>
      <c r="L20" s="79"/>
      <c r="M20" s="79"/>
      <c r="N20" s="79"/>
      <c r="O20" s="79" t="s">
        <v>89</v>
      </c>
      <c r="P20" s="79" t="s">
        <v>89</v>
      </c>
      <c r="Q20" s="79" t="s">
        <v>89</v>
      </c>
      <c r="R20" s="79" t="s">
        <v>177</v>
      </c>
      <c r="S20" s="80">
        <v>960435086</v>
      </c>
      <c r="T20" s="258">
        <v>646912000</v>
      </c>
      <c r="U20" s="257"/>
      <c r="V20" s="257"/>
      <c r="W20" s="80">
        <v>1607347086</v>
      </c>
      <c r="X20" s="258">
        <v>43193044.5</v>
      </c>
      <c r="Y20" s="257"/>
      <c r="Z20" s="257"/>
      <c r="AA20" s="258">
        <v>250675662.75999999</v>
      </c>
      <c r="AB20" s="257"/>
      <c r="AC20" s="81">
        <v>0</v>
      </c>
      <c r="AD20" s="80">
        <v>250675662.75999999</v>
      </c>
      <c r="AE20" s="258">
        <v>1356671423.24</v>
      </c>
      <c r="AF20" s="257"/>
      <c r="AG20" s="257"/>
      <c r="AH20" s="257"/>
    </row>
    <row r="21" spans="4:34" ht="27" x14ac:dyDescent="0.2">
      <c r="D21" s="79"/>
      <c r="E21" s="256"/>
      <c r="F21" s="257"/>
      <c r="G21" s="257"/>
      <c r="H21" s="79">
        <v>3</v>
      </c>
      <c r="I21" s="79">
        <v>1</v>
      </c>
      <c r="J21" s="79">
        <v>2</v>
      </c>
      <c r="K21" s="79">
        <v>1</v>
      </c>
      <c r="L21" s="79"/>
      <c r="M21" s="79"/>
      <c r="N21" s="79"/>
      <c r="O21" s="79" t="s">
        <v>89</v>
      </c>
      <c r="P21" s="79" t="s">
        <v>89</v>
      </c>
      <c r="Q21" s="79" t="s">
        <v>89</v>
      </c>
      <c r="R21" s="79" t="s">
        <v>178</v>
      </c>
      <c r="S21" s="80">
        <v>740102560</v>
      </c>
      <c r="T21" s="261">
        <v>0</v>
      </c>
      <c r="U21" s="257"/>
      <c r="V21" s="257"/>
      <c r="W21" s="80">
        <v>740102560</v>
      </c>
      <c r="X21" s="258">
        <v>31669490.5</v>
      </c>
      <c r="Y21" s="257"/>
      <c r="Z21" s="257"/>
      <c r="AA21" s="258">
        <v>159695342.08000001</v>
      </c>
      <c r="AB21" s="257"/>
      <c r="AC21" s="81">
        <v>0</v>
      </c>
      <c r="AD21" s="80">
        <v>159695342.08000001</v>
      </c>
      <c r="AE21" s="258">
        <v>580407217.91999996</v>
      </c>
      <c r="AF21" s="257"/>
      <c r="AG21" s="257"/>
      <c r="AH21" s="257"/>
    </row>
    <row r="22" spans="4:34" ht="27" x14ac:dyDescent="0.2">
      <c r="D22" s="79"/>
      <c r="E22" s="256"/>
      <c r="F22" s="257"/>
      <c r="G22" s="257"/>
      <c r="H22" s="79">
        <v>3</v>
      </c>
      <c r="I22" s="79">
        <v>1</v>
      </c>
      <c r="J22" s="79">
        <v>2</v>
      </c>
      <c r="K22" s="79">
        <v>3</v>
      </c>
      <c r="L22" s="79"/>
      <c r="M22" s="79"/>
      <c r="N22" s="79"/>
      <c r="O22" s="79" t="s">
        <v>89</v>
      </c>
      <c r="P22" s="79" t="s">
        <v>89</v>
      </c>
      <c r="Q22" s="79" t="s">
        <v>89</v>
      </c>
      <c r="R22" s="79" t="s">
        <v>179</v>
      </c>
      <c r="S22" s="80">
        <v>210332526</v>
      </c>
      <c r="T22" s="261">
        <v>0</v>
      </c>
      <c r="U22" s="257"/>
      <c r="V22" s="257"/>
      <c r="W22" s="80">
        <v>210332526</v>
      </c>
      <c r="X22" s="258">
        <v>11471854</v>
      </c>
      <c r="Y22" s="257"/>
      <c r="Z22" s="257"/>
      <c r="AA22" s="258">
        <v>88184855</v>
      </c>
      <c r="AB22" s="257"/>
      <c r="AC22" s="81">
        <v>0</v>
      </c>
      <c r="AD22" s="80">
        <v>88184855</v>
      </c>
      <c r="AE22" s="258">
        <v>122147671</v>
      </c>
      <c r="AF22" s="257"/>
      <c r="AG22" s="257"/>
      <c r="AH22" s="257"/>
    </row>
    <row r="23" spans="4:34" ht="13.5" x14ac:dyDescent="0.2">
      <c r="D23" s="79"/>
      <c r="E23" s="256"/>
      <c r="F23" s="257"/>
      <c r="G23" s="257"/>
      <c r="H23" s="79">
        <v>3</v>
      </c>
      <c r="I23" s="79">
        <v>1</v>
      </c>
      <c r="J23" s="79">
        <v>2</v>
      </c>
      <c r="K23" s="79">
        <v>8</v>
      </c>
      <c r="L23" s="79"/>
      <c r="M23" s="79"/>
      <c r="N23" s="79"/>
      <c r="O23" s="79" t="s">
        <v>89</v>
      </c>
      <c r="P23" s="79" t="s">
        <v>89</v>
      </c>
      <c r="Q23" s="79" t="s">
        <v>89</v>
      </c>
      <c r="R23" s="79" t="s">
        <v>180</v>
      </c>
      <c r="S23" s="80">
        <v>10000000</v>
      </c>
      <c r="T23" s="258">
        <v>646912000</v>
      </c>
      <c r="U23" s="257"/>
      <c r="V23" s="257"/>
      <c r="W23" s="80">
        <v>656912000</v>
      </c>
      <c r="X23" s="258">
        <v>51700</v>
      </c>
      <c r="Y23" s="257"/>
      <c r="Z23" s="257"/>
      <c r="AA23" s="258">
        <v>2795465.68</v>
      </c>
      <c r="AB23" s="257"/>
      <c r="AC23" s="81">
        <v>0</v>
      </c>
      <c r="AD23" s="80">
        <v>2795465.68</v>
      </c>
      <c r="AE23" s="258">
        <v>654116534.32000005</v>
      </c>
      <c r="AF23" s="257"/>
      <c r="AG23" s="257"/>
      <c r="AH23" s="257"/>
    </row>
    <row r="24" spans="4:34" ht="13.5" x14ac:dyDescent="0.2">
      <c r="D24" s="79"/>
      <c r="E24" s="256"/>
      <c r="F24" s="257"/>
      <c r="G24" s="257"/>
      <c r="H24" s="79">
        <v>3</v>
      </c>
      <c r="I24" s="79">
        <v>2</v>
      </c>
      <c r="J24" s="79"/>
      <c r="K24" s="79"/>
      <c r="L24" s="79"/>
      <c r="M24" s="79"/>
      <c r="N24" s="79"/>
      <c r="O24" s="79" t="s">
        <v>89</v>
      </c>
      <c r="P24" s="79" t="s">
        <v>89</v>
      </c>
      <c r="Q24" s="79" t="s">
        <v>89</v>
      </c>
      <c r="R24" s="79" t="s">
        <v>181</v>
      </c>
      <c r="S24" s="80">
        <v>75000000</v>
      </c>
      <c r="T24" s="261">
        <v>0</v>
      </c>
      <c r="U24" s="257"/>
      <c r="V24" s="257"/>
      <c r="W24" s="80">
        <v>75000000</v>
      </c>
      <c r="X24" s="261">
        <v>0</v>
      </c>
      <c r="Y24" s="257"/>
      <c r="Z24" s="257"/>
      <c r="AA24" s="261">
        <v>0</v>
      </c>
      <c r="AB24" s="257"/>
      <c r="AC24" s="81">
        <v>0</v>
      </c>
      <c r="AD24" s="81">
        <v>0</v>
      </c>
      <c r="AE24" s="258">
        <v>75000000</v>
      </c>
      <c r="AF24" s="257"/>
      <c r="AG24" s="257"/>
      <c r="AH24" s="257"/>
    </row>
    <row r="25" spans="4:34" ht="27" x14ac:dyDescent="0.2">
      <c r="D25" s="79"/>
      <c r="E25" s="256"/>
      <c r="F25" s="257"/>
      <c r="G25" s="257"/>
      <c r="H25" s="79">
        <v>3</v>
      </c>
      <c r="I25" s="79">
        <v>2</v>
      </c>
      <c r="J25" s="79">
        <v>3</v>
      </c>
      <c r="K25" s="79">
        <v>0</v>
      </c>
      <c r="L25" s="79"/>
      <c r="M25" s="79"/>
      <c r="N25" s="79"/>
      <c r="O25" s="79" t="s">
        <v>89</v>
      </c>
      <c r="P25" s="79" t="s">
        <v>89</v>
      </c>
      <c r="Q25" s="79" t="s">
        <v>89</v>
      </c>
      <c r="R25" s="79" t="s">
        <v>182</v>
      </c>
      <c r="S25" s="80">
        <v>21426088</v>
      </c>
      <c r="T25" s="261">
        <v>0</v>
      </c>
      <c r="U25" s="257"/>
      <c r="V25" s="257"/>
      <c r="W25" s="80">
        <v>21426088</v>
      </c>
      <c r="X25" s="261">
        <v>0</v>
      </c>
      <c r="Y25" s="257"/>
      <c r="Z25" s="257"/>
      <c r="AA25" s="261">
        <v>0</v>
      </c>
      <c r="AB25" s="257"/>
      <c r="AC25" s="81">
        <v>0</v>
      </c>
      <c r="AD25" s="81">
        <v>0</v>
      </c>
      <c r="AE25" s="258">
        <v>21426088</v>
      </c>
      <c r="AF25" s="257"/>
      <c r="AG25" s="257"/>
      <c r="AH25" s="257"/>
    </row>
    <row r="26" spans="4:34" ht="27" x14ac:dyDescent="0.2">
      <c r="D26" s="79"/>
      <c r="E26" s="256"/>
      <c r="F26" s="257"/>
      <c r="G26" s="257"/>
      <c r="H26" s="79">
        <v>3</v>
      </c>
      <c r="I26" s="79">
        <v>2</v>
      </c>
      <c r="J26" s="79">
        <v>5</v>
      </c>
      <c r="K26" s="79">
        <v>2</v>
      </c>
      <c r="L26" s="79"/>
      <c r="M26" s="79"/>
      <c r="N26" s="79"/>
      <c r="O26" s="79" t="s">
        <v>89</v>
      </c>
      <c r="P26" s="79" t="s">
        <v>89</v>
      </c>
      <c r="Q26" s="79" t="s">
        <v>89</v>
      </c>
      <c r="R26" s="79" t="s">
        <v>183</v>
      </c>
      <c r="S26" s="80">
        <v>53573912</v>
      </c>
      <c r="T26" s="261">
        <v>0</v>
      </c>
      <c r="U26" s="257"/>
      <c r="V26" s="257"/>
      <c r="W26" s="80">
        <v>53573912</v>
      </c>
      <c r="X26" s="261">
        <v>0</v>
      </c>
      <c r="Y26" s="257"/>
      <c r="Z26" s="257"/>
      <c r="AA26" s="261">
        <v>0</v>
      </c>
      <c r="AB26" s="257"/>
      <c r="AC26" s="81">
        <v>0</v>
      </c>
      <c r="AD26" s="81">
        <v>0</v>
      </c>
      <c r="AE26" s="258">
        <v>53573912</v>
      </c>
      <c r="AF26" s="257"/>
      <c r="AG26" s="257"/>
      <c r="AH26" s="257"/>
    </row>
    <row r="29" spans="4:34" ht="13.5" x14ac:dyDescent="0.2">
      <c r="D29" s="59" t="s">
        <v>218</v>
      </c>
      <c r="E29" s="262" t="s">
        <v>219</v>
      </c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</row>
    <row r="30" spans="4:34" ht="27" customHeight="1" x14ac:dyDescent="0.2">
      <c r="D30" s="59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</row>
    <row r="31" spans="4:34" x14ac:dyDescent="0.2"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4:34" x14ac:dyDescent="0.2"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4:34" x14ac:dyDescent="0.2"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</row>
    <row r="34" spans="4:34" x14ac:dyDescent="0.2"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4:34" ht="13.5" x14ac:dyDescent="0.25">
      <c r="D35" s="263"/>
      <c r="E35" s="263"/>
      <c r="F35" s="263"/>
      <c r="G35" s="263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263" t="s">
        <v>222</v>
      </c>
      <c r="S35" s="264"/>
      <c r="T35" s="264"/>
      <c r="U35" s="264"/>
      <c r="V35" s="264"/>
      <c r="AC35" s="263" t="s">
        <v>221</v>
      </c>
      <c r="AD35" s="264"/>
      <c r="AE35" s="264"/>
      <c r="AF35" s="264"/>
      <c r="AG35" s="264"/>
      <c r="AH35" s="67"/>
    </row>
    <row r="36" spans="4:34" ht="13.5" x14ac:dyDescent="0.25">
      <c r="D36" s="263" t="s">
        <v>90</v>
      </c>
      <c r="E36" s="263"/>
      <c r="F36" s="263"/>
      <c r="G36" s="26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264" t="s">
        <v>223</v>
      </c>
      <c r="S36" s="264"/>
      <c r="T36" s="264"/>
      <c r="U36" s="264"/>
      <c r="V36" s="264"/>
      <c r="AC36" s="264" t="s">
        <v>220</v>
      </c>
      <c r="AD36" s="264"/>
      <c r="AE36" s="264"/>
      <c r="AF36" s="264"/>
      <c r="AG36" s="61"/>
      <c r="AH36" s="67"/>
    </row>
    <row r="37" spans="4:34" x14ac:dyDescent="0.2"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</row>
  </sheetData>
  <mergeCells count="97">
    <mergeCell ref="E29:AH30"/>
    <mergeCell ref="D35:G35"/>
    <mergeCell ref="R35:V35"/>
    <mergeCell ref="AC35:AG35"/>
    <mergeCell ref="D36:G36"/>
    <mergeCell ref="R36:V36"/>
    <mergeCell ref="AC36:AF36"/>
    <mergeCell ref="E25:G25"/>
    <mergeCell ref="T25:V25"/>
    <mergeCell ref="X25:Z25"/>
    <mergeCell ref="AA25:AB25"/>
    <mergeCell ref="AE25:AH25"/>
    <mergeCell ref="E26:G26"/>
    <mergeCell ref="T26:V26"/>
    <mergeCell ref="X26:Z26"/>
    <mergeCell ref="AA26:AB26"/>
    <mergeCell ref="AE26:AH26"/>
    <mergeCell ref="E23:G23"/>
    <mergeCell ref="T23:V23"/>
    <mergeCell ref="X23:Z23"/>
    <mergeCell ref="AA23:AB23"/>
    <mergeCell ref="AE23:AH23"/>
    <mergeCell ref="E24:G24"/>
    <mergeCell ref="T24:V24"/>
    <mergeCell ref="X24:Z24"/>
    <mergeCell ref="AA24:AB24"/>
    <mergeCell ref="AE24:AH24"/>
    <mergeCell ref="E21:G21"/>
    <mergeCell ref="T21:V21"/>
    <mergeCell ref="X21:Z21"/>
    <mergeCell ref="AA21:AB21"/>
    <mergeCell ref="AE21:AH21"/>
    <mergeCell ref="E22:G22"/>
    <mergeCell ref="T22:V22"/>
    <mergeCell ref="X22:Z22"/>
    <mergeCell ref="AA22:AB22"/>
    <mergeCell ref="AE22:AH22"/>
    <mergeCell ref="E19:G19"/>
    <mergeCell ref="T19:V19"/>
    <mergeCell ref="X19:Z19"/>
    <mergeCell ref="AA19:AB19"/>
    <mergeCell ref="AE19:AH19"/>
    <mergeCell ref="E20:G20"/>
    <mergeCell ref="T20:V20"/>
    <mergeCell ref="X20:Z20"/>
    <mergeCell ref="AA20:AB20"/>
    <mergeCell ref="AE20:AH20"/>
    <mergeCell ref="E17:G17"/>
    <mergeCell ref="T17:V17"/>
    <mergeCell ref="X17:Z17"/>
    <mergeCell ref="AA17:AB17"/>
    <mergeCell ref="AE17:AH17"/>
    <mergeCell ref="E18:G18"/>
    <mergeCell ref="T18:V18"/>
    <mergeCell ref="X18:Z18"/>
    <mergeCell ref="AA18:AB18"/>
    <mergeCell ref="AE18:AH18"/>
    <mergeCell ref="AA15:AB15"/>
    <mergeCell ref="AE15:AH15"/>
    <mergeCell ref="E16:G16"/>
    <mergeCell ref="T16:V16"/>
    <mergeCell ref="X16:Z16"/>
    <mergeCell ref="AA16:AB16"/>
    <mergeCell ref="AE16:AH16"/>
    <mergeCell ref="D15:K15"/>
    <mergeCell ref="L15:O15"/>
    <mergeCell ref="Q15:R15"/>
    <mergeCell ref="S15:W15"/>
    <mergeCell ref="X15:Z15"/>
    <mergeCell ref="D13:K13"/>
    <mergeCell ref="L13:AH13"/>
    <mergeCell ref="D14:K14"/>
    <mergeCell ref="L14:AD14"/>
    <mergeCell ref="AE14:AH14"/>
    <mergeCell ref="AE11:AH11"/>
    <mergeCell ref="D12:K12"/>
    <mergeCell ref="L12:O12"/>
    <mergeCell ref="Q12:R12"/>
    <mergeCell ref="S12:Z12"/>
    <mergeCell ref="AA12:AB12"/>
    <mergeCell ref="AE12:AH12"/>
    <mergeCell ref="D11:K11"/>
    <mergeCell ref="L11:O11"/>
    <mergeCell ref="Q11:R11"/>
    <mergeCell ref="S11:W11"/>
    <mergeCell ref="X11:Z11"/>
    <mergeCell ref="AA11:AB11"/>
    <mergeCell ref="G1:T7"/>
    <mergeCell ref="C2:E8"/>
    <mergeCell ref="V2:X2"/>
    <mergeCell ref="Z2:AA2"/>
    <mergeCell ref="AB2:AF2"/>
    <mergeCell ref="V4:X4"/>
    <mergeCell ref="Z4:AA4"/>
    <mergeCell ref="AB4:AF4"/>
    <mergeCell ref="V5:X5"/>
    <mergeCell ref="Z5:AE5"/>
  </mergeCells>
  <pageMargins left="0.86614173228346503" right="3.9370078740157501E-2" top="0.78740157480314998" bottom="0.74678346456692901" header="0.78740157480314998" footer="0.39370078740157499"/>
  <pageSetup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workbookViewId="0">
      <selection activeCell="V37" sqref="V37"/>
    </sheetView>
  </sheetViews>
  <sheetFormatPr baseColWidth="10" defaultColWidth="11.42578125" defaultRowHeight="12" x14ac:dyDescent="0.2"/>
  <cols>
    <col min="1" max="1" width="0.5703125" style="35" customWidth="1"/>
    <col min="2" max="2" width="5.140625" style="35" customWidth="1"/>
    <col min="3" max="4" width="13" style="35" customWidth="1"/>
    <col min="5" max="5" width="0.85546875" style="35" customWidth="1"/>
    <col min="6" max="6" width="5.7109375" style="35" customWidth="1"/>
    <col min="7" max="7" width="4" style="35" customWidth="1"/>
    <col min="8" max="8" width="3.85546875" style="35" customWidth="1"/>
    <col min="9" max="9" width="3.7109375" style="35" customWidth="1"/>
    <col min="10" max="16" width="4" style="35" customWidth="1"/>
    <col min="17" max="17" width="20.28515625" style="35" customWidth="1"/>
    <col min="18" max="18" width="17.85546875" style="35" customWidth="1"/>
    <col min="19" max="19" width="3.85546875" style="35" customWidth="1"/>
    <col min="20" max="20" width="6.5703125" style="35" customWidth="1"/>
    <col min="21" max="21" width="6.85546875" style="35" customWidth="1"/>
    <col min="22" max="22" width="18" style="35" customWidth="1"/>
    <col min="23" max="23" width="7.140625" style="35" customWidth="1"/>
    <col min="24" max="24" width="0" style="35" hidden="1" customWidth="1"/>
    <col min="25" max="25" width="10.140625" style="35" customWidth="1"/>
    <col min="26" max="26" width="18.42578125" style="35" customWidth="1"/>
    <col min="27" max="27" width="0.42578125" style="35" customWidth="1"/>
    <col min="28" max="28" width="12.7109375" style="35" customWidth="1"/>
    <col min="29" max="29" width="19" style="35" customWidth="1"/>
    <col min="30" max="30" width="6.28515625" style="35" customWidth="1"/>
    <col min="31" max="31" width="1.28515625" style="35" customWidth="1"/>
    <col min="32" max="32" width="1.85546875" style="35" customWidth="1"/>
    <col min="33" max="33" width="10.42578125" style="35" customWidth="1"/>
    <col min="34" max="34" width="16.28515625" style="35" bestFit="1" customWidth="1"/>
    <col min="35" max="16384" width="11.42578125" style="35"/>
  </cols>
  <sheetData>
    <row r="1" spans="1:33" ht="12" customHeight="1" x14ac:dyDescent="0.2">
      <c r="A1" s="16"/>
      <c r="B1" s="37"/>
      <c r="C1" s="37"/>
      <c r="D1" s="37"/>
      <c r="E1" s="37"/>
      <c r="F1" s="278" t="s">
        <v>135</v>
      </c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17"/>
    </row>
    <row r="2" spans="1:33" ht="14.1" customHeight="1" x14ac:dyDescent="0.3">
      <c r="A2" s="18"/>
      <c r="B2" s="281"/>
      <c r="C2" s="281"/>
      <c r="D2" s="281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45"/>
      <c r="U2" s="282" t="s">
        <v>136</v>
      </c>
      <c r="V2" s="280"/>
      <c r="W2" s="280"/>
      <c r="X2" s="45"/>
      <c r="Y2" s="282" t="s">
        <v>190</v>
      </c>
      <c r="Z2" s="280"/>
      <c r="AA2" s="282" t="s">
        <v>191</v>
      </c>
      <c r="AB2" s="280"/>
      <c r="AC2" s="280"/>
      <c r="AD2" s="280"/>
      <c r="AE2" s="280"/>
      <c r="AF2" s="19"/>
    </row>
    <row r="3" spans="1:33" ht="12" hidden="1" customHeight="1" x14ac:dyDescent="0.3">
      <c r="A3" s="18"/>
      <c r="B3" s="281"/>
      <c r="C3" s="281"/>
      <c r="D3" s="281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19"/>
    </row>
    <row r="4" spans="1:33" ht="14.1" customHeight="1" x14ac:dyDescent="0.3">
      <c r="A4" s="18"/>
      <c r="B4" s="281"/>
      <c r="C4" s="281"/>
      <c r="D4" s="281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45"/>
      <c r="U4" s="282" t="s">
        <v>137</v>
      </c>
      <c r="V4" s="280"/>
      <c r="W4" s="280"/>
      <c r="X4" s="45"/>
      <c r="Y4" s="282" t="s">
        <v>138</v>
      </c>
      <c r="Z4" s="280"/>
      <c r="AA4" s="282" t="s">
        <v>139</v>
      </c>
      <c r="AB4" s="280"/>
      <c r="AC4" s="280"/>
      <c r="AD4" s="280"/>
      <c r="AE4" s="280"/>
      <c r="AF4" s="19"/>
    </row>
    <row r="5" spans="1:33" ht="14.1" customHeight="1" x14ac:dyDescent="0.3">
      <c r="A5" s="18"/>
      <c r="B5" s="281"/>
      <c r="C5" s="281"/>
      <c r="D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45"/>
      <c r="U5" s="282" t="s">
        <v>140</v>
      </c>
      <c r="V5" s="280"/>
      <c r="W5" s="280"/>
      <c r="X5" s="45"/>
      <c r="Y5" s="282" t="s">
        <v>192</v>
      </c>
      <c r="Z5" s="280"/>
      <c r="AA5" s="280"/>
      <c r="AB5" s="280"/>
      <c r="AC5" s="280"/>
      <c r="AD5" s="280"/>
      <c r="AE5" s="45"/>
      <c r="AF5" s="19"/>
    </row>
    <row r="6" spans="1:33" ht="12" hidden="1" customHeight="1" x14ac:dyDescent="0.3">
      <c r="A6" s="18"/>
      <c r="B6" s="281"/>
      <c r="C6" s="281"/>
      <c r="D6" s="281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19"/>
    </row>
    <row r="7" spans="1:33" ht="4.3499999999999996" customHeight="1" x14ac:dyDescent="0.3">
      <c r="A7" s="18"/>
      <c r="B7" s="281"/>
      <c r="C7" s="281"/>
      <c r="D7" s="281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19"/>
    </row>
    <row r="8" spans="1:33" ht="9.9499999999999993" customHeight="1" x14ac:dyDescent="0.3">
      <c r="A8" s="18"/>
      <c r="B8" s="281"/>
      <c r="C8" s="281"/>
      <c r="D8" s="281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19"/>
    </row>
    <row r="9" spans="1:33" ht="11.45" customHeight="1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1" spans="1:33" ht="12.75" customHeight="1" x14ac:dyDescent="0.25">
      <c r="C11" s="274" t="s">
        <v>141</v>
      </c>
      <c r="D11" s="275"/>
      <c r="E11" s="275"/>
      <c r="F11" s="275"/>
      <c r="G11" s="275"/>
      <c r="H11" s="275"/>
      <c r="I11" s="275"/>
      <c r="J11" s="276"/>
      <c r="K11" s="271" t="s">
        <v>142</v>
      </c>
      <c r="L11" s="272"/>
      <c r="M11" s="272"/>
      <c r="N11" s="272"/>
      <c r="O11" s="38" t="s">
        <v>89</v>
      </c>
      <c r="P11" s="274" t="s">
        <v>143</v>
      </c>
      <c r="Q11" s="276"/>
      <c r="R11" s="271" t="s">
        <v>144</v>
      </c>
      <c r="S11" s="272"/>
      <c r="T11" s="272"/>
      <c r="U11" s="272"/>
      <c r="V11" s="272"/>
      <c r="W11" s="273" t="s">
        <v>89</v>
      </c>
      <c r="X11" s="272"/>
      <c r="Y11" s="272"/>
      <c r="Z11" s="273" t="s">
        <v>89</v>
      </c>
      <c r="AA11" s="272"/>
      <c r="AB11" s="38" t="s">
        <v>89</v>
      </c>
      <c r="AC11" s="38" t="s">
        <v>89</v>
      </c>
      <c r="AD11" s="273" t="s">
        <v>89</v>
      </c>
      <c r="AE11" s="272"/>
      <c r="AF11" s="272"/>
      <c r="AG11" s="272"/>
    </row>
    <row r="12" spans="1:33" ht="13.5" customHeight="1" x14ac:dyDescent="0.25">
      <c r="C12" s="274" t="s">
        <v>145</v>
      </c>
      <c r="D12" s="275"/>
      <c r="E12" s="275"/>
      <c r="F12" s="275"/>
      <c r="G12" s="275"/>
      <c r="H12" s="275"/>
      <c r="I12" s="275"/>
      <c r="J12" s="276"/>
      <c r="K12" s="271" t="s">
        <v>186</v>
      </c>
      <c r="L12" s="272"/>
      <c r="M12" s="272"/>
      <c r="N12" s="272"/>
      <c r="O12" s="36" t="s">
        <v>89</v>
      </c>
      <c r="P12" s="274" t="s">
        <v>146</v>
      </c>
      <c r="Q12" s="276"/>
      <c r="R12" s="271" t="s">
        <v>147</v>
      </c>
      <c r="S12" s="272"/>
      <c r="T12" s="272"/>
      <c r="U12" s="272"/>
      <c r="V12" s="272"/>
      <c r="W12" s="272"/>
      <c r="X12" s="272"/>
      <c r="Y12" s="272"/>
      <c r="Z12" s="273" t="s">
        <v>89</v>
      </c>
      <c r="AA12" s="272"/>
      <c r="AB12" s="38" t="s">
        <v>89</v>
      </c>
      <c r="AC12" s="38" t="s">
        <v>89</v>
      </c>
      <c r="AD12" s="273" t="s">
        <v>89</v>
      </c>
      <c r="AE12" s="272"/>
      <c r="AF12" s="272"/>
      <c r="AG12" s="272"/>
    </row>
    <row r="13" spans="1:33" ht="18" customHeight="1" x14ac:dyDescent="0.25">
      <c r="C13" s="274" t="s">
        <v>148</v>
      </c>
      <c r="D13" s="275"/>
      <c r="E13" s="275"/>
      <c r="F13" s="275"/>
      <c r="G13" s="275"/>
      <c r="H13" s="275"/>
      <c r="I13" s="275"/>
      <c r="J13" s="276"/>
      <c r="K13" s="271" t="s">
        <v>149</v>
      </c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</row>
    <row r="14" spans="1:33" ht="18" customHeight="1" x14ac:dyDescent="0.25">
      <c r="C14" s="274" t="s">
        <v>150</v>
      </c>
      <c r="D14" s="275"/>
      <c r="E14" s="275"/>
      <c r="F14" s="275"/>
      <c r="G14" s="275"/>
      <c r="H14" s="275"/>
      <c r="I14" s="275"/>
      <c r="J14" s="276"/>
      <c r="K14" s="271" t="s">
        <v>151</v>
      </c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3" t="s">
        <v>89</v>
      </c>
      <c r="AE14" s="272"/>
      <c r="AF14" s="272"/>
      <c r="AG14" s="272"/>
    </row>
    <row r="15" spans="1:33" ht="13.5" customHeight="1" x14ac:dyDescent="0.25">
      <c r="C15" s="274" t="s">
        <v>152</v>
      </c>
      <c r="D15" s="275"/>
      <c r="E15" s="275"/>
      <c r="F15" s="275"/>
      <c r="G15" s="275"/>
      <c r="H15" s="275"/>
      <c r="I15" s="275"/>
      <c r="J15" s="276"/>
      <c r="K15" s="271" t="s">
        <v>187</v>
      </c>
      <c r="L15" s="272"/>
      <c r="M15" s="272"/>
      <c r="N15" s="272"/>
      <c r="O15" s="36" t="s">
        <v>89</v>
      </c>
      <c r="P15" s="277" t="s">
        <v>153</v>
      </c>
      <c r="Q15" s="272"/>
      <c r="R15" s="271" t="s">
        <v>134</v>
      </c>
      <c r="S15" s="272"/>
      <c r="T15" s="272"/>
      <c r="U15" s="272"/>
      <c r="V15" s="272"/>
      <c r="W15" s="271" t="s">
        <v>89</v>
      </c>
      <c r="X15" s="272"/>
      <c r="Y15" s="272"/>
      <c r="Z15" s="271" t="s">
        <v>89</v>
      </c>
      <c r="AA15" s="272"/>
      <c r="AB15" s="36" t="s">
        <v>89</v>
      </c>
      <c r="AC15" s="36" t="s">
        <v>89</v>
      </c>
      <c r="AD15" s="273" t="s">
        <v>89</v>
      </c>
      <c r="AE15" s="272"/>
      <c r="AF15" s="272"/>
      <c r="AG15" s="272"/>
    </row>
    <row r="16" spans="1:33" x14ac:dyDescent="0.2">
      <c r="C16" s="38" t="s">
        <v>89</v>
      </c>
      <c r="D16" s="273" t="s">
        <v>89</v>
      </c>
      <c r="E16" s="272"/>
      <c r="F16" s="272"/>
      <c r="G16" s="38" t="s">
        <v>89</v>
      </c>
      <c r="H16" s="38" t="s">
        <v>89</v>
      </c>
      <c r="I16" s="38" t="s">
        <v>89</v>
      </c>
      <c r="J16" s="38" t="s">
        <v>89</v>
      </c>
      <c r="K16" s="38" t="s">
        <v>89</v>
      </c>
      <c r="L16" s="38" t="s">
        <v>89</v>
      </c>
      <c r="M16" s="38" t="s">
        <v>89</v>
      </c>
      <c r="N16" s="38" t="s">
        <v>89</v>
      </c>
      <c r="O16" s="38" t="s">
        <v>89</v>
      </c>
      <c r="P16" s="38" t="s">
        <v>89</v>
      </c>
      <c r="Q16" s="38" t="s">
        <v>89</v>
      </c>
      <c r="R16" s="38" t="s">
        <v>89</v>
      </c>
      <c r="S16" s="273" t="s">
        <v>89</v>
      </c>
      <c r="T16" s="272"/>
      <c r="U16" s="272"/>
      <c r="V16" s="38" t="s">
        <v>89</v>
      </c>
      <c r="W16" s="273" t="s">
        <v>89</v>
      </c>
      <c r="X16" s="272"/>
      <c r="Y16" s="272"/>
      <c r="Z16" s="273" t="s">
        <v>89</v>
      </c>
      <c r="AA16" s="272"/>
      <c r="AB16" s="38" t="s">
        <v>89</v>
      </c>
      <c r="AC16" s="38" t="s">
        <v>89</v>
      </c>
      <c r="AD16" s="273" t="s">
        <v>89</v>
      </c>
      <c r="AE16" s="272"/>
      <c r="AF16" s="272"/>
      <c r="AG16" s="272"/>
    </row>
    <row r="17" spans="3:34" s="23" customFormat="1" ht="40.5" customHeight="1" x14ac:dyDescent="0.25">
      <c r="C17" s="46" t="s">
        <v>154</v>
      </c>
      <c r="D17" s="269" t="s">
        <v>155</v>
      </c>
      <c r="E17" s="270"/>
      <c r="F17" s="270"/>
      <c r="G17" s="46" t="s">
        <v>156</v>
      </c>
      <c r="H17" s="46" t="s">
        <v>157</v>
      </c>
      <c r="I17" s="46" t="s">
        <v>158</v>
      </c>
      <c r="J17" s="46" t="s">
        <v>159</v>
      </c>
      <c r="K17" s="46" t="s">
        <v>160</v>
      </c>
      <c r="L17" s="46" t="s">
        <v>161</v>
      </c>
      <c r="M17" s="46" t="s">
        <v>162</v>
      </c>
      <c r="N17" s="46" t="s">
        <v>163</v>
      </c>
      <c r="O17" s="46" t="s">
        <v>164</v>
      </c>
      <c r="P17" s="46" t="s">
        <v>165</v>
      </c>
      <c r="Q17" s="46" t="s">
        <v>166</v>
      </c>
      <c r="R17" s="46" t="s">
        <v>167</v>
      </c>
      <c r="S17" s="269" t="s">
        <v>168</v>
      </c>
      <c r="T17" s="270"/>
      <c r="U17" s="270"/>
      <c r="V17" s="46" t="s">
        <v>169</v>
      </c>
      <c r="W17" s="269" t="s">
        <v>170</v>
      </c>
      <c r="X17" s="270"/>
      <c r="Y17" s="270"/>
      <c r="Z17" s="269" t="s">
        <v>171</v>
      </c>
      <c r="AA17" s="270"/>
      <c r="AB17" s="46" t="s">
        <v>172</v>
      </c>
      <c r="AC17" s="46" t="s">
        <v>173</v>
      </c>
      <c r="AD17" s="269" t="s">
        <v>174</v>
      </c>
      <c r="AE17" s="270"/>
      <c r="AF17" s="270"/>
      <c r="AG17" s="270"/>
    </row>
    <row r="18" spans="3:34" ht="27" customHeight="1" x14ac:dyDescent="0.3">
      <c r="C18" s="47" t="s">
        <v>138</v>
      </c>
      <c r="D18" s="265" t="s">
        <v>139</v>
      </c>
      <c r="E18" s="266"/>
      <c r="F18" s="266"/>
      <c r="G18" s="47">
        <v>3</v>
      </c>
      <c r="H18" s="47"/>
      <c r="I18" s="47"/>
      <c r="J18" s="47"/>
      <c r="K18" s="47"/>
      <c r="L18" s="47"/>
      <c r="M18" s="47"/>
      <c r="N18" s="47" t="s">
        <v>89</v>
      </c>
      <c r="O18" s="47" t="s">
        <v>89</v>
      </c>
      <c r="P18" s="47" t="s">
        <v>89</v>
      </c>
      <c r="Q18" s="47" t="s">
        <v>175</v>
      </c>
      <c r="R18" s="48">
        <v>947751016</v>
      </c>
      <c r="S18" s="267">
        <v>1150000000</v>
      </c>
      <c r="T18" s="266"/>
      <c r="U18" s="266"/>
      <c r="V18" s="48">
        <v>2097751016</v>
      </c>
      <c r="W18" s="267">
        <v>31576309.870000001</v>
      </c>
      <c r="X18" s="266"/>
      <c r="Y18" s="266"/>
      <c r="Z18" s="267">
        <v>1160068930.8699999</v>
      </c>
      <c r="AA18" s="266"/>
      <c r="AB18" s="49">
        <v>0</v>
      </c>
      <c r="AC18" s="48">
        <v>1160068930.8699999</v>
      </c>
      <c r="AD18" s="267">
        <v>937682085.13</v>
      </c>
      <c r="AE18" s="266"/>
      <c r="AF18" s="266"/>
      <c r="AG18" s="266"/>
      <c r="AH18" s="39">
        <f t="shared" ref="AH18:AH26" si="0">+AC18/V18</f>
        <v>0.55300601550036377</v>
      </c>
    </row>
    <row r="19" spans="3:34" ht="27" customHeight="1" x14ac:dyDescent="0.3">
      <c r="C19" s="47"/>
      <c r="D19" s="265"/>
      <c r="E19" s="266"/>
      <c r="F19" s="266"/>
      <c r="G19" s="47">
        <v>3</v>
      </c>
      <c r="H19" s="47">
        <v>1</v>
      </c>
      <c r="I19" s="47"/>
      <c r="J19" s="47"/>
      <c r="K19" s="47"/>
      <c r="L19" s="47"/>
      <c r="M19" s="47"/>
      <c r="N19" s="47" t="s">
        <v>89</v>
      </c>
      <c r="O19" s="47" t="s">
        <v>89</v>
      </c>
      <c r="P19" s="47" t="s">
        <v>89</v>
      </c>
      <c r="Q19" s="47" t="s">
        <v>176</v>
      </c>
      <c r="R19" s="48">
        <v>797751016</v>
      </c>
      <c r="S19" s="267">
        <v>1150000000</v>
      </c>
      <c r="T19" s="266"/>
      <c r="U19" s="266"/>
      <c r="V19" s="48">
        <v>1947751016</v>
      </c>
      <c r="W19" s="267">
        <v>31576309.870000001</v>
      </c>
      <c r="X19" s="266"/>
      <c r="Y19" s="266"/>
      <c r="Z19" s="267">
        <v>1017469430.87</v>
      </c>
      <c r="AA19" s="266"/>
      <c r="AB19" s="49">
        <v>0</v>
      </c>
      <c r="AC19" s="48">
        <v>1017469430.87</v>
      </c>
      <c r="AD19" s="267">
        <v>930281585.13</v>
      </c>
      <c r="AE19" s="266"/>
      <c r="AF19" s="266"/>
      <c r="AG19" s="266"/>
      <c r="AH19" s="39">
        <f t="shared" si="0"/>
        <v>0.5223816712258873</v>
      </c>
    </row>
    <row r="20" spans="3:34" ht="27" customHeight="1" x14ac:dyDescent="0.3">
      <c r="C20" s="47"/>
      <c r="D20" s="265"/>
      <c r="E20" s="266"/>
      <c r="F20" s="266"/>
      <c r="G20" s="47">
        <v>3</v>
      </c>
      <c r="H20" s="47">
        <v>1</v>
      </c>
      <c r="I20" s="47">
        <v>2</v>
      </c>
      <c r="J20" s="47"/>
      <c r="K20" s="47"/>
      <c r="L20" s="47"/>
      <c r="M20" s="47"/>
      <c r="N20" s="47" t="s">
        <v>89</v>
      </c>
      <c r="O20" s="47" t="s">
        <v>89</v>
      </c>
      <c r="P20" s="47" t="s">
        <v>89</v>
      </c>
      <c r="Q20" s="47" t="s">
        <v>177</v>
      </c>
      <c r="R20" s="48">
        <v>797751016</v>
      </c>
      <c r="S20" s="267">
        <v>1150000000</v>
      </c>
      <c r="T20" s="266"/>
      <c r="U20" s="266"/>
      <c r="V20" s="48">
        <v>1947751016</v>
      </c>
      <c r="W20" s="267">
        <v>31576309.870000001</v>
      </c>
      <c r="X20" s="266"/>
      <c r="Y20" s="266"/>
      <c r="Z20" s="267">
        <v>1017469430.87</v>
      </c>
      <c r="AA20" s="266"/>
      <c r="AB20" s="49">
        <v>0</v>
      </c>
      <c r="AC20" s="48">
        <v>1017469430.87</v>
      </c>
      <c r="AD20" s="267">
        <v>930281585.13</v>
      </c>
      <c r="AE20" s="266"/>
      <c r="AF20" s="266"/>
      <c r="AG20" s="266"/>
      <c r="AH20" s="39">
        <f t="shared" si="0"/>
        <v>0.5223816712258873</v>
      </c>
    </row>
    <row r="21" spans="3:34" ht="27" customHeight="1" x14ac:dyDescent="0.3">
      <c r="C21" s="47"/>
      <c r="D21" s="265"/>
      <c r="E21" s="266"/>
      <c r="F21" s="266"/>
      <c r="G21" s="47">
        <v>3</v>
      </c>
      <c r="H21" s="47">
        <v>1</v>
      </c>
      <c r="I21" s="47">
        <v>2</v>
      </c>
      <c r="J21" s="47">
        <v>1</v>
      </c>
      <c r="K21" s="47"/>
      <c r="L21" s="47"/>
      <c r="M21" s="47"/>
      <c r="N21" s="47" t="s">
        <v>89</v>
      </c>
      <c r="O21" s="47" t="s">
        <v>89</v>
      </c>
      <c r="P21" s="47" t="s">
        <v>89</v>
      </c>
      <c r="Q21" s="47" t="s">
        <v>178</v>
      </c>
      <c r="R21" s="48">
        <v>676695016</v>
      </c>
      <c r="S21" s="268">
        <v>0</v>
      </c>
      <c r="T21" s="266"/>
      <c r="U21" s="266"/>
      <c r="V21" s="48">
        <v>676695016</v>
      </c>
      <c r="W21" s="267">
        <v>10101860.869999999</v>
      </c>
      <c r="X21" s="266"/>
      <c r="Y21" s="266"/>
      <c r="Z21" s="267">
        <v>180920511.87</v>
      </c>
      <c r="AA21" s="266"/>
      <c r="AB21" s="49">
        <v>0</v>
      </c>
      <c r="AC21" s="48">
        <v>180920511.87</v>
      </c>
      <c r="AD21" s="267">
        <v>495774504.13</v>
      </c>
      <c r="AE21" s="266"/>
      <c r="AF21" s="266"/>
      <c r="AG21" s="266"/>
      <c r="AH21" s="39">
        <f t="shared" si="0"/>
        <v>0.26735901342887974</v>
      </c>
    </row>
    <row r="22" spans="3:34" ht="27" customHeight="1" x14ac:dyDescent="0.3">
      <c r="C22" s="47"/>
      <c r="D22" s="265"/>
      <c r="E22" s="266"/>
      <c r="F22" s="266"/>
      <c r="G22" s="47">
        <v>3</v>
      </c>
      <c r="H22" s="47">
        <v>1</v>
      </c>
      <c r="I22" s="47">
        <v>2</v>
      </c>
      <c r="J22" s="47">
        <v>3</v>
      </c>
      <c r="K22" s="47"/>
      <c r="L22" s="47"/>
      <c r="M22" s="47"/>
      <c r="N22" s="47" t="s">
        <v>89</v>
      </c>
      <c r="O22" s="47" t="s">
        <v>89</v>
      </c>
      <c r="P22" s="47" t="s">
        <v>89</v>
      </c>
      <c r="Q22" s="47" t="s">
        <v>179</v>
      </c>
      <c r="R22" s="48">
        <v>118056000</v>
      </c>
      <c r="S22" s="268">
        <v>0</v>
      </c>
      <c r="T22" s="266"/>
      <c r="U22" s="266"/>
      <c r="V22" s="48">
        <v>118056000</v>
      </c>
      <c r="W22" s="267">
        <v>20750764</v>
      </c>
      <c r="X22" s="266"/>
      <c r="Y22" s="266"/>
      <c r="Z22" s="267">
        <v>141544126</v>
      </c>
      <c r="AA22" s="266"/>
      <c r="AB22" s="49">
        <v>0</v>
      </c>
      <c r="AC22" s="48">
        <v>141544126</v>
      </c>
      <c r="AD22" s="267">
        <v>-23488126</v>
      </c>
      <c r="AE22" s="266"/>
      <c r="AF22" s="266"/>
      <c r="AG22" s="266"/>
      <c r="AH22" s="39">
        <f t="shared" si="0"/>
        <v>1.1989574947482551</v>
      </c>
    </row>
    <row r="23" spans="3:34" ht="27" customHeight="1" x14ac:dyDescent="0.3">
      <c r="C23" s="47"/>
      <c r="D23" s="265"/>
      <c r="E23" s="266"/>
      <c r="F23" s="266"/>
      <c r="G23" s="47">
        <v>3</v>
      </c>
      <c r="H23" s="47">
        <v>1</v>
      </c>
      <c r="I23" s="47">
        <v>2</v>
      </c>
      <c r="J23" s="47">
        <v>8</v>
      </c>
      <c r="K23" s="47"/>
      <c r="L23" s="47"/>
      <c r="M23" s="47"/>
      <c r="N23" s="47" t="s">
        <v>89</v>
      </c>
      <c r="O23" s="47" t="s">
        <v>89</v>
      </c>
      <c r="P23" s="47" t="s">
        <v>89</v>
      </c>
      <c r="Q23" s="47" t="s">
        <v>180</v>
      </c>
      <c r="R23" s="48">
        <v>3000000</v>
      </c>
      <c r="S23" s="267">
        <v>1150000000</v>
      </c>
      <c r="T23" s="266"/>
      <c r="U23" s="266"/>
      <c r="V23" s="48">
        <v>1153000000</v>
      </c>
      <c r="W23" s="267">
        <v>723685</v>
      </c>
      <c r="X23" s="266"/>
      <c r="Y23" s="266"/>
      <c r="Z23" s="267">
        <v>695004793</v>
      </c>
      <c r="AA23" s="266"/>
      <c r="AB23" s="49">
        <v>0</v>
      </c>
      <c r="AC23" s="48">
        <v>695004793</v>
      </c>
      <c r="AD23" s="267">
        <v>457995207</v>
      </c>
      <c r="AE23" s="266"/>
      <c r="AF23" s="266"/>
      <c r="AG23" s="266"/>
      <c r="AH23" s="39">
        <f t="shared" si="0"/>
        <v>0.60277952558542935</v>
      </c>
    </row>
    <row r="24" spans="3:34" ht="13.5" customHeight="1" x14ac:dyDescent="0.3">
      <c r="C24" s="47"/>
      <c r="D24" s="265"/>
      <c r="E24" s="266"/>
      <c r="F24" s="266"/>
      <c r="G24" s="47">
        <v>3</v>
      </c>
      <c r="H24" s="47">
        <v>2</v>
      </c>
      <c r="I24" s="47"/>
      <c r="J24" s="47"/>
      <c r="K24" s="47"/>
      <c r="L24" s="47"/>
      <c r="M24" s="47"/>
      <c r="N24" s="47" t="s">
        <v>89</v>
      </c>
      <c r="O24" s="47" t="s">
        <v>89</v>
      </c>
      <c r="P24" s="47" t="s">
        <v>89</v>
      </c>
      <c r="Q24" s="47" t="s">
        <v>181</v>
      </c>
      <c r="R24" s="48">
        <v>150000000</v>
      </c>
      <c r="S24" s="268">
        <v>0</v>
      </c>
      <c r="T24" s="266"/>
      <c r="U24" s="266"/>
      <c r="V24" s="48">
        <v>150000000</v>
      </c>
      <c r="W24" s="268">
        <v>0</v>
      </c>
      <c r="X24" s="266"/>
      <c r="Y24" s="266"/>
      <c r="Z24" s="267">
        <v>142599500</v>
      </c>
      <c r="AA24" s="266"/>
      <c r="AB24" s="49">
        <v>0</v>
      </c>
      <c r="AC24" s="48">
        <v>142599500</v>
      </c>
      <c r="AD24" s="267">
        <v>7400500</v>
      </c>
      <c r="AE24" s="266"/>
      <c r="AF24" s="266"/>
      <c r="AG24" s="266"/>
      <c r="AH24" s="39">
        <f t="shared" si="0"/>
        <v>0.9506633333333333</v>
      </c>
    </row>
    <row r="25" spans="3:34" ht="27" x14ac:dyDescent="0.3">
      <c r="C25" s="47"/>
      <c r="D25" s="265"/>
      <c r="E25" s="266"/>
      <c r="F25" s="266"/>
      <c r="G25" s="47">
        <v>3</v>
      </c>
      <c r="H25" s="47">
        <v>2</v>
      </c>
      <c r="I25" s="47">
        <v>3</v>
      </c>
      <c r="J25" s="47">
        <v>0</v>
      </c>
      <c r="K25" s="47"/>
      <c r="L25" s="47"/>
      <c r="M25" s="47"/>
      <c r="N25" s="47" t="s">
        <v>89</v>
      </c>
      <c r="O25" s="47" t="s">
        <v>89</v>
      </c>
      <c r="P25" s="47" t="s">
        <v>89</v>
      </c>
      <c r="Q25" s="47" t="s">
        <v>182</v>
      </c>
      <c r="R25" s="48">
        <v>31963000</v>
      </c>
      <c r="S25" s="268">
        <v>0</v>
      </c>
      <c r="T25" s="266"/>
      <c r="U25" s="266"/>
      <c r="V25" s="48">
        <v>31963000</v>
      </c>
      <c r="W25" s="268">
        <v>0</v>
      </c>
      <c r="X25" s="266"/>
      <c r="Y25" s="266"/>
      <c r="Z25" s="267">
        <v>24562500</v>
      </c>
      <c r="AA25" s="266"/>
      <c r="AB25" s="49">
        <v>0</v>
      </c>
      <c r="AC25" s="48">
        <v>24562500</v>
      </c>
      <c r="AD25" s="267">
        <v>7400500</v>
      </c>
      <c r="AE25" s="266"/>
      <c r="AF25" s="266"/>
      <c r="AG25" s="266"/>
      <c r="AH25" s="39">
        <f t="shared" si="0"/>
        <v>0.76846666458092172</v>
      </c>
    </row>
    <row r="26" spans="3:34" ht="13.5" customHeight="1" x14ac:dyDescent="0.3">
      <c r="C26" s="47"/>
      <c r="D26" s="265"/>
      <c r="E26" s="266"/>
      <c r="F26" s="266"/>
      <c r="G26" s="47">
        <v>3</v>
      </c>
      <c r="H26" s="47">
        <v>2</v>
      </c>
      <c r="I26" s="47">
        <v>5</v>
      </c>
      <c r="J26" s="47">
        <v>2</v>
      </c>
      <c r="K26" s="47"/>
      <c r="L26" s="47"/>
      <c r="M26" s="47"/>
      <c r="N26" s="47" t="s">
        <v>89</v>
      </c>
      <c r="O26" s="47" t="s">
        <v>89</v>
      </c>
      <c r="P26" s="47" t="s">
        <v>89</v>
      </c>
      <c r="Q26" s="47" t="s">
        <v>183</v>
      </c>
      <c r="R26" s="48">
        <v>118037000</v>
      </c>
      <c r="S26" s="268">
        <v>0</v>
      </c>
      <c r="T26" s="266"/>
      <c r="U26" s="266"/>
      <c r="V26" s="48">
        <v>118037000</v>
      </c>
      <c r="W26" s="268">
        <v>0</v>
      </c>
      <c r="X26" s="266"/>
      <c r="Y26" s="266"/>
      <c r="Z26" s="267">
        <v>118037000</v>
      </c>
      <c r="AA26" s="266"/>
      <c r="AB26" s="49">
        <v>0</v>
      </c>
      <c r="AC26" s="48">
        <v>118037000</v>
      </c>
      <c r="AD26" s="268">
        <v>0</v>
      </c>
      <c r="AE26" s="266"/>
      <c r="AF26" s="266"/>
      <c r="AG26" s="266"/>
      <c r="AH26" s="39">
        <f t="shared" si="0"/>
        <v>1</v>
      </c>
    </row>
    <row r="27" spans="3:34" ht="12" hidden="1" customHeight="1" x14ac:dyDescent="0.2"/>
    <row r="38" spans="3:6" s="28" customFormat="1" ht="15" x14ac:dyDescent="0.25">
      <c r="C38" s="24"/>
      <c r="D38" s="25"/>
      <c r="E38" s="26"/>
      <c r="F38" s="27"/>
    </row>
    <row r="39" spans="3:6" s="28" customFormat="1" ht="15" x14ac:dyDescent="0.25">
      <c r="C39" s="24"/>
      <c r="D39" s="25"/>
      <c r="E39" s="26"/>
      <c r="F39" s="27"/>
    </row>
  </sheetData>
  <mergeCells count="90"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C13:J13"/>
    <mergeCell ref="K13:AG13"/>
    <mergeCell ref="C14:J14"/>
    <mergeCell ref="K14:AC14"/>
    <mergeCell ref="AD14:AG14"/>
    <mergeCell ref="D21:F21"/>
    <mergeCell ref="D22:F22"/>
    <mergeCell ref="Z15:AA15"/>
    <mergeCell ref="AD15:AG15"/>
    <mergeCell ref="D16:F16"/>
    <mergeCell ref="S16:U16"/>
    <mergeCell ref="W16:Y16"/>
    <mergeCell ref="Z16:AA16"/>
    <mergeCell ref="AD16:AG16"/>
    <mergeCell ref="C15:J15"/>
    <mergeCell ref="K15:N15"/>
    <mergeCell ref="P15:Q15"/>
    <mergeCell ref="R15:V15"/>
    <mergeCell ref="W15:Y15"/>
    <mergeCell ref="S18:U18"/>
    <mergeCell ref="W18:Y18"/>
    <mergeCell ref="W20:Y20"/>
    <mergeCell ref="S21:U21"/>
    <mergeCell ref="W21:Y21"/>
    <mergeCell ref="AD20:AG20"/>
    <mergeCell ref="Z20:AA20"/>
    <mergeCell ref="D17:F17"/>
    <mergeCell ref="S17:U17"/>
    <mergeCell ref="W17:Y17"/>
    <mergeCell ref="Z17:AA17"/>
    <mergeCell ref="AD17:AG17"/>
    <mergeCell ref="D18:F18"/>
    <mergeCell ref="D19:F19"/>
    <mergeCell ref="D20:F20"/>
    <mergeCell ref="AD21:AG21"/>
    <mergeCell ref="S22:U22"/>
    <mergeCell ref="W22:Y22"/>
    <mergeCell ref="Z22:AA22"/>
    <mergeCell ref="AD22:AG22"/>
    <mergeCell ref="Z21:AA21"/>
    <mergeCell ref="AD18:AG18"/>
    <mergeCell ref="S19:U19"/>
    <mergeCell ref="W19:Y19"/>
    <mergeCell ref="Z19:AA19"/>
    <mergeCell ref="AD19:AG19"/>
    <mergeCell ref="Z18:AA18"/>
    <mergeCell ref="S20:U20"/>
    <mergeCell ref="AD23:AG23"/>
    <mergeCell ref="S24:U24"/>
    <mergeCell ref="W24:Y24"/>
    <mergeCell ref="Z24:AA24"/>
    <mergeCell ref="AD24:AG24"/>
    <mergeCell ref="Z23:AA23"/>
    <mergeCell ref="S23:U23"/>
    <mergeCell ref="W23:Y23"/>
    <mergeCell ref="AD25:AG25"/>
    <mergeCell ref="S26:U26"/>
    <mergeCell ref="W26:Y26"/>
    <mergeCell ref="Z26:AA26"/>
    <mergeCell ref="AD26:AG26"/>
    <mergeCell ref="S25:U25"/>
    <mergeCell ref="W25:Y25"/>
    <mergeCell ref="D23:F23"/>
    <mergeCell ref="D24:F24"/>
    <mergeCell ref="D25:F25"/>
    <mergeCell ref="D26:F26"/>
    <mergeCell ref="Z25:AA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320"/>
  <sheetViews>
    <sheetView workbookViewId="0">
      <selection activeCell="G158" sqref="G158"/>
    </sheetView>
  </sheetViews>
  <sheetFormatPr baseColWidth="10" defaultRowHeight="12.75" x14ac:dyDescent="0.2"/>
  <cols>
    <col min="16" max="16" width="0" hidden="1" customWidth="1"/>
  </cols>
  <sheetData>
    <row r="1" spans="1:17" x14ac:dyDescent="0.2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8" t="s">
        <v>16</v>
      </c>
      <c r="N1" s="8" t="s">
        <v>17</v>
      </c>
      <c r="O1" s="2"/>
      <c r="P1" s="2"/>
      <c r="Q1" s="2"/>
    </row>
    <row r="2" spans="1:17" x14ac:dyDescent="0.2">
      <c r="A2" s="2" t="s">
        <v>18</v>
      </c>
      <c r="B2" s="3">
        <v>0</v>
      </c>
      <c r="C2" s="3">
        <v>32</v>
      </c>
      <c r="D2" s="3">
        <v>8</v>
      </c>
      <c r="E2" s="3">
        <v>10</v>
      </c>
      <c r="F2" s="3">
        <v>2</v>
      </c>
      <c r="G2" s="8">
        <v>12</v>
      </c>
      <c r="H2" s="8">
        <v>51</v>
      </c>
      <c r="I2" s="8">
        <v>7</v>
      </c>
      <c r="J2" s="8">
        <v>32</v>
      </c>
      <c r="K2" s="8">
        <v>52</v>
      </c>
      <c r="L2" s="8">
        <v>15</v>
      </c>
      <c r="M2" s="8">
        <v>5</v>
      </c>
      <c r="N2" s="8">
        <v>3</v>
      </c>
      <c r="O2" s="2">
        <f>SUM(B2:N2)</f>
        <v>229</v>
      </c>
      <c r="P2" s="4">
        <f>O2/$O$13</f>
        <v>0.11653944020356234</v>
      </c>
      <c r="Q2" s="4">
        <v>0.1003</v>
      </c>
    </row>
    <row r="3" spans="1:17" x14ac:dyDescent="0.2">
      <c r="A3" s="2" t="s">
        <v>19</v>
      </c>
      <c r="B3" s="3">
        <v>2</v>
      </c>
      <c r="C3" s="3">
        <v>15</v>
      </c>
      <c r="D3" s="3">
        <v>14</v>
      </c>
      <c r="E3" s="3">
        <v>11</v>
      </c>
      <c r="F3" s="3">
        <v>2</v>
      </c>
      <c r="G3" s="8">
        <v>28</v>
      </c>
      <c r="H3" s="8">
        <v>75</v>
      </c>
      <c r="I3" s="8">
        <v>18</v>
      </c>
      <c r="J3" s="8">
        <v>26</v>
      </c>
      <c r="K3" s="8">
        <v>19</v>
      </c>
      <c r="L3" s="8">
        <v>21</v>
      </c>
      <c r="M3" s="8">
        <v>9</v>
      </c>
      <c r="N3" s="8">
        <v>3</v>
      </c>
      <c r="O3" s="2">
        <f t="shared" ref="O3:O12" si="0">SUM(B3:N3)</f>
        <v>243</v>
      </c>
      <c r="P3" s="4">
        <f t="shared" ref="P3:P12" si="1">O3/$O$13</f>
        <v>0.12366412213740458</v>
      </c>
      <c r="Q3" s="4">
        <v>0.2034</v>
      </c>
    </row>
    <row r="4" spans="1:17" x14ac:dyDescent="0.2">
      <c r="A4" s="2" t="s">
        <v>20</v>
      </c>
      <c r="B4" s="3">
        <v>1</v>
      </c>
      <c r="C4" s="3">
        <v>17</v>
      </c>
      <c r="D4" s="3">
        <v>7</v>
      </c>
      <c r="E4" s="3">
        <v>6</v>
      </c>
      <c r="F4" s="3">
        <v>3</v>
      </c>
      <c r="G4" s="8">
        <v>21</v>
      </c>
      <c r="H4" s="8">
        <v>53</v>
      </c>
      <c r="I4" s="8">
        <v>10</v>
      </c>
      <c r="J4" s="8">
        <v>12</v>
      </c>
      <c r="K4" s="8">
        <v>27</v>
      </c>
      <c r="L4" s="8">
        <v>15</v>
      </c>
      <c r="M4" s="8">
        <v>6</v>
      </c>
      <c r="N4" s="8">
        <v>13</v>
      </c>
      <c r="O4" s="2">
        <f t="shared" si="0"/>
        <v>191</v>
      </c>
      <c r="P4" s="4">
        <f t="shared" si="1"/>
        <v>9.7201017811704829E-2</v>
      </c>
      <c r="Q4" s="4">
        <v>0.3</v>
      </c>
    </row>
    <row r="5" spans="1:17" x14ac:dyDescent="0.2">
      <c r="A5" s="2" t="s">
        <v>21</v>
      </c>
      <c r="B5" s="3">
        <v>1</v>
      </c>
      <c r="C5" s="3">
        <v>20</v>
      </c>
      <c r="D5" s="3">
        <v>9</v>
      </c>
      <c r="E5" s="3">
        <v>5</v>
      </c>
      <c r="F5" s="3">
        <v>2</v>
      </c>
      <c r="G5" s="8">
        <v>17</v>
      </c>
      <c r="H5" s="8">
        <v>78</v>
      </c>
      <c r="I5" s="8">
        <v>10</v>
      </c>
      <c r="J5" s="8">
        <v>22</v>
      </c>
      <c r="K5" s="8">
        <v>16</v>
      </c>
      <c r="L5" s="8">
        <v>14</v>
      </c>
      <c r="M5" s="8">
        <v>5</v>
      </c>
      <c r="N5" s="8">
        <v>25</v>
      </c>
      <c r="O5" s="2">
        <f t="shared" si="0"/>
        <v>224</v>
      </c>
      <c r="P5" s="4">
        <f t="shared" si="1"/>
        <v>0.11399491094147583</v>
      </c>
      <c r="Q5" s="4">
        <v>0.4153</v>
      </c>
    </row>
    <row r="6" spans="1:17" x14ac:dyDescent="0.2">
      <c r="A6" s="2" t="s">
        <v>22</v>
      </c>
      <c r="B6" s="3">
        <v>1</v>
      </c>
      <c r="C6" s="3">
        <v>21</v>
      </c>
      <c r="D6" s="3">
        <v>13</v>
      </c>
      <c r="E6" s="3">
        <v>9</v>
      </c>
      <c r="F6" s="3">
        <v>1</v>
      </c>
      <c r="G6" s="8">
        <v>39</v>
      </c>
      <c r="H6" s="8">
        <v>57</v>
      </c>
      <c r="I6" s="8">
        <v>0</v>
      </c>
      <c r="J6" s="8">
        <v>22</v>
      </c>
      <c r="K6" s="8">
        <v>27</v>
      </c>
      <c r="L6" s="8">
        <v>22</v>
      </c>
      <c r="M6" s="8">
        <v>5</v>
      </c>
      <c r="N6" s="8">
        <v>27</v>
      </c>
      <c r="O6" s="2">
        <f t="shared" si="0"/>
        <v>244</v>
      </c>
      <c r="P6" s="4">
        <f t="shared" si="1"/>
        <v>0.12417302798982188</v>
      </c>
      <c r="Q6" s="4">
        <v>0.56210000000000004</v>
      </c>
    </row>
    <row r="7" spans="1:17" x14ac:dyDescent="0.2">
      <c r="A7" s="2" t="s">
        <v>23</v>
      </c>
      <c r="B7" s="3">
        <v>0</v>
      </c>
      <c r="C7" s="3">
        <v>20</v>
      </c>
      <c r="D7" s="3">
        <v>7</v>
      </c>
      <c r="E7" s="3">
        <v>5</v>
      </c>
      <c r="F7" s="3">
        <v>1</v>
      </c>
      <c r="G7" s="8">
        <v>14</v>
      </c>
      <c r="H7" s="8">
        <v>13</v>
      </c>
      <c r="I7" s="8">
        <v>5</v>
      </c>
      <c r="J7" s="8">
        <v>23</v>
      </c>
      <c r="K7" s="8">
        <v>16</v>
      </c>
      <c r="L7" s="8">
        <v>12</v>
      </c>
      <c r="M7" s="8">
        <v>4</v>
      </c>
      <c r="N7" s="8">
        <v>4</v>
      </c>
      <c r="O7" s="2">
        <f t="shared" si="0"/>
        <v>124</v>
      </c>
      <c r="P7" s="4">
        <f t="shared" si="1"/>
        <v>6.3104325699745542E-2</v>
      </c>
      <c r="Q7" s="4">
        <v>0.64400000000000002</v>
      </c>
    </row>
    <row r="8" spans="1:17" x14ac:dyDescent="0.2">
      <c r="A8" s="2" t="s">
        <v>9</v>
      </c>
      <c r="B8" s="3">
        <v>0</v>
      </c>
      <c r="C8" s="3">
        <v>20</v>
      </c>
      <c r="D8" s="3">
        <v>8</v>
      </c>
      <c r="E8" s="3">
        <v>4</v>
      </c>
      <c r="F8" s="3">
        <v>4</v>
      </c>
      <c r="G8" s="8">
        <v>12</v>
      </c>
      <c r="H8" s="8">
        <v>63</v>
      </c>
      <c r="I8" s="8">
        <v>9</v>
      </c>
      <c r="J8" s="8">
        <v>16</v>
      </c>
      <c r="K8" s="8">
        <v>27</v>
      </c>
      <c r="L8" s="8">
        <v>14</v>
      </c>
      <c r="M8" s="8">
        <v>7</v>
      </c>
      <c r="N8" s="8">
        <v>0</v>
      </c>
      <c r="O8" s="2">
        <f t="shared" si="0"/>
        <v>184</v>
      </c>
      <c r="P8" s="4">
        <f t="shared" si="1"/>
        <v>9.3638676844783719E-2</v>
      </c>
      <c r="Q8" s="4">
        <f>(Q7+P8)-1%</f>
        <v>0.72763867684478378</v>
      </c>
    </row>
    <row r="9" spans="1:17" x14ac:dyDescent="0.2">
      <c r="A9" s="2" t="s">
        <v>24</v>
      </c>
      <c r="B9" s="3">
        <v>0</v>
      </c>
      <c r="C9" s="3">
        <v>19</v>
      </c>
      <c r="D9" s="3">
        <v>13</v>
      </c>
      <c r="E9" s="3">
        <v>5</v>
      </c>
      <c r="F9" s="3">
        <v>3</v>
      </c>
      <c r="G9" s="8">
        <v>30</v>
      </c>
      <c r="H9" s="8">
        <v>66</v>
      </c>
      <c r="I9" s="8">
        <v>3</v>
      </c>
      <c r="J9" s="8">
        <v>23</v>
      </c>
      <c r="K9" s="8">
        <v>17</v>
      </c>
      <c r="L9" s="8">
        <v>6</v>
      </c>
      <c r="M9" s="8">
        <v>6</v>
      </c>
      <c r="N9" s="8">
        <v>0</v>
      </c>
      <c r="O9" s="2">
        <f t="shared" si="0"/>
        <v>191</v>
      </c>
      <c r="P9" s="4">
        <f t="shared" si="1"/>
        <v>9.7201017811704829E-2</v>
      </c>
      <c r="Q9" s="4">
        <f>Q8+P9</f>
        <v>0.82483969465648865</v>
      </c>
    </row>
    <row r="10" spans="1:17" x14ac:dyDescent="0.2">
      <c r="A10" s="2" t="s">
        <v>25</v>
      </c>
      <c r="B10" s="3">
        <v>0</v>
      </c>
      <c r="C10" s="3">
        <v>19</v>
      </c>
      <c r="D10" s="3">
        <v>7</v>
      </c>
      <c r="E10" s="3">
        <v>8</v>
      </c>
      <c r="F10" s="3">
        <v>1</v>
      </c>
      <c r="G10" s="8">
        <v>19</v>
      </c>
      <c r="H10" s="8">
        <v>53</v>
      </c>
      <c r="I10" s="8">
        <v>6</v>
      </c>
      <c r="J10" s="8">
        <v>17</v>
      </c>
      <c r="K10" s="8">
        <v>27</v>
      </c>
      <c r="L10" s="8">
        <v>1</v>
      </c>
      <c r="M10" s="8">
        <v>4</v>
      </c>
      <c r="N10" s="8">
        <v>1</v>
      </c>
      <c r="O10" s="2">
        <f t="shared" si="0"/>
        <v>163</v>
      </c>
      <c r="P10" s="4">
        <f t="shared" si="1"/>
        <v>8.2951653944020362E-2</v>
      </c>
      <c r="Q10" s="4">
        <f>Q9+P10</f>
        <v>0.90779134860050903</v>
      </c>
    </row>
    <row r="11" spans="1:17" x14ac:dyDescent="0.2">
      <c r="A11" s="2" t="s">
        <v>26</v>
      </c>
      <c r="B11" s="3">
        <v>0</v>
      </c>
      <c r="C11" s="3">
        <v>20</v>
      </c>
      <c r="D11" s="3">
        <v>11</v>
      </c>
      <c r="E11" s="3">
        <v>5</v>
      </c>
      <c r="F11" s="3">
        <v>2</v>
      </c>
      <c r="G11" s="8">
        <v>0</v>
      </c>
      <c r="H11" s="8">
        <v>8</v>
      </c>
      <c r="I11" s="8">
        <v>0</v>
      </c>
      <c r="J11" s="8">
        <v>21</v>
      </c>
      <c r="K11" s="8">
        <v>15</v>
      </c>
      <c r="L11" s="8">
        <v>10</v>
      </c>
      <c r="M11" s="8">
        <v>3</v>
      </c>
      <c r="N11" s="8">
        <v>5</v>
      </c>
      <c r="O11" s="2">
        <f t="shared" si="0"/>
        <v>100</v>
      </c>
      <c r="P11" s="4">
        <f t="shared" si="1"/>
        <v>5.0890585241730277E-2</v>
      </c>
      <c r="Q11" s="4">
        <f>Q10+P11</f>
        <v>0.95868193384223932</v>
      </c>
    </row>
    <row r="12" spans="1:17" x14ac:dyDescent="0.2">
      <c r="A12" s="2" t="s">
        <v>8</v>
      </c>
      <c r="B12" s="3">
        <v>0</v>
      </c>
      <c r="C12" s="3">
        <v>17</v>
      </c>
      <c r="D12" s="3">
        <v>4</v>
      </c>
      <c r="E12" s="3">
        <v>3</v>
      </c>
      <c r="F12" s="3">
        <v>0</v>
      </c>
      <c r="G12" s="8">
        <v>0</v>
      </c>
      <c r="H12" s="8">
        <v>5</v>
      </c>
      <c r="I12" s="8">
        <v>0</v>
      </c>
      <c r="J12" s="8">
        <v>28</v>
      </c>
      <c r="K12" s="8">
        <v>11</v>
      </c>
      <c r="L12" s="8">
        <v>0</v>
      </c>
      <c r="M12" s="8">
        <v>4</v>
      </c>
      <c r="N12" s="8">
        <v>0</v>
      </c>
      <c r="O12" s="2">
        <f t="shared" si="0"/>
        <v>72</v>
      </c>
      <c r="P12" s="4">
        <f t="shared" si="1"/>
        <v>3.6641221374045803E-2</v>
      </c>
      <c r="Q12" s="5">
        <f>Q11+P12</f>
        <v>0.99532315521628512</v>
      </c>
    </row>
    <row r="13" spans="1:17" s="1" customFormat="1" x14ac:dyDescent="0.2">
      <c r="A13" s="6"/>
      <c r="B13" s="7">
        <f>SUM(B2:B12)</f>
        <v>5</v>
      </c>
      <c r="C13" s="7">
        <f>SUM(C2:C12)</f>
        <v>220</v>
      </c>
      <c r="D13" s="7">
        <f>SUM(D2:D12)</f>
        <v>101</v>
      </c>
      <c r="E13" s="7">
        <f>SUM(E2:E12)</f>
        <v>71</v>
      </c>
      <c r="F13" s="7">
        <f>SUM(F2:F12)</f>
        <v>21</v>
      </c>
      <c r="G13" s="7">
        <f t="shared" ref="G13:O13" si="2">SUM(G2:G12)</f>
        <v>192</v>
      </c>
      <c r="H13" s="7">
        <f t="shared" si="2"/>
        <v>522</v>
      </c>
      <c r="I13" s="7">
        <f t="shared" si="2"/>
        <v>68</v>
      </c>
      <c r="J13" s="7">
        <f t="shared" si="2"/>
        <v>242</v>
      </c>
      <c r="K13" s="7">
        <f t="shared" si="2"/>
        <v>254</v>
      </c>
      <c r="L13" s="7">
        <f t="shared" si="2"/>
        <v>130</v>
      </c>
      <c r="M13" s="7">
        <f t="shared" si="2"/>
        <v>58</v>
      </c>
      <c r="N13" s="7">
        <f t="shared" si="2"/>
        <v>81</v>
      </c>
      <c r="O13" s="7">
        <f t="shared" si="2"/>
        <v>1965</v>
      </c>
      <c r="P13" s="6"/>
      <c r="Q13" s="6"/>
    </row>
    <row r="58" spans="1:7" x14ac:dyDescent="0.2">
      <c r="A58" s="2"/>
      <c r="B58" s="7">
        <v>2011</v>
      </c>
      <c r="C58" s="7">
        <v>2012</v>
      </c>
      <c r="D58" s="7">
        <v>2013</v>
      </c>
      <c r="E58" s="7">
        <v>2014</v>
      </c>
      <c r="F58" s="2"/>
      <c r="G58" s="2"/>
    </row>
    <row r="59" spans="1:7" x14ac:dyDescent="0.2">
      <c r="A59" s="2" t="s">
        <v>5</v>
      </c>
      <c r="B59" s="2">
        <v>8</v>
      </c>
      <c r="C59" s="2">
        <v>12</v>
      </c>
      <c r="D59" s="2">
        <v>12</v>
      </c>
      <c r="E59" s="2">
        <v>13</v>
      </c>
      <c r="F59" s="2"/>
      <c r="G59" s="2"/>
    </row>
    <row r="60" spans="1:7" x14ac:dyDescent="0.2">
      <c r="A60" s="2" t="s">
        <v>11</v>
      </c>
      <c r="B60" s="2">
        <v>103</v>
      </c>
      <c r="C60" s="2">
        <v>884</v>
      </c>
      <c r="D60" s="2">
        <v>640</v>
      </c>
      <c r="E60" s="2">
        <v>620</v>
      </c>
      <c r="F60" s="2"/>
      <c r="G60" s="2"/>
    </row>
    <row r="61" spans="1:7" x14ac:dyDescent="0.2">
      <c r="A61" s="2" t="s">
        <v>12</v>
      </c>
      <c r="B61" s="2">
        <v>6</v>
      </c>
      <c r="C61" s="2">
        <v>15</v>
      </c>
      <c r="D61" s="2">
        <v>9</v>
      </c>
      <c r="E61" s="2">
        <v>8</v>
      </c>
      <c r="F61" s="2"/>
      <c r="G61" s="2"/>
    </row>
    <row r="62" spans="1:7" x14ac:dyDescent="0.2">
      <c r="A62" s="2" t="s">
        <v>13</v>
      </c>
      <c r="B62" s="2">
        <v>205</v>
      </c>
      <c r="C62" s="2">
        <v>303</v>
      </c>
      <c r="D62" s="2">
        <v>303</v>
      </c>
      <c r="E62" s="2">
        <v>405</v>
      </c>
      <c r="F62" s="2"/>
      <c r="G62" s="2"/>
    </row>
    <row r="63" spans="1:7" x14ac:dyDescent="0.2">
      <c r="A63" s="2" t="s">
        <v>14</v>
      </c>
      <c r="B63" s="2">
        <v>551</v>
      </c>
      <c r="C63" s="2">
        <v>615</v>
      </c>
      <c r="D63" s="2">
        <v>617</v>
      </c>
      <c r="E63" s="2">
        <v>230</v>
      </c>
      <c r="F63" s="2"/>
      <c r="G63" s="2"/>
    </row>
    <row r="64" spans="1:7" x14ac:dyDescent="0.2">
      <c r="A64" s="2"/>
      <c r="B64" s="6">
        <f>SUM(B59:B63)</f>
        <v>873</v>
      </c>
      <c r="C64" s="6">
        <f>SUM(C59:C63)</f>
        <v>1829</v>
      </c>
      <c r="D64" s="6">
        <f>SUM(D59:D63)</f>
        <v>1581</v>
      </c>
      <c r="E64" s="6">
        <f>SUM(E59:E63)</f>
        <v>1276</v>
      </c>
      <c r="F64" s="2">
        <f>SUM(B64:E64)</f>
        <v>5559</v>
      </c>
      <c r="G64" s="2"/>
    </row>
    <row r="65" spans="1:9" x14ac:dyDescent="0.2">
      <c r="A65" s="2" t="s">
        <v>15</v>
      </c>
      <c r="B65" s="2">
        <v>21</v>
      </c>
      <c r="C65" s="2">
        <v>16</v>
      </c>
      <c r="D65" s="2">
        <v>18</v>
      </c>
      <c r="E65" s="2">
        <v>13</v>
      </c>
      <c r="F65" s="2"/>
      <c r="G65" s="2"/>
    </row>
    <row r="66" spans="1:9" x14ac:dyDescent="0.2">
      <c r="A66" s="2" t="s">
        <v>16</v>
      </c>
      <c r="B66" s="2">
        <v>12</v>
      </c>
      <c r="C66" s="2">
        <v>12</v>
      </c>
      <c r="D66" s="2">
        <v>10</v>
      </c>
      <c r="E66" s="2">
        <v>10</v>
      </c>
      <c r="F66" s="2"/>
      <c r="G66" s="2"/>
    </row>
    <row r="67" spans="1:9" x14ac:dyDescent="0.2">
      <c r="A67" s="2" t="s">
        <v>17</v>
      </c>
      <c r="B67" s="2">
        <v>103</v>
      </c>
      <c r="C67" s="2">
        <v>304</v>
      </c>
      <c r="D67" s="2">
        <v>303</v>
      </c>
      <c r="E67" s="2">
        <v>303</v>
      </c>
      <c r="F67" s="2"/>
      <c r="G67" s="2"/>
    </row>
    <row r="68" spans="1:9" x14ac:dyDescent="0.2">
      <c r="A68" s="2"/>
      <c r="B68" s="6">
        <f>SUM(B65:B67)</f>
        <v>136</v>
      </c>
      <c r="C68" s="6">
        <f>SUM(C65:C67)</f>
        <v>332</v>
      </c>
      <c r="D68" s="6">
        <f>SUM(D65:D67)</f>
        <v>331</v>
      </c>
      <c r="E68" s="6">
        <f>SUM(E65:E67)</f>
        <v>326</v>
      </c>
      <c r="F68" s="2">
        <f>SUM(B68:E68)</f>
        <v>1125</v>
      </c>
      <c r="G68" s="2"/>
    </row>
    <row r="69" spans="1:9" x14ac:dyDescent="0.2">
      <c r="A69" s="2" t="s">
        <v>6</v>
      </c>
      <c r="B69" s="6">
        <v>467.3</v>
      </c>
      <c r="C69" s="6">
        <v>553.4</v>
      </c>
      <c r="D69" s="6">
        <v>495.5</v>
      </c>
      <c r="E69" s="6">
        <v>249.7</v>
      </c>
      <c r="F69" s="2">
        <f>SUM(B69:E69)</f>
        <v>1765.9</v>
      </c>
      <c r="G69" s="2"/>
    </row>
    <row r="70" spans="1:9" x14ac:dyDescent="0.2">
      <c r="A70" s="2"/>
      <c r="B70" s="2"/>
      <c r="C70" s="2"/>
      <c r="D70" s="2"/>
      <c r="E70" s="2"/>
      <c r="F70" s="2"/>
      <c r="G70" s="2"/>
    </row>
    <row r="71" spans="1:9" x14ac:dyDescent="0.2">
      <c r="A71" s="2" t="s">
        <v>7</v>
      </c>
      <c r="B71" s="2">
        <f>B64+B68+B69</f>
        <v>1476.3</v>
      </c>
      <c r="C71" s="2">
        <f>C64+C68+C69</f>
        <v>2714.4</v>
      </c>
      <c r="D71" s="2">
        <f>D64+D68+D69</f>
        <v>2407.5</v>
      </c>
      <c r="E71" s="2">
        <f>E64+E68+E69</f>
        <v>1851.7</v>
      </c>
      <c r="F71" s="2">
        <f>SUM(B71:E71)</f>
        <v>8449.9</v>
      </c>
      <c r="G71" s="2"/>
    </row>
    <row r="72" spans="1:9" x14ac:dyDescent="0.2">
      <c r="A72" s="2"/>
      <c r="B72" s="4">
        <f>B71/$F$71</f>
        <v>0.17471212677073103</v>
      </c>
      <c r="C72" s="4">
        <f>C71/$F$71</f>
        <v>0.32123457082332335</v>
      </c>
      <c r="D72" s="4">
        <f>D71/$F$71</f>
        <v>0.28491461437413462</v>
      </c>
      <c r="E72" s="4">
        <f>E71/$F$71</f>
        <v>0.21913868803181105</v>
      </c>
      <c r="F72" s="2"/>
      <c r="G72" s="2"/>
    </row>
    <row r="73" spans="1:9" x14ac:dyDescent="0.2">
      <c r="A73" s="2"/>
      <c r="B73" s="2"/>
      <c r="C73" s="2"/>
      <c r="D73" s="2"/>
      <c r="E73" s="2"/>
      <c r="F73" s="2"/>
      <c r="G73" s="2"/>
    </row>
    <row r="79" spans="1:9" x14ac:dyDescent="0.2">
      <c r="A79" s="2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</row>
    <row r="80" spans="1:9" x14ac:dyDescent="0.2">
      <c r="A80" s="2" t="s">
        <v>18</v>
      </c>
      <c r="B80" s="3">
        <v>0</v>
      </c>
      <c r="C80" s="3">
        <v>32</v>
      </c>
      <c r="D80" s="3">
        <v>8</v>
      </c>
      <c r="E80" s="3">
        <v>10</v>
      </c>
      <c r="F80" s="3">
        <v>2</v>
      </c>
      <c r="G80">
        <f>SUM(B80:F80)</f>
        <v>52</v>
      </c>
      <c r="H80" s="4">
        <f>G80/$G$91</f>
        <v>0.12440191387559808</v>
      </c>
      <c r="I80" s="4">
        <f>H80</f>
        <v>0.12440191387559808</v>
      </c>
    </row>
    <row r="81" spans="1:9" x14ac:dyDescent="0.2">
      <c r="A81" s="2" t="s">
        <v>19</v>
      </c>
      <c r="B81" s="3">
        <v>2</v>
      </c>
      <c r="C81" s="3">
        <v>15</v>
      </c>
      <c r="D81" s="3">
        <v>14</v>
      </c>
      <c r="E81" s="3">
        <v>11</v>
      </c>
      <c r="F81" s="3">
        <v>2</v>
      </c>
      <c r="G81">
        <f t="shared" ref="G81:G91" si="3">SUM(B81:F81)</f>
        <v>44</v>
      </c>
      <c r="H81" s="4">
        <f t="shared" ref="H81:H90" si="4">G81/$G$91</f>
        <v>0.10526315789473684</v>
      </c>
      <c r="I81" s="4">
        <f>I80+H81</f>
        <v>0.22966507177033491</v>
      </c>
    </row>
    <row r="82" spans="1:9" x14ac:dyDescent="0.2">
      <c r="A82" s="2" t="s">
        <v>20</v>
      </c>
      <c r="B82" s="3">
        <v>1</v>
      </c>
      <c r="C82" s="3">
        <v>17</v>
      </c>
      <c r="D82" s="3">
        <v>7</v>
      </c>
      <c r="E82" s="3">
        <v>6</v>
      </c>
      <c r="F82" s="3">
        <v>3</v>
      </c>
      <c r="G82">
        <f t="shared" si="3"/>
        <v>34</v>
      </c>
      <c r="H82" s="4">
        <f t="shared" si="4"/>
        <v>8.1339712918660281E-2</v>
      </c>
      <c r="I82" s="4">
        <f t="shared" ref="I82:I90" si="5">I81+H82</f>
        <v>0.31100478468899517</v>
      </c>
    </row>
    <row r="83" spans="1:9" x14ac:dyDescent="0.2">
      <c r="A83" s="2" t="s">
        <v>21</v>
      </c>
      <c r="B83" s="3">
        <v>1</v>
      </c>
      <c r="C83" s="3">
        <v>20</v>
      </c>
      <c r="D83" s="3">
        <v>9</v>
      </c>
      <c r="E83" s="3">
        <v>5</v>
      </c>
      <c r="F83" s="3">
        <v>2</v>
      </c>
      <c r="G83">
        <f t="shared" si="3"/>
        <v>37</v>
      </c>
      <c r="H83" s="4">
        <f t="shared" si="4"/>
        <v>8.8516746411483258E-2</v>
      </c>
      <c r="I83" s="4">
        <f t="shared" si="5"/>
        <v>0.39952153110047844</v>
      </c>
    </row>
    <row r="84" spans="1:9" x14ac:dyDescent="0.2">
      <c r="A84" s="2" t="s">
        <v>22</v>
      </c>
      <c r="B84" s="3">
        <v>1</v>
      </c>
      <c r="C84" s="3">
        <v>21</v>
      </c>
      <c r="D84" s="3">
        <v>13</v>
      </c>
      <c r="E84" s="3">
        <v>9</v>
      </c>
      <c r="F84" s="3">
        <v>1</v>
      </c>
      <c r="G84">
        <f t="shared" si="3"/>
        <v>45</v>
      </c>
      <c r="H84" s="4">
        <f t="shared" si="4"/>
        <v>0.1076555023923445</v>
      </c>
      <c r="I84" s="4">
        <f t="shared" si="5"/>
        <v>0.50717703349282295</v>
      </c>
    </row>
    <row r="85" spans="1:9" x14ac:dyDescent="0.2">
      <c r="A85" s="2" t="s">
        <v>23</v>
      </c>
      <c r="B85" s="3">
        <v>0</v>
      </c>
      <c r="C85" s="3">
        <v>20</v>
      </c>
      <c r="D85" s="3">
        <v>7</v>
      </c>
      <c r="E85" s="3">
        <v>5</v>
      </c>
      <c r="F85" s="3">
        <v>1</v>
      </c>
      <c r="G85">
        <f t="shared" si="3"/>
        <v>33</v>
      </c>
      <c r="H85" s="4">
        <f t="shared" si="4"/>
        <v>7.8947368421052627E-2</v>
      </c>
      <c r="I85" s="4">
        <f t="shared" si="5"/>
        <v>0.5861244019138756</v>
      </c>
    </row>
    <row r="86" spans="1:9" x14ac:dyDescent="0.2">
      <c r="A86" s="2" t="s">
        <v>9</v>
      </c>
      <c r="B86" s="3">
        <v>0</v>
      </c>
      <c r="C86" s="3">
        <v>20</v>
      </c>
      <c r="D86" s="3">
        <v>8</v>
      </c>
      <c r="E86" s="3">
        <v>4</v>
      </c>
      <c r="F86" s="3">
        <v>4</v>
      </c>
      <c r="G86">
        <f t="shared" si="3"/>
        <v>36</v>
      </c>
      <c r="H86" s="4">
        <f t="shared" si="4"/>
        <v>8.6124401913875603E-2</v>
      </c>
      <c r="I86" s="4">
        <f t="shared" si="5"/>
        <v>0.67224880382775121</v>
      </c>
    </row>
    <row r="87" spans="1:9" x14ac:dyDescent="0.2">
      <c r="A87" s="2" t="s">
        <v>24</v>
      </c>
      <c r="B87" s="3">
        <v>0</v>
      </c>
      <c r="C87" s="3">
        <v>19</v>
      </c>
      <c r="D87" s="3">
        <v>13</v>
      </c>
      <c r="E87" s="3">
        <v>5</v>
      </c>
      <c r="F87" s="3">
        <v>3</v>
      </c>
      <c r="G87">
        <f t="shared" si="3"/>
        <v>40</v>
      </c>
      <c r="H87" s="4">
        <f t="shared" si="4"/>
        <v>9.569377990430622E-2</v>
      </c>
      <c r="I87" s="4">
        <f t="shared" si="5"/>
        <v>0.76794258373205748</v>
      </c>
    </row>
    <row r="88" spans="1:9" x14ac:dyDescent="0.2">
      <c r="A88" s="2" t="s">
        <v>25</v>
      </c>
      <c r="B88" s="3">
        <v>0</v>
      </c>
      <c r="C88" s="3">
        <v>19</v>
      </c>
      <c r="D88" s="3">
        <v>7</v>
      </c>
      <c r="E88" s="3">
        <v>8</v>
      </c>
      <c r="F88" s="3">
        <v>1</v>
      </c>
      <c r="G88">
        <f t="shared" si="3"/>
        <v>35</v>
      </c>
      <c r="H88" s="4">
        <f t="shared" si="4"/>
        <v>8.3732057416267949E-2</v>
      </c>
      <c r="I88" s="4">
        <f t="shared" si="5"/>
        <v>0.85167464114832547</v>
      </c>
    </row>
    <row r="89" spans="1:9" x14ac:dyDescent="0.2">
      <c r="A89" s="2" t="s">
        <v>26</v>
      </c>
      <c r="B89" s="3">
        <v>0</v>
      </c>
      <c r="C89" s="3">
        <v>20</v>
      </c>
      <c r="D89" s="3">
        <v>11</v>
      </c>
      <c r="E89" s="3">
        <v>5</v>
      </c>
      <c r="F89" s="3">
        <v>2</v>
      </c>
      <c r="G89">
        <f t="shared" si="3"/>
        <v>38</v>
      </c>
      <c r="H89" s="4">
        <f t="shared" si="4"/>
        <v>9.0909090909090912E-2</v>
      </c>
      <c r="I89" s="4">
        <f t="shared" si="5"/>
        <v>0.94258373205741641</v>
      </c>
    </row>
    <row r="90" spans="1:9" x14ac:dyDescent="0.2">
      <c r="A90" s="2" t="s">
        <v>8</v>
      </c>
      <c r="B90" s="3">
        <v>0</v>
      </c>
      <c r="C90" s="3">
        <v>17</v>
      </c>
      <c r="D90" s="3">
        <v>4</v>
      </c>
      <c r="E90" s="3">
        <v>3</v>
      </c>
      <c r="F90" s="3">
        <v>0</v>
      </c>
      <c r="G90">
        <f t="shared" si="3"/>
        <v>24</v>
      </c>
      <c r="H90" s="4">
        <f t="shared" si="4"/>
        <v>5.7416267942583733E-2</v>
      </c>
      <c r="I90" s="5">
        <f t="shared" si="5"/>
        <v>1.0000000000000002</v>
      </c>
    </row>
    <row r="91" spans="1:9" x14ac:dyDescent="0.2">
      <c r="A91" s="6"/>
      <c r="B91" s="7">
        <f>SUM(B80:B90)</f>
        <v>5</v>
      </c>
      <c r="C91" s="7">
        <f>SUM(C80:C90)</f>
        <v>220</v>
      </c>
      <c r="D91" s="7">
        <f>SUM(D80:D90)</f>
        <v>101</v>
      </c>
      <c r="E91" s="7">
        <f>SUM(E80:E90)</f>
        <v>71</v>
      </c>
      <c r="F91" s="7">
        <f>SUM(F80:F90)</f>
        <v>21</v>
      </c>
      <c r="G91">
        <f t="shared" si="3"/>
        <v>418</v>
      </c>
    </row>
    <row r="103" spans="1:7" x14ac:dyDescent="0.2">
      <c r="B103" s="8" t="s">
        <v>15</v>
      </c>
      <c r="C103" s="8" t="s">
        <v>16</v>
      </c>
      <c r="D103" s="8" t="s">
        <v>17</v>
      </c>
    </row>
    <row r="104" spans="1:7" x14ac:dyDescent="0.2">
      <c r="A104" s="2" t="s">
        <v>18</v>
      </c>
      <c r="B104" s="8">
        <v>15</v>
      </c>
      <c r="C104" s="8">
        <v>5</v>
      </c>
      <c r="D104" s="8">
        <v>3</v>
      </c>
      <c r="E104">
        <f>SUM(B104:D104)</f>
        <v>23</v>
      </c>
      <c r="F104" s="4">
        <f>E104/$E$115</f>
        <v>8.5501858736059477E-2</v>
      </c>
      <c r="G104" s="4">
        <f>F104</f>
        <v>8.5501858736059477E-2</v>
      </c>
    </row>
    <row r="105" spans="1:7" x14ac:dyDescent="0.2">
      <c r="A105" s="2" t="s">
        <v>19</v>
      </c>
      <c r="B105" s="8">
        <v>21</v>
      </c>
      <c r="C105" s="8">
        <v>9</v>
      </c>
      <c r="D105" s="8">
        <v>3</v>
      </c>
      <c r="E105">
        <f t="shared" ref="E105:E115" si="6">SUM(B105:D105)</f>
        <v>33</v>
      </c>
      <c r="F105" s="4">
        <f t="shared" ref="F105:F114" si="7">E105/$E$115</f>
        <v>0.12267657992565056</v>
      </c>
      <c r="G105" s="4">
        <f>G104+F105</f>
        <v>0.20817843866171004</v>
      </c>
    </row>
    <row r="106" spans="1:7" x14ac:dyDescent="0.2">
      <c r="A106" s="2" t="s">
        <v>20</v>
      </c>
      <c r="B106" s="8">
        <v>15</v>
      </c>
      <c r="C106" s="8">
        <v>6</v>
      </c>
      <c r="D106" s="8">
        <v>13</v>
      </c>
      <c r="E106">
        <f t="shared" si="6"/>
        <v>34</v>
      </c>
      <c r="F106" s="4">
        <f t="shared" si="7"/>
        <v>0.12639405204460966</v>
      </c>
      <c r="G106" s="4">
        <f t="shared" ref="G106:G114" si="8">G105+F106</f>
        <v>0.33457249070631967</v>
      </c>
    </row>
    <row r="107" spans="1:7" x14ac:dyDescent="0.2">
      <c r="A107" s="2" t="s">
        <v>21</v>
      </c>
      <c r="B107" s="8">
        <v>14</v>
      </c>
      <c r="C107" s="8">
        <v>5</v>
      </c>
      <c r="D107" s="8">
        <v>25</v>
      </c>
      <c r="E107">
        <f t="shared" si="6"/>
        <v>44</v>
      </c>
      <c r="F107" s="4">
        <f t="shared" si="7"/>
        <v>0.16356877323420074</v>
      </c>
      <c r="G107" s="4">
        <f t="shared" si="8"/>
        <v>0.49814126394052038</v>
      </c>
    </row>
    <row r="108" spans="1:7" x14ac:dyDescent="0.2">
      <c r="A108" s="2" t="s">
        <v>22</v>
      </c>
      <c r="B108" s="8">
        <v>22</v>
      </c>
      <c r="C108" s="8">
        <v>5</v>
      </c>
      <c r="D108" s="8">
        <v>27</v>
      </c>
      <c r="E108">
        <f t="shared" si="6"/>
        <v>54</v>
      </c>
      <c r="F108" s="4">
        <f t="shared" si="7"/>
        <v>0.20074349442379183</v>
      </c>
      <c r="G108" s="4">
        <f t="shared" si="8"/>
        <v>0.69888475836431219</v>
      </c>
    </row>
    <row r="109" spans="1:7" x14ac:dyDescent="0.2">
      <c r="A109" s="2" t="s">
        <v>23</v>
      </c>
      <c r="B109" s="8">
        <v>12</v>
      </c>
      <c r="C109" s="8">
        <v>4</v>
      </c>
      <c r="D109" s="8">
        <v>4</v>
      </c>
      <c r="E109">
        <f t="shared" si="6"/>
        <v>20</v>
      </c>
      <c r="F109" s="4">
        <f t="shared" si="7"/>
        <v>7.434944237918216E-2</v>
      </c>
      <c r="G109" s="4">
        <f t="shared" si="8"/>
        <v>0.77323420074349436</v>
      </c>
    </row>
    <row r="110" spans="1:7" x14ac:dyDescent="0.2">
      <c r="A110" s="2" t="s">
        <v>9</v>
      </c>
      <c r="B110" s="8">
        <v>14</v>
      </c>
      <c r="C110" s="8">
        <v>7</v>
      </c>
      <c r="D110" s="8">
        <v>0</v>
      </c>
      <c r="E110">
        <f t="shared" si="6"/>
        <v>21</v>
      </c>
      <c r="F110" s="4">
        <f t="shared" si="7"/>
        <v>7.8066914498141265E-2</v>
      </c>
      <c r="G110" s="4">
        <f t="shared" si="8"/>
        <v>0.85130111524163565</v>
      </c>
    </row>
    <row r="111" spans="1:7" x14ac:dyDescent="0.2">
      <c r="A111" s="2" t="s">
        <v>24</v>
      </c>
      <c r="B111" s="8">
        <v>6</v>
      </c>
      <c r="C111" s="8">
        <v>6</v>
      </c>
      <c r="D111" s="8">
        <v>0</v>
      </c>
      <c r="E111">
        <f t="shared" si="6"/>
        <v>12</v>
      </c>
      <c r="F111" s="4">
        <f t="shared" si="7"/>
        <v>4.4609665427509292E-2</v>
      </c>
      <c r="G111" s="4">
        <f t="shared" si="8"/>
        <v>0.89591078066914498</v>
      </c>
    </row>
    <row r="112" spans="1:7" x14ac:dyDescent="0.2">
      <c r="A112" s="2" t="s">
        <v>25</v>
      </c>
      <c r="B112" s="8">
        <v>1</v>
      </c>
      <c r="C112" s="8">
        <v>4</v>
      </c>
      <c r="D112" s="8">
        <v>1</v>
      </c>
      <c r="E112">
        <f t="shared" si="6"/>
        <v>6</v>
      </c>
      <c r="F112" s="4">
        <f t="shared" si="7"/>
        <v>2.2304832713754646E-2</v>
      </c>
      <c r="G112" s="4">
        <f t="shared" si="8"/>
        <v>0.91821561338289959</v>
      </c>
    </row>
    <row r="113" spans="1:7" x14ac:dyDescent="0.2">
      <c r="A113" s="2" t="s">
        <v>26</v>
      </c>
      <c r="B113" s="8">
        <v>10</v>
      </c>
      <c r="C113" s="8">
        <v>3</v>
      </c>
      <c r="D113" s="8">
        <v>5</v>
      </c>
      <c r="E113">
        <f t="shared" si="6"/>
        <v>18</v>
      </c>
      <c r="F113" s="4">
        <f t="shared" si="7"/>
        <v>6.6914498141263934E-2</v>
      </c>
      <c r="G113" s="4">
        <f t="shared" si="8"/>
        <v>0.98513011152416352</v>
      </c>
    </row>
    <row r="114" spans="1:7" x14ac:dyDescent="0.2">
      <c r="A114" s="2" t="s">
        <v>8</v>
      </c>
      <c r="B114" s="8">
        <v>0</v>
      </c>
      <c r="C114" s="8">
        <v>4</v>
      </c>
      <c r="D114" s="8">
        <v>0</v>
      </c>
      <c r="E114">
        <f t="shared" si="6"/>
        <v>4</v>
      </c>
      <c r="F114" s="4">
        <f t="shared" si="7"/>
        <v>1.4869888475836431E-2</v>
      </c>
      <c r="G114" s="5">
        <f t="shared" si="8"/>
        <v>1</v>
      </c>
    </row>
    <row r="115" spans="1:7" x14ac:dyDescent="0.2">
      <c r="B115" s="7">
        <f>SUM(B104:B114)</f>
        <v>130</v>
      </c>
      <c r="C115" s="7">
        <f>SUM(C104:C114)</f>
        <v>58</v>
      </c>
      <c r="D115" s="7">
        <f>SUM(D104:D114)</f>
        <v>81</v>
      </c>
      <c r="E115">
        <f t="shared" si="6"/>
        <v>269</v>
      </c>
    </row>
    <row r="128" spans="1:7" x14ac:dyDescent="0.2">
      <c r="B128" s="8" t="s">
        <v>10</v>
      </c>
      <c r="C128" s="8" t="s">
        <v>11</v>
      </c>
      <c r="D128" s="8" t="s">
        <v>12</v>
      </c>
      <c r="E128" s="8" t="s">
        <v>13</v>
      </c>
      <c r="F128" s="8" t="s">
        <v>14</v>
      </c>
    </row>
    <row r="129" spans="1:9" x14ac:dyDescent="0.2">
      <c r="A129" s="2" t="s">
        <v>18</v>
      </c>
      <c r="B129" s="8">
        <v>12</v>
      </c>
      <c r="C129" s="8">
        <v>51</v>
      </c>
      <c r="D129" s="8">
        <v>7</v>
      </c>
      <c r="E129" s="8">
        <v>32</v>
      </c>
      <c r="F129" s="8">
        <v>52</v>
      </c>
      <c r="G129">
        <f>SUM(B129:F129)</f>
        <v>154</v>
      </c>
      <c r="H129" s="4">
        <f>G129/$G$140</f>
        <v>0.12050078247261346</v>
      </c>
      <c r="I129" s="4">
        <f>H129</f>
        <v>0.12050078247261346</v>
      </c>
    </row>
    <row r="130" spans="1:9" x14ac:dyDescent="0.2">
      <c r="A130" s="2" t="s">
        <v>19</v>
      </c>
      <c r="B130" s="8">
        <v>28</v>
      </c>
      <c r="C130" s="8">
        <v>75</v>
      </c>
      <c r="D130" s="8">
        <v>18</v>
      </c>
      <c r="E130" s="8">
        <v>26</v>
      </c>
      <c r="F130" s="8">
        <v>19</v>
      </c>
      <c r="G130">
        <f t="shared" ref="G130:G140" si="9">SUM(B130:F130)</f>
        <v>166</v>
      </c>
      <c r="H130" s="4">
        <f t="shared" ref="H130:H139" si="10">G130/$G$140</f>
        <v>0.12989045383411579</v>
      </c>
      <c r="I130" s="4">
        <f>I129+H130</f>
        <v>0.25039123630672927</v>
      </c>
    </row>
    <row r="131" spans="1:9" x14ac:dyDescent="0.2">
      <c r="A131" s="2" t="s">
        <v>20</v>
      </c>
      <c r="B131" s="8">
        <v>21</v>
      </c>
      <c r="C131" s="8">
        <v>53</v>
      </c>
      <c r="D131" s="8">
        <v>10</v>
      </c>
      <c r="E131" s="8">
        <v>12</v>
      </c>
      <c r="F131" s="8">
        <v>27</v>
      </c>
      <c r="G131">
        <f t="shared" si="9"/>
        <v>123</v>
      </c>
      <c r="H131" s="4">
        <f t="shared" si="10"/>
        <v>9.6244131455399062E-2</v>
      </c>
      <c r="I131" s="4">
        <f t="shared" ref="I131:I139" si="11">I130+H131</f>
        <v>0.34663536776212833</v>
      </c>
    </row>
    <row r="132" spans="1:9" x14ac:dyDescent="0.2">
      <c r="A132" s="2" t="s">
        <v>21</v>
      </c>
      <c r="B132" s="8">
        <v>17</v>
      </c>
      <c r="C132" s="8">
        <v>78</v>
      </c>
      <c r="D132" s="8">
        <v>10</v>
      </c>
      <c r="E132" s="8">
        <v>22</v>
      </c>
      <c r="F132" s="8">
        <v>16</v>
      </c>
      <c r="G132">
        <f t="shared" si="9"/>
        <v>143</v>
      </c>
      <c r="H132" s="4">
        <f t="shared" si="10"/>
        <v>0.11189358372456965</v>
      </c>
      <c r="I132" s="4">
        <f t="shared" si="11"/>
        <v>0.45852895148669798</v>
      </c>
    </row>
    <row r="133" spans="1:9" x14ac:dyDescent="0.2">
      <c r="A133" s="2" t="s">
        <v>22</v>
      </c>
      <c r="B133" s="8">
        <v>39</v>
      </c>
      <c r="C133" s="8">
        <v>57</v>
      </c>
      <c r="D133" s="8">
        <v>0</v>
      </c>
      <c r="E133" s="8">
        <v>22</v>
      </c>
      <c r="F133" s="8">
        <v>27</v>
      </c>
      <c r="G133">
        <f t="shared" si="9"/>
        <v>145</v>
      </c>
      <c r="H133" s="4">
        <f t="shared" si="10"/>
        <v>0.1134585289514867</v>
      </c>
      <c r="I133" s="4">
        <f t="shared" si="11"/>
        <v>0.5719874804381847</v>
      </c>
    </row>
    <row r="134" spans="1:9" x14ac:dyDescent="0.2">
      <c r="A134" s="2" t="s">
        <v>23</v>
      </c>
      <c r="B134" s="8">
        <v>14</v>
      </c>
      <c r="C134" s="8">
        <v>13</v>
      </c>
      <c r="D134" s="8">
        <v>5</v>
      </c>
      <c r="E134" s="8">
        <v>23</v>
      </c>
      <c r="F134" s="8">
        <v>16</v>
      </c>
      <c r="G134">
        <f t="shared" si="9"/>
        <v>71</v>
      </c>
      <c r="H134" s="4">
        <f t="shared" si="10"/>
        <v>5.5555555555555552E-2</v>
      </c>
      <c r="I134" s="4">
        <f t="shared" si="11"/>
        <v>0.62754303599374028</v>
      </c>
    </row>
    <row r="135" spans="1:9" x14ac:dyDescent="0.2">
      <c r="A135" s="2" t="s">
        <v>9</v>
      </c>
      <c r="B135" s="8">
        <v>12</v>
      </c>
      <c r="C135" s="8">
        <v>63</v>
      </c>
      <c r="D135" s="8">
        <v>9</v>
      </c>
      <c r="E135" s="8">
        <v>16</v>
      </c>
      <c r="F135" s="8">
        <v>27</v>
      </c>
      <c r="G135">
        <f t="shared" si="9"/>
        <v>127</v>
      </c>
      <c r="H135" s="4">
        <f t="shared" si="10"/>
        <v>9.9374021909233182E-2</v>
      </c>
      <c r="I135" s="4">
        <f t="shared" si="11"/>
        <v>0.72691705790297345</v>
      </c>
    </row>
    <row r="136" spans="1:9" x14ac:dyDescent="0.2">
      <c r="A136" s="2" t="s">
        <v>24</v>
      </c>
      <c r="B136" s="8">
        <v>30</v>
      </c>
      <c r="C136" s="8">
        <v>66</v>
      </c>
      <c r="D136" s="8">
        <v>3</v>
      </c>
      <c r="E136" s="8">
        <v>23</v>
      </c>
      <c r="F136" s="8">
        <v>17</v>
      </c>
      <c r="G136">
        <f t="shared" si="9"/>
        <v>139</v>
      </c>
      <c r="H136" s="4">
        <f t="shared" si="10"/>
        <v>0.10876369327073553</v>
      </c>
      <c r="I136" s="4">
        <f t="shared" si="11"/>
        <v>0.83568075117370899</v>
      </c>
    </row>
    <row r="137" spans="1:9" x14ac:dyDescent="0.2">
      <c r="A137" s="2" t="s">
        <v>25</v>
      </c>
      <c r="B137" s="8">
        <v>19</v>
      </c>
      <c r="C137" s="8">
        <v>53</v>
      </c>
      <c r="D137" s="8">
        <v>6</v>
      </c>
      <c r="E137" s="8">
        <v>17</v>
      </c>
      <c r="F137" s="8">
        <v>27</v>
      </c>
      <c r="G137">
        <f t="shared" si="9"/>
        <v>122</v>
      </c>
      <c r="H137" s="4">
        <f t="shared" si="10"/>
        <v>9.5461658841940536E-2</v>
      </c>
      <c r="I137" s="4">
        <f t="shared" si="11"/>
        <v>0.93114241001564957</v>
      </c>
    </row>
    <row r="138" spans="1:9" x14ac:dyDescent="0.2">
      <c r="A138" s="2" t="s">
        <v>26</v>
      </c>
      <c r="B138" s="8">
        <v>0</v>
      </c>
      <c r="C138" s="8">
        <v>8</v>
      </c>
      <c r="D138" s="8">
        <v>0</v>
      </c>
      <c r="E138" s="8">
        <v>21</v>
      </c>
      <c r="F138" s="8">
        <v>15</v>
      </c>
      <c r="G138">
        <f t="shared" si="9"/>
        <v>44</v>
      </c>
      <c r="H138" s="4">
        <f t="shared" si="10"/>
        <v>3.4428794992175271E-2</v>
      </c>
      <c r="I138" s="4">
        <f t="shared" si="11"/>
        <v>0.9655712050078249</v>
      </c>
    </row>
    <row r="139" spans="1:9" x14ac:dyDescent="0.2">
      <c r="A139" s="2" t="s">
        <v>8</v>
      </c>
      <c r="B139" s="8">
        <v>0</v>
      </c>
      <c r="C139" s="8">
        <v>5</v>
      </c>
      <c r="D139" s="8">
        <v>0</v>
      </c>
      <c r="E139" s="8">
        <v>28</v>
      </c>
      <c r="F139" s="8">
        <v>11</v>
      </c>
      <c r="G139">
        <f t="shared" si="9"/>
        <v>44</v>
      </c>
      <c r="H139" s="4">
        <f t="shared" si="10"/>
        <v>3.4428794992175271E-2</v>
      </c>
      <c r="I139" s="5">
        <f t="shared" si="11"/>
        <v>1.0000000000000002</v>
      </c>
    </row>
    <row r="140" spans="1:9" x14ac:dyDescent="0.2">
      <c r="B140" s="7">
        <f>SUM(B129:B139)</f>
        <v>192</v>
      </c>
      <c r="C140" s="7">
        <f>SUM(C129:C139)</f>
        <v>522</v>
      </c>
      <c r="D140" s="7">
        <f>SUM(D129:D139)</f>
        <v>68</v>
      </c>
      <c r="E140" s="7">
        <f>SUM(E129:E139)</f>
        <v>242</v>
      </c>
      <c r="F140" s="7">
        <f>SUM(F129:F139)</f>
        <v>254</v>
      </c>
      <c r="G140">
        <f t="shared" si="9"/>
        <v>1278</v>
      </c>
    </row>
    <row r="320" spans="3:3" x14ac:dyDescent="0.2">
      <c r="C320">
        <v>27</v>
      </c>
    </row>
  </sheetData>
  <phoneticPr fontId="8" type="noConversion"/>
  <pageMargins left="0.75" right="0.75" top="1" bottom="1" header="0" footer="0"/>
  <pageSetup paperSize="260" orientation="landscape" horizontalDpi="4294967292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junio de 2017</vt:lpstr>
      <vt:lpstr>Ejecución Gasto Octubre</vt:lpstr>
      <vt:lpstr>Inf Ejec Ingresos</vt:lpstr>
      <vt:lpstr>INGRESOS</vt:lpstr>
      <vt:lpstr>Graf acs</vt:lpstr>
      <vt:lpstr>'junio de 2017'!Títulos_a_imprimir</vt:lpstr>
    </vt:vector>
  </TitlesOfParts>
  <Company>inci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Enid Bonilla</dc:creator>
  <cp:lastModifiedBy>Martha del Pilar Gomez</cp:lastModifiedBy>
  <cp:lastPrinted>2015-05-06T16:36:13Z</cp:lastPrinted>
  <dcterms:created xsi:type="dcterms:W3CDTF">2008-04-04T20:38:17Z</dcterms:created>
  <dcterms:modified xsi:type="dcterms:W3CDTF">2018-05-10T14:53:50Z</dcterms:modified>
</cp:coreProperties>
</file>