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gomez\Downloads\"/>
    </mc:Choice>
  </mc:AlternateContent>
  <xr:revisionPtr revIDLastSave="0" documentId="13_ncr:1_{FB366925-B215-4E20-8D24-27C317258447}" xr6:coauthVersionLast="36" xr6:coauthVersionMax="36" xr10:uidLastSave="{00000000-0000-0000-0000-000000000000}"/>
  <bookViews>
    <workbookView xWindow="0" yWindow="0" windowWidth="24000" windowHeight="8505" xr2:uid="{B252F004-16C1-42EC-89AF-7B7CD9E7C166}"/>
  </bookViews>
  <sheets>
    <sheet name="Mejoramiento de procesos" sheetId="2" r:id="rId1"/>
    <sheet name="Optimización de capacidades" sheetId="3" r:id="rId2"/>
    <sheet name="Seguimiento primer trimestre" sheetId="4" state="hidden" r:id="rId3"/>
    <sheet name="PLAN DE ACCIÓN CON CORTE JUNIO" sheetId="6" state="hidden" r:id="rId4"/>
  </sheets>
  <externalReferences>
    <externalReference r:id="rId5"/>
    <externalReference r:id="rId6"/>
    <externalReference r:id="rId7"/>
    <externalReference r:id="rId8"/>
  </externalReferences>
  <definedNames>
    <definedName name="_xlnm._FilterDatabase" localSheetId="3" hidden="1">'PLAN DE ACCIÓN CON CORTE JUNIO'!$A$2:$G$228</definedName>
    <definedName name="_xlnm.Print_Area" localSheetId="0">'Mejoramiento de procesos'!$A$1:$J$29</definedName>
    <definedName name="_xlnm.Print_Area" localSheetId="1">'Optimización de capacidades'!$A$1:$Y$31</definedName>
    <definedName name="Catálogo" localSheetId="3">[1]Listas!$O$1:$O$30</definedName>
    <definedName name="Catálogo">[2]Listas!$O$1:$O$30</definedName>
    <definedName name="gasto" localSheetId="3">[1]Listas!$C$1:$C$7</definedName>
    <definedName name="gasto">[3]Listas!$F$1:$F$7</definedName>
    <definedName name="GRUPO" localSheetId="3">[1]Listas!$I$1:$I$15</definedName>
    <definedName name="GRUPO">[4]Listas!$M$1:$M$17</definedName>
    <definedName name="k" localSheetId="1">#REF!</definedName>
    <definedName name="k">#REF!</definedName>
    <definedName name="M" localSheetId="3">[1]Listas!$B$1:$B$4</definedName>
    <definedName name="M">[3]Listas!$D$1:$D$4</definedName>
    <definedName name="mes" localSheetId="3">[1]Listas!$S$1:$S$12</definedName>
    <definedName name="mes">[2]Listas!$S$1:$S$12</definedName>
    <definedName name="META" localSheetId="1">#REF!</definedName>
    <definedName name="Meta" localSheetId="3">[1]Listas!$Q$1:$Q$22</definedName>
    <definedName name="META">#REF!</definedName>
    <definedName name="metas" localSheetId="3">[1]Listas!#REF!</definedName>
    <definedName name="metas">[3]Listas!$A$1:$A$15</definedName>
    <definedName name="proceso" localSheetId="3">[1]Listas!$G$1:$G$15</definedName>
    <definedName name="proceso">[2]Listas!$G$1:$G$15</definedName>
    <definedName name="PROYECTO">[1]Listas!#REF!</definedName>
    <definedName name="Proyecto20242026" localSheetId="3">[1]Listas!$M$1:$M$4</definedName>
    <definedName name="Proyecto20242026">[2]Listas!$M$1:$M$4</definedName>
    <definedName name="RUBRO">[1]Listas!#REF!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 i="6" l="1"/>
  <c r="AR3" i="6" s="1"/>
  <c r="AM4" i="6"/>
  <c r="AR4" i="6" s="1"/>
  <c r="AM5" i="6"/>
  <c r="AR5" i="6" s="1"/>
  <c r="AM6" i="6"/>
  <c r="AR6" i="6" s="1"/>
  <c r="AM7" i="6"/>
  <c r="AV7" i="6"/>
  <c r="AM8" i="6"/>
  <c r="AR8" i="6"/>
  <c r="AV8" i="6" s="1"/>
  <c r="AM9" i="6"/>
  <c r="AR9" i="6"/>
  <c r="AV9" i="6" s="1"/>
  <c r="AM10" i="6"/>
  <c r="AM11" i="6"/>
  <c r="AM12" i="6"/>
  <c r="AM13" i="6"/>
  <c r="AM14" i="6"/>
  <c r="AM15" i="6"/>
  <c r="AM16" i="6"/>
  <c r="N17" i="6"/>
  <c r="AM17" i="6"/>
  <c r="AM18" i="6"/>
  <c r="AM19" i="6"/>
  <c r="AM20" i="6"/>
  <c r="AO20" i="6"/>
  <c r="AM21" i="6"/>
  <c r="AM22" i="6"/>
  <c r="BY22" i="6"/>
  <c r="CB22" i="6"/>
  <c r="N23" i="6"/>
  <c r="AM23" i="6"/>
  <c r="AM24" i="6"/>
  <c r="AM25" i="6"/>
  <c r="AM26" i="6"/>
  <c r="AM27" i="6"/>
  <c r="AM28" i="6"/>
  <c r="AM29" i="6"/>
  <c r="AM30" i="6"/>
  <c r="AM31" i="6"/>
  <c r="AM32" i="6"/>
  <c r="AM33" i="6"/>
  <c r="AM34" i="6"/>
  <c r="AM35" i="6"/>
  <c r="AR35" i="6" s="1"/>
  <c r="AM36" i="6"/>
  <c r="AR36" i="6" s="1"/>
  <c r="AU36" i="6" s="1"/>
  <c r="AZ36" i="6"/>
  <c r="BD36" i="6"/>
  <c r="BH36" i="6"/>
  <c r="BL36" i="6"/>
  <c r="AM37" i="6"/>
  <c r="AZ37" i="6" s="1"/>
  <c r="BL37" i="6"/>
  <c r="AR38" i="6"/>
  <c r="AZ38" i="6"/>
  <c r="BD38" i="6"/>
  <c r="BH38" i="6"/>
  <c r="BL38" i="6"/>
  <c r="AM39" i="6"/>
  <c r="AZ39" i="6" s="1"/>
  <c r="AM40" i="6"/>
  <c r="BD40" i="6" s="1"/>
  <c r="BL40" i="6" s="1"/>
  <c r="AM41" i="6"/>
  <c r="AZ41" i="6" s="1"/>
  <c r="AM42" i="6"/>
  <c r="BL42" i="6" s="1"/>
  <c r="AM43" i="6"/>
  <c r="BD43" i="6" s="1"/>
  <c r="AR43" i="6"/>
  <c r="AM44" i="6"/>
  <c r="AZ44" i="6" s="1"/>
  <c r="AM45" i="6"/>
  <c r="BL45" i="6" s="1"/>
  <c r="BD45" i="6"/>
  <c r="AM46" i="6"/>
  <c r="AZ46" i="6" s="1"/>
  <c r="AM47" i="6"/>
  <c r="AZ47" i="6" s="1"/>
  <c r="AM48" i="6"/>
  <c r="BH48" i="6" s="1"/>
  <c r="AM49" i="6"/>
  <c r="AO49" i="6"/>
  <c r="AM50" i="6"/>
  <c r="AM51" i="6"/>
  <c r="AM52" i="6"/>
  <c r="AM53" i="6"/>
  <c r="AM54" i="6"/>
  <c r="AM55" i="6"/>
  <c r="AM56" i="6"/>
  <c r="AM57" i="6"/>
  <c r="AM58" i="6"/>
  <c r="AM59" i="6"/>
  <c r="AM60" i="6"/>
  <c r="AM61" i="6"/>
  <c r="AM62" i="6"/>
  <c r="AM63" i="6"/>
  <c r="AM65" i="6"/>
  <c r="AZ65" i="6" s="1"/>
  <c r="BD65" i="6"/>
  <c r="AM66" i="6"/>
  <c r="AR66" i="6" s="1"/>
  <c r="AM67" i="6"/>
  <c r="AM68" i="6"/>
  <c r="AO68" i="6"/>
  <c r="AM69" i="6"/>
  <c r="AM70" i="6"/>
  <c r="AM71" i="6"/>
  <c r="AO71" i="6"/>
  <c r="AM72" i="6"/>
  <c r="AM73" i="6"/>
  <c r="AM74" i="6"/>
  <c r="AM75" i="6"/>
  <c r="AR75" i="6" s="1"/>
  <c r="AM76" i="6"/>
  <c r="AR76" i="6" s="1"/>
  <c r="AM77" i="6"/>
  <c r="AR77" i="6"/>
  <c r="AM78" i="6"/>
  <c r="AR78" i="6" s="1"/>
  <c r="AM79" i="6"/>
  <c r="AM80" i="6"/>
  <c r="AM81" i="6"/>
  <c r="AM82" i="6"/>
  <c r="AM83" i="6"/>
  <c r="AM84" i="6"/>
  <c r="BH84" i="6" s="1"/>
  <c r="AR84" i="6"/>
  <c r="AZ84" i="6" s="1"/>
  <c r="AM85" i="6"/>
  <c r="AR85" i="6" s="1"/>
  <c r="AV85" i="6" s="1"/>
  <c r="AZ85" i="6" s="1"/>
  <c r="BD85" i="6" s="1"/>
  <c r="BH85" i="6" s="1"/>
  <c r="BL85" i="6" s="1"/>
  <c r="AM86" i="6"/>
  <c r="AR86" i="6" s="1"/>
  <c r="AV86" i="6" s="1"/>
  <c r="AZ86" i="6" s="1"/>
  <c r="BD86" i="6" s="1"/>
  <c r="BH86" i="6" s="1"/>
  <c r="BL86" i="6" s="1"/>
  <c r="AM87" i="6"/>
  <c r="AR87" i="6" s="1"/>
  <c r="AV87" i="6" s="1"/>
  <c r="AZ87" i="6" s="1"/>
  <c r="AM88" i="6"/>
  <c r="AR88" i="6" s="1"/>
  <c r="AV88" i="6" s="1"/>
  <c r="AZ88" i="6" s="1"/>
  <c r="AM89" i="6"/>
  <c r="AR89" i="6" s="1"/>
  <c r="AV89" i="6" s="1"/>
  <c r="AZ89" i="6" s="1"/>
  <c r="AM90" i="6"/>
  <c r="BD90" i="6" s="1"/>
  <c r="AV90" i="6"/>
  <c r="AZ90" i="6" s="1"/>
  <c r="AM91" i="6"/>
  <c r="BD91" i="6" s="1"/>
  <c r="AV91" i="6"/>
  <c r="AZ91" i="6" s="1"/>
  <c r="AM92" i="6"/>
  <c r="AM93" i="6"/>
  <c r="AO93" i="6"/>
  <c r="AM94" i="6"/>
  <c r="AR94" i="6" s="1"/>
  <c r="AV94" i="6" s="1"/>
  <c r="AZ94" i="6" s="1"/>
  <c r="BD94" i="6" s="1"/>
  <c r="BH94" i="6" s="1"/>
  <c r="BL94" i="6" s="1"/>
  <c r="AM95" i="6"/>
  <c r="AM96" i="6"/>
  <c r="AM97" i="6"/>
  <c r="AM98" i="6"/>
  <c r="AM99" i="6"/>
  <c r="BN99" i="6" a="1"/>
  <c r="BN99" i="6" s="1"/>
  <c r="AM100" i="6"/>
  <c r="AM101" i="6"/>
  <c r="AM102" i="6"/>
  <c r="AM103" i="6"/>
  <c r="AM104" i="6"/>
  <c r="AM105" i="6"/>
  <c r="AM106" i="6"/>
  <c r="AM107" i="6"/>
  <c r="AM108" i="6"/>
  <c r="AM109" i="6"/>
  <c r="AM110" i="6"/>
  <c r="AM111" i="6"/>
  <c r="AM112" i="6"/>
  <c r="AM113" i="6"/>
  <c r="AM114" i="6"/>
  <c r="AO114" i="6"/>
  <c r="AM115" i="6"/>
  <c r="AM116" i="6"/>
  <c r="AM117" i="6"/>
  <c r="AM118" i="6"/>
  <c r="AM119" i="6"/>
  <c r="AM120" i="6"/>
  <c r="AM121" i="6"/>
  <c r="AM122" i="6"/>
  <c r="AM123" i="6"/>
  <c r="AM124" i="6"/>
  <c r="AM125" i="6"/>
  <c r="AM126" i="6"/>
  <c r="AM127" i="6"/>
  <c r="AM128" i="6"/>
  <c r="AM129" i="6"/>
  <c r="AM130" i="6"/>
  <c r="AM131" i="6"/>
  <c r="AM132" i="6"/>
  <c r="AM133" i="6"/>
  <c r="AM134" i="6"/>
  <c r="AM135" i="6"/>
  <c r="AM136" i="6"/>
  <c r="AM137" i="6"/>
  <c r="AM139" i="6"/>
  <c r="AM140" i="6"/>
  <c r="AM141" i="6"/>
  <c r="AM142" i="6"/>
  <c r="AM143" i="6"/>
  <c r="AN143" i="6"/>
  <c r="AM144" i="6"/>
  <c r="AM145" i="6"/>
  <c r="AM146" i="6"/>
  <c r="AM147" i="6"/>
  <c r="AM148" i="6"/>
  <c r="AM149" i="6"/>
  <c r="AM150" i="6"/>
  <c r="AM151" i="6"/>
  <c r="AR151" i="6" s="1"/>
  <c r="AM152" i="6"/>
  <c r="AR152" i="6" s="1"/>
  <c r="AM153" i="6"/>
  <c r="AR153" i="6"/>
  <c r="AM154" i="6"/>
  <c r="AR154" i="6" s="1"/>
  <c r="AM155" i="6"/>
  <c r="AR155" i="6" s="1"/>
  <c r="AM156" i="6"/>
  <c r="AR156" i="6" s="1"/>
  <c r="AM157" i="6"/>
  <c r="AR157" i="6" s="1"/>
  <c r="AM158" i="6"/>
  <c r="AR158" i="6" s="1"/>
  <c r="AM159" i="6"/>
  <c r="AR159" i="6" s="1"/>
  <c r="AM160" i="6"/>
  <c r="AR160" i="6" s="1"/>
  <c r="AR161" i="6"/>
  <c r="AM162" i="6"/>
  <c r="AR162" i="6" s="1"/>
  <c r="AM163" i="6"/>
  <c r="AR163" i="6" s="1"/>
  <c r="AM164" i="6"/>
  <c r="AR164" i="6" s="1"/>
  <c r="AM165" i="6"/>
  <c r="AR165" i="6" s="1"/>
  <c r="AM166" i="6"/>
  <c r="AR166" i="6" s="1"/>
  <c r="AM167" i="6"/>
  <c r="AR167" i="6" s="1"/>
  <c r="AM168" i="6"/>
  <c r="AR168" i="6" s="1"/>
  <c r="AM169" i="6"/>
  <c r="AR169" i="6" s="1"/>
  <c r="AM170" i="6"/>
  <c r="AR170" i="6" s="1"/>
  <c r="AM171" i="6"/>
  <c r="AR171" i="6" s="1"/>
  <c r="AM172" i="6"/>
  <c r="AR172" i="6" s="1"/>
  <c r="AM173" i="6"/>
  <c r="AR173" i="6" s="1"/>
  <c r="AM174" i="6"/>
  <c r="AR174" i="6" s="1"/>
  <c r="AM175" i="6"/>
  <c r="AR175" i="6" s="1"/>
  <c r="AM176" i="6"/>
  <c r="AR176" i="6" s="1"/>
  <c r="AM177" i="6"/>
  <c r="AR177" i="6" s="1"/>
  <c r="AM178" i="6"/>
  <c r="AM179" i="6"/>
  <c r="AM180" i="6"/>
  <c r="AM181" i="6"/>
  <c r="AM183" i="6"/>
  <c r="AM184" i="6"/>
  <c r="AM185" i="6"/>
  <c r="AM187" i="6"/>
  <c r="AM188" i="6"/>
  <c r="AM189" i="6"/>
  <c r="AM190" i="6"/>
  <c r="AM191" i="6"/>
  <c r="AM193" i="6"/>
  <c r="AM194" i="6"/>
  <c r="AM195" i="6"/>
  <c r="AM196" i="6"/>
  <c r="AM197" i="6"/>
  <c r="AM199" i="6"/>
  <c r="AM200" i="6"/>
  <c r="AM201" i="6"/>
  <c r="AM202" i="6"/>
  <c r="AM203" i="6"/>
  <c r="AM204" i="6"/>
  <c r="AM205" i="6"/>
  <c r="AM206" i="6"/>
  <c r="AM207" i="6"/>
  <c r="AM208" i="6"/>
  <c r="AM209" i="6"/>
  <c r="AM210" i="6"/>
  <c r="AM211" i="6"/>
  <c r="AM212" i="6"/>
  <c r="AM213" i="6"/>
  <c r="AM214" i="6"/>
  <c r="AM215" i="6"/>
  <c r="AM216" i="6"/>
  <c r="AM217" i="6"/>
  <c r="AM218" i="6"/>
  <c r="AM219" i="6"/>
  <c r="AM220" i="6"/>
  <c r="AM221" i="6"/>
  <c r="AM222" i="6"/>
  <c r="AM223" i="6"/>
  <c r="AM224" i="6"/>
  <c r="AM225" i="6"/>
  <c r="AM226" i="6"/>
  <c r="AM227" i="6"/>
  <c r="AM228" i="6"/>
  <c r="AM229" i="6"/>
  <c r="AM230" i="6"/>
  <c r="I16" i="3"/>
  <c r="N16" i="3" s="1"/>
  <c r="K20" i="3"/>
  <c r="K5" i="2"/>
  <c r="J5" i="2"/>
  <c r="K4" i="2"/>
  <c r="L34" i="2"/>
  <c r="M5" i="2" s="1"/>
  <c r="K34" i="2"/>
  <c r="L5" i="2" s="1"/>
  <c r="J34" i="2"/>
  <c r="G34" i="2"/>
  <c r="F34" i="2"/>
  <c r="I5" i="2" s="1"/>
  <c r="E34" i="2"/>
  <c r="H5" i="2" s="1"/>
  <c r="D34" i="2"/>
  <c r="H33" i="2"/>
  <c r="I33" i="2" s="1"/>
  <c r="N32" i="2"/>
  <c r="H32" i="2"/>
  <c r="I32" i="2" s="1"/>
  <c r="H31" i="2"/>
  <c r="L28" i="2"/>
  <c r="M6" i="2" s="1"/>
  <c r="K28" i="2"/>
  <c r="L6" i="2" s="1"/>
  <c r="J28" i="2"/>
  <c r="K6" i="2" s="1"/>
  <c r="L17" i="2"/>
  <c r="M4" i="2" s="1"/>
  <c r="K17" i="2"/>
  <c r="L4" i="2" s="1"/>
  <c r="J17" i="2"/>
  <c r="BD37" i="6" l="1"/>
  <c r="AR37" i="6"/>
  <c r="AZ42" i="6"/>
  <c r="BL65" i="6"/>
  <c r="AZ45" i="6"/>
  <c r="BL84" i="6"/>
  <c r="BD84" i="6"/>
  <c r="BL47" i="6"/>
  <c r="AV84" i="6"/>
  <c r="AZ43" i="6"/>
  <c r="AZ40" i="6"/>
  <c r="BH40" i="6" s="1"/>
  <c r="BL46" i="6"/>
  <c r="BH65" i="6"/>
  <c r="BH45" i="6"/>
  <c r="BD42" i="6"/>
  <c r="BH87" i="6"/>
  <c r="AR65" i="6"/>
  <c r="AR47" i="6"/>
  <c r="BH42" i="6"/>
  <c r="BH37" i="6"/>
  <c r="BL44" i="6"/>
  <c r="BL91" i="6"/>
  <c r="BL89" i="6"/>
  <c r="BL48" i="6"/>
  <c r="H34" i="2"/>
  <c r="M34" i="2" s="1"/>
  <c r="BH91" i="6"/>
  <c r="BH89" i="6"/>
  <c r="BD48" i="6"/>
  <c r="BD46" i="6"/>
  <c r="BL43" i="6"/>
  <c r="BD89" i="6"/>
  <c r="AZ48" i="6"/>
  <c r="BH43" i="6"/>
  <c r="BL41" i="6"/>
  <c r="AR48" i="6"/>
  <c r="BL87" i="6"/>
  <c r="BH46" i="6"/>
  <c r="AR34" i="6"/>
  <c r="BL88" i="6"/>
  <c r="BH88" i="6"/>
  <c r="BD87" i="6"/>
  <c r="BH47" i="6"/>
  <c r="BH44" i="6"/>
  <c r="BH41" i="6"/>
  <c r="BL35" i="6"/>
  <c r="BD88" i="6"/>
  <c r="BD47" i="6"/>
  <c r="BD44" i="6"/>
  <c r="BD41" i="6"/>
  <c r="BH35" i="6"/>
  <c r="BL90" i="6"/>
  <c r="BH39" i="6"/>
  <c r="BD35" i="6"/>
  <c r="BH90" i="6"/>
  <c r="BD39" i="6"/>
  <c r="BL39" i="6" s="1"/>
  <c r="AZ35" i="6"/>
  <c r="M33" i="2"/>
  <c r="N33" i="2" s="1"/>
  <c r="I31" i="2"/>
  <c r="M31" i="2"/>
  <c r="N31" i="2" s="1"/>
  <c r="I34" i="2" l="1"/>
  <c r="N34" i="2"/>
  <c r="G5" i="2"/>
  <c r="AV34" i="6"/>
  <c r="AX34" i="6" s="1"/>
  <c r="I17" i="3"/>
  <c r="I18" i="3"/>
  <c r="I19" i="3"/>
  <c r="J16" i="3"/>
  <c r="H20" i="3"/>
  <c r="J5" i="3" s="1"/>
  <c r="K5" i="3" s="1"/>
  <c r="G20" i="3"/>
  <c r="I5" i="3" s="1"/>
  <c r="F20" i="3"/>
  <c r="H5" i="3" s="1"/>
  <c r="H24" i="2"/>
  <c r="M24" i="2" s="1"/>
  <c r="N24" i="2" s="1"/>
  <c r="J17" i="3" l="1"/>
  <c r="N17" i="3"/>
  <c r="J19" i="3"/>
  <c r="N19" i="3"/>
  <c r="J18" i="3"/>
  <c r="N18" i="3"/>
  <c r="I20" i="3"/>
  <c r="H16" i="2"/>
  <c r="M16" i="2" s="1"/>
  <c r="N16" i="2" s="1"/>
  <c r="AN38" i="4"/>
  <c r="AN64" i="4"/>
  <c r="AN138" i="4"/>
  <c r="AN161" i="4"/>
  <c r="AN182" i="4"/>
  <c r="AN186" i="4"/>
  <c r="AN192" i="4"/>
  <c r="AN198" i="4"/>
  <c r="AN228" i="4"/>
  <c r="AM227" i="4"/>
  <c r="AN227" i="4" s="1"/>
  <c r="AM226" i="4"/>
  <c r="AN226" i="4" s="1"/>
  <c r="AM225" i="4"/>
  <c r="AN225" i="4" s="1"/>
  <c r="AM224" i="4"/>
  <c r="AN224" i="4" s="1"/>
  <c r="AM223" i="4"/>
  <c r="AN223" i="4" s="1"/>
  <c r="AM222" i="4"/>
  <c r="AN222" i="4" s="1"/>
  <c r="AM221" i="4"/>
  <c r="AN221" i="4" s="1"/>
  <c r="AM220" i="4"/>
  <c r="AN220" i="4" s="1"/>
  <c r="AM219" i="4"/>
  <c r="AN219" i="4" s="1"/>
  <c r="AM218" i="4"/>
  <c r="AN218" i="4" s="1"/>
  <c r="AM217" i="4"/>
  <c r="AN217" i="4" s="1"/>
  <c r="AM216" i="4"/>
  <c r="AN216" i="4" s="1"/>
  <c r="AM215" i="4"/>
  <c r="AN215" i="4" s="1"/>
  <c r="AM214" i="4"/>
  <c r="AN214" i="4" s="1"/>
  <c r="AM213" i="4"/>
  <c r="AN213" i="4" s="1"/>
  <c r="AM212" i="4"/>
  <c r="AN212" i="4" s="1"/>
  <c r="AM211" i="4"/>
  <c r="AN211" i="4" s="1"/>
  <c r="AM210" i="4"/>
  <c r="AN210" i="4" s="1"/>
  <c r="AM209" i="4"/>
  <c r="AN209" i="4" s="1"/>
  <c r="AM208" i="4"/>
  <c r="AN208" i="4" s="1"/>
  <c r="AM207" i="4"/>
  <c r="AN207" i="4" s="1"/>
  <c r="AM206" i="4"/>
  <c r="AN206" i="4" s="1"/>
  <c r="AM205" i="4"/>
  <c r="AN205" i="4" s="1"/>
  <c r="AM204" i="4"/>
  <c r="AN204" i="4" s="1"/>
  <c r="AM203" i="4"/>
  <c r="AN203" i="4" s="1"/>
  <c r="AM202" i="4"/>
  <c r="AN202" i="4" s="1"/>
  <c r="AM201" i="4"/>
  <c r="AN201" i="4" s="1"/>
  <c r="AM200" i="4"/>
  <c r="AN200" i="4" s="1"/>
  <c r="AM199" i="4"/>
  <c r="AN199" i="4" s="1"/>
  <c r="AM197" i="4"/>
  <c r="AN197" i="4" s="1"/>
  <c r="AM196" i="4"/>
  <c r="AN196" i="4" s="1"/>
  <c r="AM195" i="4"/>
  <c r="AN195" i="4" s="1"/>
  <c r="AM194" i="4"/>
  <c r="AN194" i="4" s="1"/>
  <c r="AM193" i="4"/>
  <c r="AN193" i="4" s="1"/>
  <c r="AM191" i="4"/>
  <c r="AN191" i="4" s="1"/>
  <c r="AM190" i="4"/>
  <c r="AN190" i="4" s="1"/>
  <c r="AM189" i="4"/>
  <c r="AN189" i="4" s="1"/>
  <c r="AM188" i="4"/>
  <c r="AN188" i="4" s="1"/>
  <c r="AM187" i="4"/>
  <c r="AN187" i="4" s="1"/>
  <c r="AM185" i="4"/>
  <c r="AN185" i="4" s="1"/>
  <c r="AM184" i="4"/>
  <c r="AN184" i="4" s="1"/>
  <c r="AM183" i="4"/>
  <c r="AN183" i="4" s="1"/>
  <c r="AM181" i="4"/>
  <c r="AN181" i="4" s="1"/>
  <c r="AM180" i="4"/>
  <c r="AN180" i="4" s="1"/>
  <c r="AM179" i="4"/>
  <c r="AN179" i="4" s="1"/>
  <c r="AM178" i="4"/>
  <c r="AN178" i="4" s="1"/>
  <c r="AM177" i="4"/>
  <c r="AN177" i="4" s="1"/>
  <c r="AM176" i="4"/>
  <c r="AN176" i="4" s="1"/>
  <c r="AM175" i="4"/>
  <c r="AN175" i="4" s="1"/>
  <c r="AM174" i="4"/>
  <c r="AN174" i="4" s="1"/>
  <c r="AM173" i="4"/>
  <c r="AN173" i="4" s="1"/>
  <c r="AM172" i="4"/>
  <c r="AN172" i="4" s="1"/>
  <c r="AM171" i="4"/>
  <c r="AN171" i="4" s="1"/>
  <c r="AM170" i="4"/>
  <c r="AN170" i="4" s="1"/>
  <c r="AM169" i="4"/>
  <c r="AN169" i="4" s="1"/>
  <c r="AM168" i="4"/>
  <c r="AN168" i="4" s="1"/>
  <c r="AM167" i="4"/>
  <c r="AN167" i="4" s="1"/>
  <c r="AM166" i="4"/>
  <c r="AN166" i="4" s="1"/>
  <c r="AM165" i="4"/>
  <c r="AN165" i="4" s="1"/>
  <c r="AM164" i="4"/>
  <c r="AN164" i="4" s="1"/>
  <c r="AM163" i="4"/>
  <c r="AN163" i="4" s="1"/>
  <c r="AM162" i="4"/>
  <c r="AN162" i="4" s="1"/>
  <c r="AM160" i="4"/>
  <c r="AN160" i="4" s="1"/>
  <c r="AM159" i="4"/>
  <c r="AN159" i="4" s="1"/>
  <c r="AM158" i="4"/>
  <c r="AN158" i="4" s="1"/>
  <c r="AM157" i="4"/>
  <c r="AN157" i="4" s="1"/>
  <c r="AM156" i="4"/>
  <c r="AN156" i="4" s="1"/>
  <c r="AM155" i="4"/>
  <c r="AN155" i="4" s="1"/>
  <c r="AM154" i="4"/>
  <c r="AN154" i="4" s="1"/>
  <c r="AM153" i="4"/>
  <c r="AN153" i="4" s="1"/>
  <c r="AM152" i="4"/>
  <c r="AN152" i="4" s="1"/>
  <c r="AM151" i="4"/>
  <c r="AN151" i="4" s="1"/>
  <c r="AM150" i="4"/>
  <c r="AN150" i="4" s="1"/>
  <c r="AM149" i="4"/>
  <c r="AN149" i="4" s="1"/>
  <c r="AM148" i="4"/>
  <c r="AN148" i="4" s="1"/>
  <c r="AM147" i="4"/>
  <c r="AN147" i="4" s="1"/>
  <c r="AM146" i="4"/>
  <c r="AN146" i="4" s="1"/>
  <c r="AM145" i="4"/>
  <c r="AN145" i="4" s="1"/>
  <c r="AM144" i="4"/>
  <c r="AN144" i="4" s="1"/>
  <c r="AM143" i="4"/>
  <c r="AN143" i="4" s="1"/>
  <c r="AM142" i="4"/>
  <c r="AN142" i="4" s="1"/>
  <c r="AM141" i="4"/>
  <c r="AN141" i="4" s="1"/>
  <c r="AM140" i="4"/>
  <c r="AN140" i="4" s="1"/>
  <c r="AM139" i="4"/>
  <c r="AN139" i="4" s="1"/>
  <c r="AM137" i="4"/>
  <c r="AN137" i="4" s="1"/>
  <c r="AM136" i="4"/>
  <c r="AN136" i="4" s="1"/>
  <c r="AM135" i="4"/>
  <c r="AN135" i="4" s="1"/>
  <c r="AM134" i="4"/>
  <c r="AN134" i="4" s="1"/>
  <c r="AM133" i="4"/>
  <c r="AN133" i="4" s="1"/>
  <c r="AM132" i="4"/>
  <c r="AN132" i="4" s="1"/>
  <c r="AM131" i="4"/>
  <c r="AN131" i="4" s="1"/>
  <c r="AM130" i="4"/>
  <c r="AN130" i="4" s="1"/>
  <c r="AM129" i="4"/>
  <c r="AN129" i="4" s="1"/>
  <c r="AM128" i="4"/>
  <c r="AN128" i="4" s="1"/>
  <c r="AM127" i="4"/>
  <c r="AN127" i="4" s="1"/>
  <c r="AM126" i="4"/>
  <c r="AN126" i="4" s="1"/>
  <c r="AM125" i="4"/>
  <c r="AN125" i="4" s="1"/>
  <c r="AM124" i="4"/>
  <c r="AN124" i="4" s="1"/>
  <c r="AM123" i="4"/>
  <c r="AN123" i="4" s="1"/>
  <c r="AM122" i="4"/>
  <c r="AN122" i="4" s="1"/>
  <c r="AM121" i="4"/>
  <c r="AN121" i="4" s="1"/>
  <c r="AM120" i="4"/>
  <c r="AN120" i="4" s="1"/>
  <c r="AM119" i="4"/>
  <c r="AN119" i="4" s="1"/>
  <c r="AM118" i="4"/>
  <c r="AN118" i="4" s="1"/>
  <c r="AM117" i="4"/>
  <c r="AN117" i="4" s="1"/>
  <c r="AM116" i="4"/>
  <c r="AN116" i="4" s="1"/>
  <c r="AM115" i="4"/>
  <c r="AN115" i="4" s="1"/>
  <c r="AM114" i="4"/>
  <c r="AN114" i="4" s="1"/>
  <c r="AM113" i="4"/>
  <c r="AN113" i="4" s="1"/>
  <c r="AM112" i="4"/>
  <c r="AN112" i="4" s="1"/>
  <c r="AM111" i="4"/>
  <c r="AN111" i="4" s="1"/>
  <c r="AM110" i="4"/>
  <c r="AN110" i="4" s="1"/>
  <c r="AM109" i="4"/>
  <c r="AN109" i="4" s="1"/>
  <c r="AM108" i="4"/>
  <c r="AN108" i="4" s="1"/>
  <c r="AM107" i="4"/>
  <c r="AN107" i="4" s="1"/>
  <c r="AM106" i="4"/>
  <c r="AN106" i="4" s="1"/>
  <c r="AM105" i="4"/>
  <c r="AN105" i="4" s="1"/>
  <c r="AM104" i="4"/>
  <c r="AN104" i="4" s="1"/>
  <c r="AM103" i="4"/>
  <c r="AN103" i="4" s="1"/>
  <c r="AM102" i="4"/>
  <c r="AN102" i="4" s="1"/>
  <c r="AM101" i="4"/>
  <c r="AN101" i="4" s="1"/>
  <c r="AM100" i="4"/>
  <c r="AN100" i="4" s="1"/>
  <c r="AM99" i="4"/>
  <c r="AN99" i="4" s="1"/>
  <c r="AM98" i="4"/>
  <c r="AN98" i="4" s="1"/>
  <c r="AM97" i="4"/>
  <c r="AN97" i="4" s="1"/>
  <c r="AM96" i="4"/>
  <c r="AN96" i="4" s="1"/>
  <c r="AM95" i="4"/>
  <c r="AN95" i="4" s="1"/>
  <c r="AM94" i="4"/>
  <c r="AN94" i="4" s="1"/>
  <c r="AM93" i="4"/>
  <c r="AN93" i="4" s="1"/>
  <c r="AM92" i="4"/>
  <c r="AN92" i="4" s="1"/>
  <c r="AM91" i="4"/>
  <c r="AN91" i="4" s="1"/>
  <c r="AM90" i="4"/>
  <c r="AN90" i="4" s="1"/>
  <c r="AM89" i="4"/>
  <c r="AN89" i="4" s="1"/>
  <c r="AM88" i="4"/>
  <c r="AN88" i="4" s="1"/>
  <c r="AM87" i="4"/>
  <c r="AN87" i="4" s="1"/>
  <c r="AM86" i="4"/>
  <c r="AN86" i="4" s="1"/>
  <c r="AM85" i="4"/>
  <c r="AN85" i="4" s="1"/>
  <c r="AM84" i="4"/>
  <c r="AN84" i="4" s="1"/>
  <c r="AM83" i="4"/>
  <c r="AN83" i="4" s="1"/>
  <c r="AM82" i="4"/>
  <c r="AN82" i="4" s="1"/>
  <c r="AM81" i="4"/>
  <c r="AN81" i="4" s="1"/>
  <c r="AM80" i="4"/>
  <c r="AN80" i="4" s="1"/>
  <c r="AM79" i="4"/>
  <c r="AN79" i="4" s="1"/>
  <c r="AM78" i="4"/>
  <c r="AN78" i="4" s="1"/>
  <c r="AM77" i="4"/>
  <c r="AN77" i="4" s="1"/>
  <c r="AM76" i="4"/>
  <c r="AN76" i="4" s="1"/>
  <c r="AM75" i="4"/>
  <c r="AN75" i="4" s="1"/>
  <c r="AM74" i="4"/>
  <c r="AN74" i="4" s="1"/>
  <c r="AM73" i="4"/>
  <c r="AN73" i="4" s="1"/>
  <c r="AM72" i="4"/>
  <c r="AN72" i="4" s="1"/>
  <c r="AM71" i="4"/>
  <c r="AN71" i="4" s="1"/>
  <c r="AM70" i="4"/>
  <c r="AN70" i="4" s="1"/>
  <c r="AM69" i="4"/>
  <c r="AN69" i="4" s="1"/>
  <c r="AM68" i="4"/>
  <c r="AN68" i="4" s="1"/>
  <c r="AM67" i="4"/>
  <c r="AN67" i="4" s="1"/>
  <c r="AM66" i="4"/>
  <c r="AN66" i="4" s="1"/>
  <c r="AM65" i="4"/>
  <c r="AN65" i="4" s="1"/>
  <c r="AM63" i="4"/>
  <c r="AN63" i="4" s="1"/>
  <c r="AM62" i="4"/>
  <c r="AN62" i="4" s="1"/>
  <c r="AM61" i="4"/>
  <c r="AN61" i="4" s="1"/>
  <c r="AM60" i="4"/>
  <c r="AN60" i="4" s="1"/>
  <c r="AM59" i="4"/>
  <c r="AN59" i="4" s="1"/>
  <c r="AM58" i="4"/>
  <c r="AN58" i="4" s="1"/>
  <c r="AM57" i="4"/>
  <c r="AN57" i="4" s="1"/>
  <c r="AM56" i="4"/>
  <c r="AN56" i="4" s="1"/>
  <c r="AM55" i="4"/>
  <c r="AN55" i="4" s="1"/>
  <c r="AM54" i="4"/>
  <c r="AN54" i="4" s="1"/>
  <c r="AM53" i="4"/>
  <c r="AN53" i="4" s="1"/>
  <c r="AM52" i="4"/>
  <c r="AN52" i="4" s="1"/>
  <c r="AM51" i="4"/>
  <c r="AN51" i="4" s="1"/>
  <c r="AM50" i="4"/>
  <c r="AN50" i="4" s="1"/>
  <c r="AM49" i="4"/>
  <c r="AN49" i="4" s="1"/>
  <c r="AM48" i="4"/>
  <c r="AN48" i="4" s="1"/>
  <c r="AM47" i="4"/>
  <c r="AN47" i="4" s="1"/>
  <c r="AM46" i="4"/>
  <c r="AN46" i="4" s="1"/>
  <c r="AM45" i="4"/>
  <c r="AN45" i="4" s="1"/>
  <c r="AM44" i="4"/>
  <c r="AN44" i="4" s="1"/>
  <c r="AM43" i="4"/>
  <c r="AN43" i="4" s="1"/>
  <c r="AM42" i="4"/>
  <c r="AN42" i="4" s="1"/>
  <c r="AM41" i="4"/>
  <c r="AN41" i="4" s="1"/>
  <c r="AM40" i="4"/>
  <c r="AN40" i="4" s="1"/>
  <c r="AM39" i="4"/>
  <c r="AN39" i="4" s="1"/>
  <c r="AM37" i="4"/>
  <c r="AN37" i="4" s="1"/>
  <c r="AM36" i="4"/>
  <c r="AN36" i="4" s="1"/>
  <c r="AM35" i="4"/>
  <c r="AN35" i="4" s="1"/>
  <c r="AM34" i="4"/>
  <c r="AN34" i="4" s="1"/>
  <c r="AM33" i="4"/>
  <c r="AN33" i="4" s="1"/>
  <c r="AM32" i="4"/>
  <c r="AN32" i="4" s="1"/>
  <c r="AM31" i="4"/>
  <c r="AN31" i="4" s="1"/>
  <c r="AM30" i="4"/>
  <c r="AN30" i="4" s="1"/>
  <c r="AM29" i="4"/>
  <c r="AN29" i="4" s="1"/>
  <c r="AM28" i="4"/>
  <c r="AN28" i="4" s="1"/>
  <c r="AM27" i="4"/>
  <c r="AN27" i="4" s="1"/>
  <c r="AM26" i="4"/>
  <c r="AN26" i="4" s="1"/>
  <c r="AM25" i="4"/>
  <c r="AN25" i="4" s="1"/>
  <c r="AM24" i="4"/>
  <c r="AN24" i="4" s="1"/>
  <c r="AM23" i="4"/>
  <c r="AN23" i="4" s="1"/>
  <c r="N23" i="4"/>
  <c r="AM22" i="4"/>
  <c r="AN22" i="4" s="1"/>
  <c r="AM21" i="4"/>
  <c r="AN21" i="4" s="1"/>
  <c r="AM20" i="4"/>
  <c r="AN20" i="4" s="1"/>
  <c r="AM19" i="4"/>
  <c r="AN19" i="4" s="1"/>
  <c r="AM18" i="4"/>
  <c r="AN18" i="4" s="1"/>
  <c r="AM17" i="4"/>
  <c r="AN17" i="4" s="1"/>
  <c r="N17" i="4"/>
  <c r="AM16" i="4"/>
  <c r="AN16" i="4" s="1"/>
  <c r="AM15" i="4"/>
  <c r="AN15" i="4" s="1"/>
  <c r="AM14" i="4"/>
  <c r="AN14" i="4" s="1"/>
  <c r="AM13" i="4"/>
  <c r="AN13" i="4" s="1"/>
  <c r="AM12" i="4"/>
  <c r="AN12" i="4" s="1"/>
  <c r="AM11" i="4"/>
  <c r="AN11" i="4" s="1"/>
  <c r="AM10" i="4"/>
  <c r="AN10" i="4" s="1"/>
  <c r="AM9" i="4"/>
  <c r="AN9" i="4" s="1"/>
  <c r="AM8" i="4"/>
  <c r="AN8" i="4" s="1"/>
  <c r="AM7" i="4"/>
  <c r="AN7" i="4" s="1"/>
  <c r="AM6" i="4"/>
  <c r="AN6" i="4" s="1"/>
  <c r="AM5" i="4"/>
  <c r="AN5" i="4" s="1"/>
  <c r="AM4" i="4"/>
  <c r="AN4" i="4" s="1"/>
  <c r="AM3" i="4"/>
  <c r="AN3" i="4" s="1"/>
  <c r="J20" i="3" l="1"/>
  <c r="AN229" i="4"/>
  <c r="G28" i="2" l="1"/>
  <c r="F28" i="2"/>
  <c r="E28" i="2"/>
  <c r="H6" i="2" s="1"/>
  <c r="I6" i="2" s="1"/>
  <c r="D28" i="2"/>
  <c r="H26" i="2"/>
  <c r="M26" i="2" s="1"/>
  <c r="N26" i="2" s="1"/>
  <c r="J6" i="2" l="1"/>
  <c r="M20" i="3"/>
  <c r="L20" i="3"/>
  <c r="L5" i="3" s="1"/>
  <c r="D20" i="3"/>
  <c r="E19" i="3"/>
  <c r="E18" i="3"/>
  <c r="E17" i="3"/>
  <c r="E16" i="3"/>
  <c r="M12" i="3"/>
  <c r="L12" i="3"/>
  <c r="K12" i="3"/>
  <c r="H12" i="3"/>
  <c r="J4" i="3" s="1"/>
  <c r="G12" i="3"/>
  <c r="I4" i="3" s="1"/>
  <c r="F12" i="3"/>
  <c r="H4" i="3" s="1"/>
  <c r="D12" i="3"/>
  <c r="I11" i="3"/>
  <c r="N11" i="3" s="1"/>
  <c r="E11" i="3"/>
  <c r="E12" i="3" s="1"/>
  <c r="M5" i="3" l="1"/>
  <c r="K4" i="3"/>
  <c r="L4" i="3" s="1"/>
  <c r="M4" i="3" s="1"/>
  <c r="E20" i="3"/>
  <c r="O16" i="3"/>
  <c r="O11" i="3"/>
  <c r="N12" i="3"/>
  <c r="O12" i="3" s="1"/>
  <c r="O17" i="3"/>
  <c r="O18" i="3"/>
  <c r="J11" i="3"/>
  <c r="I12" i="3"/>
  <c r="J12" i="3" s="1"/>
  <c r="G4" i="3" l="1"/>
  <c r="G5" i="3"/>
  <c r="F6" i="3" s="1"/>
  <c r="O19" i="3"/>
  <c r="N20" i="3"/>
  <c r="O20" i="3" s="1"/>
  <c r="G2" i="3" l="1"/>
  <c r="H27" i="2"/>
  <c r="H25" i="2"/>
  <c r="I24" i="2"/>
  <c r="H23" i="2"/>
  <c r="H22" i="2"/>
  <c r="M22" i="2" s="1"/>
  <c r="N22" i="2" s="1"/>
  <c r="H21" i="2"/>
  <c r="M21" i="2" s="1"/>
  <c r="G17" i="2"/>
  <c r="F17" i="2"/>
  <c r="I4" i="2" s="1"/>
  <c r="E17" i="2"/>
  <c r="H4" i="2" s="1"/>
  <c r="D17" i="2"/>
  <c r="H15" i="2"/>
  <c r="M15" i="2" s="1"/>
  <c r="N15" i="2" s="1"/>
  <c r="H14" i="2"/>
  <c r="H13" i="2"/>
  <c r="M13" i="2" s="1"/>
  <c r="N13" i="2" s="1"/>
  <c r="H12" i="2"/>
  <c r="M12" i="2" s="1"/>
  <c r="N12" i="2" s="1"/>
  <c r="H11" i="2"/>
  <c r="N21" i="2" l="1"/>
  <c r="I23" i="2"/>
  <c r="M23" i="2"/>
  <c r="N23" i="2" s="1"/>
  <c r="I25" i="2"/>
  <c r="M25" i="2"/>
  <c r="N25" i="2" s="1"/>
  <c r="I27" i="2"/>
  <c r="M27" i="2"/>
  <c r="N27" i="2" s="1"/>
  <c r="J4" i="2"/>
  <c r="I14" i="2"/>
  <c r="M14" i="2"/>
  <c r="N14" i="2" s="1"/>
  <c r="I11" i="2"/>
  <c r="M11" i="2"/>
  <c r="H28" i="2"/>
  <c r="I28" i="2" s="1"/>
  <c r="I15" i="2"/>
  <c r="I12" i="2"/>
  <c r="H17" i="2"/>
  <c r="I17" i="2" s="1"/>
  <c r="I16" i="2"/>
  <c r="I13" i="2"/>
  <c r="I22" i="2"/>
  <c r="I26" i="2"/>
  <c r="I21" i="2"/>
  <c r="M28" i="2" l="1"/>
  <c r="N11" i="2"/>
  <c r="M17" i="2"/>
  <c r="G6" i="2" l="1"/>
  <c r="N28" i="2"/>
  <c r="N17" i="2"/>
  <c r="G4" i="2"/>
  <c r="G2" i="2" l="1"/>
  <c r="BH34" i="6"/>
  <c r="BL34" i="6"/>
  <c r="AZ34" i="6"/>
  <c r="BC34" i="6"/>
  <c r="BD34" i="6"/>
  <c r="BG3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Jenny Malaver</author>
  </authors>
  <commentList>
    <comment ref="F5" authorId="0" shapeId="0" xr:uid="{514D4564-C75D-4224-91EA-CB3E84FF4BCD}">
      <text>
        <r>
          <rPr>
            <b/>
            <sz val="9"/>
            <color indexed="81"/>
            <rFont val="Tahoma"/>
            <family val="2"/>
          </rPr>
          <t>Jenny Malaver:</t>
        </r>
        <r>
          <rPr>
            <sz val="9"/>
            <color indexed="81"/>
            <rFont val="Tahoma"/>
            <family val="2"/>
          </rPr>
          <t xml:space="preserve">
Revisar meta en SPI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Angie Paola Jara Rubiano</author>
    <author>Jenny Andrea Malaver Santos</author>
  </authors>
  <commentList>
    <comment ref="R2" authorId="0" shapeId="0" xr:uid="{FEB70E89-F893-44D8-A33A-C74E860F9F31}">
      <text>
        <r>
          <rPr>
            <b/>
            <sz val="9"/>
            <color indexed="81"/>
            <rFont val="Tahoma"/>
            <family val="2"/>
          </rPr>
          <t>OAP: Se revisará en conjunto con la Oficina de Planeación</t>
        </r>
        <r>
          <rPr>
            <sz val="9"/>
            <color indexed="81"/>
            <rFont val="Tahoma"/>
            <family val="2"/>
          </rPr>
          <t xml:space="preserve">
</t>
        </r>
      </text>
    </comment>
    <comment ref="W75" authorId="1" shapeId="0" xr:uid="{E2E45210-1B58-44C7-9A36-F4F678D384AD}">
      <text>
        <r>
          <rPr>
            <b/>
            <sz val="9"/>
            <color indexed="81"/>
            <rFont val="Tahoma"/>
            <family val="2"/>
          </rPr>
          <t>Angie Paola Jara Rubiano:</t>
        </r>
        <r>
          <rPr>
            <sz val="9"/>
            <color indexed="81"/>
            <rFont val="Tahoma"/>
            <family val="2"/>
          </rPr>
          <t xml:space="preserve">
ESTE DATO FUE MODIFICADO EN EL REPORTE DE MARZO, SE SOLICITO JUSTIFICAR EL AJUSTE AL PROCESO.  DEL 230 SE MODIFICO A 238</t>
        </r>
      </text>
    </comment>
    <comment ref="Z75" authorId="1" shapeId="0" xr:uid="{0693AC48-6588-41C0-B637-A505F00CD5F2}">
      <text>
        <r>
          <rPr>
            <b/>
            <sz val="9"/>
            <color indexed="81"/>
            <rFont val="Tahoma"/>
            <family val="2"/>
          </rPr>
          <t>Angie Paola Jara Rubiano:</t>
        </r>
        <r>
          <rPr>
            <sz val="9"/>
            <color indexed="81"/>
            <rFont val="Tahoma"/>
            <family val="2"/>
          </rPr>
          <t xml:space="preserve">
MODIFICADO EN EL REPORTE DE MARZO, SE SOLICITO JUSTIFICAR EL AJUSTE AL PROCESO.  DEL 932 SE MODIFICO A 924</t>
        </r>
      </text>
    </comment>
    <comment ref="AL179" authorId="1" shapeId="0" xr:uid="{B76B4B28-6D4A-4217-A48E-0F1F1CF29C59}">
      <text>
        <r>
          <rPr>
            <b/>
            <sz val="9"/>
            <color indexed="81"/>
            <rFont val="Tahoma"/>
            <family val="2"/>
          </rPr>
          <t>Angie Paola Jara Rubiano:</t>
        </r>
        <r>
          <rPr>
            <sz val="9"/>
            <color indexed="81"/>
            <rFont val="Tahoma"/>
            <family val="2"/>
          </rPr>
          <t xml:space="preserve">
REVISAR EL PORCENTAJE REPORTADO SE REQUIERE REVISAR LOS DATOS REPORTADOS EN MATRIZ DE SEGUIMIENTO CARGADA EN EL DRIVE, TODA VEZ QUE EL TOTAL DE CONTRATOS NO COINCIDE CON LOS LIQUIDADOS VS LOS PENDIENTES POR LIQUIDAR SOBRE EL TOTAL DE CONTRATOS</t>
        </r>
      </text>
    </comment>
    <comment ref="AE183" authorId="1" shapeId="0" xr:uid="{E16B8FA9-17CC-4BD7-A7B2-82A30B4F6E61}">
      <text>
        <r>
          <rPr>
            <b/>
            <sz val="9"/>
            <color indexed="81"/>
            <rFont val="Tahoma"/>
            <family val="2"/>
          </rPr>
          <t>Angie Paola Jara Rubiano:</t>
        </r>
        <r>
          <rPr>
            <sz val="9"/>
            <color indexed="81"/>
            <rFont val="Tahoma"/>
            <family val="2"/>
          </rPr>
          <t xml:space="preserve">
</t>
        </r>
        <r>
          <rPr>
            <sz val="12"/>
            <color indexed="81"/>
            <rFont val="Tahoma"/>
            <family val="2"/>
          </rPr>
          <t>El termino del indicador esta definido en la presentación de informes. No obstante la evidencia no da cuenta del cumplimiento de la actividad ya que no se anexa el informe correspondiente al cuatrimestre. NO SE OTORGA AVANCE</t>
        </r>
      </text>
    </comment>
    <comment ref="P210" authorId="2" shapeId="0" xr:uid="{E12D4FCB-2A44-4502-9EA6-76C72A6B0586}">
      <text>
        <r>
          <rPr>
            <b/>
            <sz val="9"/>
            <color indexed="81"/>
            <rFont val="Tahoma"/>
            <family val="2"/>
          </rPr>
          <t>Jenny Andrea Malaver Santos:</t>
        </r>
        <r>
          <rPr>
            <sz val="9"/>
            <color indexed="81"/>
            <rFont val="Tahoma"/>
            <family val="2"/>
          </rPr>
          <t xml:space="preserve">
Se deja 3 porque se espera que el plan sextorial se aprueb en el primer trimestre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tc={BA156EF6-3308-4B02-A7B8-ADB03937DFBB}</author>
    <author>Angie Paola Jara Rubiano</author>
    <author>tc={51863D0A-D504-4DE0-A8B0-5E0006593E62}</author>
    <author>tc={0C590231-A2A0-4809-892A-71F84D5FDDB9}</author>
    <author>tc={5CB2C7BD-A2D9-4975-9C97-EC1FF552CCF2}</author>
    <author>Jenny Andrea Malaver Santos</author>
  </authors>
  <commentList>
    <comment ref="R2" authorId="0" shapeId="0" xr:uid="{00000000-0006-0000-0000-000001000000}">
      <text>
        <r>
          <rPr>
            <b/>
            <sz val="9"/>
            <color indexed="81"/>
            <rFont val="Tahoma"/>
            <family val="2"/>
          </rPr>
          <t>OAP: Se revisará en conjunto con la Oficina de Planeación</t>
        </r>
        <r>
          <rPr>
            <sz val="9"/>
            <color indexed="81"/>
            <rFont val="Tahoma"/>
            <family val="2"/>
          </rPr>
          <t xml:space="preserve">
</t>
        </r>
      </text>
    </comment>
    <comment ref="AU66" authorId="1" shapeId="0" xr:uid="{BA156EF6-3308-4B02-A7B8-ADB03937DFBB}">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NO ES CLARA LA INFORMACIÓN YA QUE A JULIO SE REPORTARON 19 DOTACION, PERO EN AGOSTO SE DICE QUE NO SALIERON RESOLUCIONES PARA DOTACIÓN PERO SE REPORTAN 74???</t>
        </r>
      </text>
    </comment>
    <comment ref="W75" authorId="2" shapeId="0" xr:uid="{00000000-0006-0000-0000-000002000000}">
      <text>
        <r>
          <rPr>
            <b/>
            <sz val="9"/>
            <color indexed="81"/>
            <rFont val="Tahoma"/>
            <family val="2"/>
          </rPr>
          <t>Angie Paola Jara Rubiano:</t>
        </r>
        <r>
          <rPr>
            <sz val="9"/>
            <color indexed="81"/>
            <rFont val="Tahoma"/>
            <family val="2"/>
          </rPr>
          <t xml:space="preserve">
ESTE DATO FUE MODIFICADO EN EL REPORTE DE MARZO, SE SOLICITO JUSTIFICAR EL AJUSTE AL PROCESO.  DEL 230 SE MODIFICO A 238</t>
        </r>
      </text>
    </comment>
    <comment ref="Z75" authorId="2" shapeId="0" xr:uid="{00000000-0006-0000-0000-000003000000}">
      <text>
        <r>
          <rPr>
            <b/>
            <sz val="9"/>
            <color indexed="81"/>
            <rFont val="Tahoma"/>
            <family val="2"/>
          </rPr>
          <t>Angie Paola Jara Rubiano:</t>
        </r>
        <r>
          <rPr>
            <sz val="9"/>
            <color indexed="81"/>
            <rFont val="Tahoma"/>
            <family val="2"/>
          </rPr>
          <t xml:space="preserve">
MODIFICADO EN EL REPORTE DE MARZO, SE SOLICITO JUSTIFICAR EL AJUSTE AL PROCESO.  DEL 932 SE MODIFICO A 924</t>
        </r>
      </text>
    </comment>
    <comment ref="AR84" authorId="3" shapeId="0" xr:uid="{51863D0A-D504-4DE0-A8B0-5E0006593E62}">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Cumplida, no obstante se solicita a través de correo del 24/09/2024 se anexe la evidencia en la carpeta drive. En Reunión de seguimiento manifestaron el cumplimiento de la actividad. </t>
        </r>
      </text>
    </comment>
    <comment ref="AV84" authorId="4" shapeId="0" xr:uid="{0C590231-A2A0-4809-892A-71F84D5FDDB9}">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Cumplida, no obstante se solicita a través de correo del 24/09/2024 se anexe la evidencia en la carpeta drive. En Reunión de seguimiento manifestaron el cumplimiento de la actividad. </t>
        </r>
      </text>
    </comment>
    <comment ref="N105" authorId="5" shapeId="0" xr:uid="{00000000-0006-0000-0000-00000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revisar histórico y ajustar meta cuatrenio</t>
        </r>
      </text>
    </comment>
    <comment ref="AL179" authorId="2" shapeId="0" xr:uid="{00000000-0006-0000-0000-000005000000}">
      <text>
        <r>
          <rPr>
            <b/>
            <sz val="9"/>
            <color indexed="81"/>
            <rFont val="Tahoma"/>
            <family val="2"/>
          </rPr>
          <t>Angie Paola Jara Rubiano:</t>
        </r>
        <r>
          <rPr>
            <sz val="9"/>
            <color indexed="81"/>
            <rFont val="Tahoma"/>
            <family val="2"/>
          </rPr>
          <t xml:space="preserve">
REVISAR EL PORCENTAJE REPORTADO SE REQUIERE REVISAR LOS DATOS REPORTADOS EN MATRIZ DE SEGUIMIENTO CARGADA EN EL DRIVE, TODA VEZ QUE EL TOTAL DE CONTRATOS NO COINCIDE CON LOS LIQUIDADOS VS LOS PENDIENTES POR LIQUIDAR SOBRE EL TOTAL DE CONTRATOS</t>
        </r>
      </text>
    </comment>
    <comment ref="AE183" authorId="2" shapeId="0" xr:uid="{00000000-0006-0000-0000-000006000000}">
      <text>
        <r>
          <rPr>
            <b/>
            <sz val="9"/>
            <color indexed="81"/>
            <rFont val="Tahoma"/>
            <family val="2"/>
          </rPr>
          <t>Angie Paola Jara Rubiano:</t>
        </r>
        <r>
          <rPr>
            <sz val="9"/>
            <color indexed="81"/>
            <rFont val="Tahoma"/>
            <family val="2"/>
          </rPr>
          <t xml:space="preserve">
</t>
        </r>
        <r>
          <rPr>
            <sz val="12"/>
            <color indexed="81"/>
            <rFont val="Tahoma"/>
            <family val="2"/>
          </rPr>
          <t>El termino del indicador esta definido en la presentación de informes. No obstante la evidencia no da cuenta del cumplimiento de la actividad ya que no se anexa el informe correspondiente al cuatrimestre. NO SE OTORGA AVANCE</t>
        </r>
      </text>
    </comment>
    <comment ref="P210" authorId="6" shapeId="0" xr:uid="{00000000-0006-0000-0000-000007000000}">
      <text>
        <r>
          <rPr>
            <b/>
            <sz val="9"/>
            <color indexed="81"/>
            <rFont val="Tahoma"/>
            <family val="2"/>
          </rPr>
          <t>Jenny Andrea Malaver Santos:</t>
        </r>
        <r>
          <rPr>
            <sz val="9"/>
            <color indexed="81"/>
            <rFont val="Tahoma"/>
            <family val="2"/>
          </rPr>
          <t xml:space="preserve">
Se deja 3 porque se espera que el plan sextorial se aprueb en el primer trimestre</t>
        </r>
      </text>
    </comment>
  </commentList>
</comments>
</file>

<file path=xl/sharedStrings.xml><?xml version="1.0" encoding="utf-8"?>
<sst xmlns="http://schemas.openxmlformats.org/spreadsheetml/2006/main" count="9905" uniqueCount="1182">
  <si>
    <t>MEJORAMIENTO PROCESOS DE ATENCIÓN PARA EL BENEFICIO DE LAS PERSONAS CON DISCAPACIDAD VISUAL A NIVEL NACIONAL</t>
  </si>
  <si>
    <t>EFICACIA 
(Logro Unidades de Meta)</t>
  </si>
  <si>
    <t>EJECUCIÓN PRESUPUESTAL</t>
  </si>
  <si>
    <t>NACIÓN</t>
  </si>
  <si>
    <t xml:space="preserve">PROPIOS </t>
  </si>
  <si>
    <t>CODIGO PROGRAMA PRESUPUESTAL Y PRODUCTO</t>
  </si>
  <si>
    <t>PRODUCTO</t>
  </si>
  <si>
    <t>Indicador</t>
  </si>
  <si>
    <t>U. medida</t>
  </si>
  <si>
    <t>Meta de producto Cuatrienio</t>
  </si>
  <si>
    <t>Meta 2024</t>
  </si>
  <si>
    <t>% Avance Acumulado</t>
  </si>
  <si>
    <t>Avance enero</t>
  </si>
  <si>
    <t>Avance Febrero</t>
  </si>
  <si>
    <t>Avance Marzo</t>
  </si>
  <si>
    <t xml:space="preserve">Observaciones Avance </t>
  </si>
  <si>
    <t>Servicio de asistencia técnica en educación con enfoque incluyente y de calidad</t>
  </si>
  <si>
    <t>Entidades, organizaciones y núcleos familiares asistidos técnicamente</t>
  </si>
  <si>
    <t>Número de entidades, organizaciones y núcleos familiares</t>
  </si>
  <si>
    <t>Servicio de promoción y divulgación de los derechos de las personas con discapacidad</t>
  </si>
  <si>
    <t xml:space="preserve">Eventos realizados para promover la inclusión de la población con discapacidad </t>
  </si>
  <si>
    <t>Número de eventos</t>
  </si>
  <si>
    <t>Servicio de producción de contenidos y ajustes razonables para promover y garantizar el acceso a la información y a la comunicación para personas discapacitadas</t>
  </si>
  <si>
    <t>Contenidos y Piezas audiovisuales en lenguaje accesible elaborados y divulgados</t>
  </si>
  <si>
    <t xml:space="preserve">Número de contenidos y Piezas audiovisuales </t>
  </si>
  <si>
    <t>DESAGREGADO POR META PROYECTO</t>
  </si>
  <si>
    <t>PROYECTO</t>
  </si>
  <si>
    <t xml:space="preserve">META </t>
  </si>
  <si>
    <t xml:space="preserve"> Meta 2024</t>
  </si>
  <si>
    <t>Enero</t>
  </si>
  <si>
    <t>Febrero</t>
  </si>
  <si>
    <t xml:space="preserve">Marzo </t>
  </si>
  <si>
    <t>Valor  acumulado Trimestre 1</t>
  </si>
  <si>
    <t>% Avance Acumulado Trimestre  1</t>
  </si>
  <si>
    <t>Brindar asistencia técnica para  el mejoramiento de los procesos de atención integral de los niños y niñas con discapacidad visual en primera Infancia</t>
  </si>
  <si>
    <t xml:space="preserve">Brindar asistencia técnica en educación a las entidades territoriales para el fortalecimiento de los procesos de atención para las personas con discapacidad visual </t>
  </si>
  <si>
    <t>Brindar asistencia técnica a entidades públicas y privadas en temas de acceso a la información para personas con discapacidad visual</t>
  </si>
  <si>
    <t>Brindar asistencia técnica a entidades públicas y privadas en temas de accesibilidad del espacio físico.</t>
  </si>
  <si>
    <t xml:space="preserve">Brindar asistencia tecnica a entidades publicas y privadas para promover la inclusion laboral de las personas con discapacidad visual   </t>
  </si>
  <si>
    <t>Desarrollar campañas de comunicación para posicionar el INCI como entidad referente en la tematica de discapacidad visual</t>
  </si>
  <si>
    <t xml:space="preserve">Total </t>
  </si>
  <si>
    <t xml:space="preserve"> META </t>
  </si>
  <si>
    <t xml:space="preserve"> Meta 2023</t>
  </si>
  <si>
    <t>Asesorar propuestas y proyectos de investigación en el tema de discapacidad visual</t>
  </si>
  <si>
    <t xml:space="preserve">Brindar asesoría a organizaciones sociales y personas con discapacidad visual para la participación y el ejercicio de sus derechos </t>
  </si>
  <si>
    <t xml:space="preserve">Desarrollar acciones que contribuyan al ejercicio de los derechos de las personas con discapacidad visual </t>
  </si>
  <si>
    <t>Dotar con material en tinta, braile, relieve o recursos educativos digitales accesibles a entidades publicas y/o privadas para apoyar los servicios que estas entidades ofrecen a las personas con discapacidad visual</t>
  </si>
  <si>
    <t>Promover la adquisición de productos especializados para las personas con discapacidad visual</t>
  </si>
  <si>
    <t xml:space="preserve">Producir libros, textos y material en tinta, macrotipo, sistema braille y relieve para las personas con discapacidad visual </t>
  </si>
  <si>
    <t>Producir y emitir contenidos radiales para promover la inclusión de las personas con discapacidad visual</t>
  </si>
  <si>
    <t>Producir y publicar contenidos audiovisuales para promover la inclusión de las personas con discapacidad visual</t>
  </si>
  <si>
    <t>Producir y/o adaptar productos o recursos en formatos accesibles para el acceso a la información y el conocimiento  de las personas con discapacidad visual</t>
  </si>
  <si>
    <t>Realizar talleres especializados en temas relacionados con la discapacidad visual</t>
  </si>
  <si>
    <t>OPTIMIZACIÓN DE LAS CAPACIDADES INSTITUCIONALES PARA FORTALECER LA GESTIÓN DE LOS PROCESOS A NIVEL NACIONAL</t>
  </si>
  <si>
    <t xml:space="preserve">NACIÓN </t>
  </si>
  <si>
    <t>% Avance</t>
  </si>
  <si>
    <t>Avance Abril</t>
  </si>
  <si>
    <t>Avance Mayo</t>
  </si>
  <si>
    <t>Avance Junio</t>
  </si>
  <si>
    <t>Observaciones Avance Mes</t>
  </si>
  <si>
    <t>Sedes adecuadas</t>
  </si>
  <si>
    <t xml:space="preserve">%  Avance </t>
  </si>
  <si>
    <t>Actividad pendiente de ejecución.</t>
  </si>
  <si>
    <t>Servicio de Implementación Sistemas de Gestión</t>
  </si>
  <si>
    <t xml:space="preserve">Sistema de Gestión implementado </t>
  </si>
  <si>
    <t>Nivel de avance</t>
  </si>
  <si>
    <t xml:space="preserve">
Avance de los planes institucionales, seguimiento a los indicadores y  cronograma de actualización documentos SIG</t>
  </si>
  <si>
    <t>||</t>
  </si>
  <si>
    <t>&lt;</t>
  </si>
  <si>
    <t>META</t>
  </si>
  <si>
    <t>Valor  acumulado vigencia</t>
  </si>
  <si>
    <t>Abril</t>
  </si>
  <si>
    <t>Mayo</t>
  </si>
  <si>
    <t xml:space="preserve">Junio </t>
  </si>
  <si>
    <t>Valor  acumulado Trimestre II</t>
  </si>
  <si>
    <t>% Avance Acumulado Trimestre  II</t>
  </si>
  <si>
    <t>Julio</t>
  </si>
  <si>
    <t>Agosto</t>
  </si>
  <si>
    <t>Septiembre</t>
  </si>
  <si>
    <t>Octubre</t>
  </si>
  <si>
    <t>Noviembre</t>
  </si>
  <si>
    <t>Diciembre</t>
  </si>
  <si>
    <t>Mejorar los espacios físicos y accesibilidad de la entidad</t>
  </si>
  <si>
    <t>Optimizar la Gestión Documental Institucional de la entidad</t>
  </si>
  <si>
    <t>Fortalecer la implementación de la dimension de Talento Humano de la entidad.</t>
  </si>
  <si>
    <t>Fortalecer la implementación del Modelo Integrado de planeacion y gestión</t>
  </si>
  <si>
    <t>Consolidar las politicas de gobierno digital y seguridad digital</t>
  </si>
  <si>
    <t>PLAN DE ACCIÓN ANUAL AÑO 2024 VERSIÓN 1</t>
  </si>
  <si>
    <t>OBJETIVOS DE DESARROLLO SOSTENIBLE</t>
  </si>
  <si>
    <t>Derechos Humanos</t>
  </si>
  <si>
    <t>Articulación con el PND - Transformaciones  - Catalizadores</t>
  </si>
  <si>
    <t>Articulación con el PND - 
 Actor diferencial para el cambio</t>
  </si>
  <si>
    <t>Dimensión Modelo Integrado de Planeación y Gestión</t>
  </si>
  <si>
    <t>Objetivo Institucional</t>
  </si>
  <si>
    <t>Objetivo Especifico</t>
  </si>
  <si>
    <t>Proyecto de inversión</t>
  </si>
  <si>
    <t>Código Producto del Proyecto o Código plan de adquisiciones</t>
  </si>
  <si>
    <t>Proceso Responsable</t>
  </si>
  <si>
    <t>Grupo de trabajo y/o proceso</t>
  </si>
  <si>
    <t>Producto</t>
  </si>
  <si>
    <t>Descripción Meta Plan Estratégico 2023-2026</t>
  </si>
  <si>
    <t>Meta Cuatrenio</t>
  </si>
  <si>
    <t>Descripción actividad 2024</t>
  </si>
  <si>
    <t xml:space="preserve">Peso Porcentual de la Actividad en relación con la Meta </t>
  </si>
  <si>
    <t>Indicador Eficacia de cada actividad</t>
  </si>
  <si>
    <t>Fecha Inicio - reporte de la actividad</t>
  </si>
  <si>
    <t>Fecha Fin de la actividad</t>
  </si>
  <si>
    <t>Descripción logros y avances ENERO</t>
  </si>
  <si>
    <t>EVIDENCIA ENERO</t>
  </si>
  <si>
    <t>TOTAL AVANCE CUANTITATIVO ENERO</t>
  </si>
  <si>
    <t xml:space="preserve">Descripción logros y avances del febrero </t>
  </si>
  <si>
    <t>EVIDENCIA FEBRERO</t>
  </si>
  <si>
    <t>TOTAL AVANCE CUANTITATIVO FEBRERO</t>
  </si>
  <si>
    <t>Descripción logros y avances del marzo</t>
  </si>
  <si>
    <t>EVIDENCIA MARZO</t>
  </si>
  <si>
    <t>TOTAL AVANCE CUANTITATIVO MARZO</t>
  </si>
  <si>
    <t>Descripción logros y avances abril</t>
  </si>
  <si>
    <t>EVIDENCIA ABRIL</t>
  </si>
  <si>
    <t>TOTAL AVANCE CUANTITATIVO ABRIL</t>
  </si>
  <si>
    <t>Descripción logros y avances MAYO</t>
  </si>
  <si>
    <t>EVIDENCIA MAYO</t>
  </si>
  <si>
    <t>TOTAL AVANCE CUANTITATIVO MAYO</t>
  </si>
  <si>
    <t>Descripción logros y avances JUNIO</t>
  </si>
  <si>
    <t>EVIDENCIA JUNIO</t>
  </si>
  <si>
    <t>TOTAL AVANCE CUANTITATIVO JUNIO</t>
  </si>
  <si>
    <t xml:space="preserve">TOTAL A LA FECHA </t>
  </si>
  <si>
    <t>PORCENTAJE DE EJECUCIÓN</t>
  </si>
  <si>
    <r>
      <rPr>
        <b/>
        <sz val="12"/>
        <color theme="1"/>
        <rFont val="Arial"/>
        <family val="2"/>
      </rPr>
      <t>Objetivo 4:</t>
    </r>
    <r>
      <rPr>
        <sz val="12"/>
        <color theme="1"/>
        <rFont val="Arial"/>
        <family val="2"/>
      </rPr>
      <t xml:space="preserve"> Garantizar una educación inclusiva, equitativa y de calidad y promover oportunidades de aprendizaje durante toda la vida para todos
</t>
    </r>
    <r>
      <rPr>
        <b/>
        <sz val="12"/>
        <color theme="1"/>
        <rFont val="Arial"/>
        <family val="2"/>
      </rPr>
      <t>Objetivo 10:</t>
    </r>
    <r>
      <rPr>
        <sz val="12"/>
        <color theme="1"/>
        <rFont val="Arial"/>
        <family val="2"/>
      </rPr>
      <t xml:space="preserve"> Reducción de las desigualdades</t>
    </r>
  </si>
  <si>
    <t>Objetivo 4: Derecho a la educación. 
Igualdad de derechos de las mujeres y las niñas en educación.
Derecho al trabajo, a la formación técnica y profesional.
Objetivo 10: Derecho a la igualdad y no discriminación.
Derecho de participar en los asuntos públicos.
Derecho a la seguridad social.Promoción de condiciones satisfactorias para la migración.
Derecho de los migrantes a transferir ingresos y ahorros</t>
  </si>
  <si>
    <r>
      <rPr>
        <b/>
        <sz val="12"/>
        <color theme="1"/>
        <rFont val="Arial"/>
        <family val="2"/>
      </rPr>
      <t>Seguridad Humana y Justicia Social</t>
    </r>
    <r>
      <rPr>
        <sz val="12"/>
        <color theme="1"/>
        <rFont val="Arial"/>
        <family val="2"/>
      </rPr>
      <t xml:space="preserve"> - Garantía de Derechos como fundamento de la dignidad humana y condiciones para el bienestar</t>
    </r>
  </si>
  <si>
    <t>Garantias hacia un mundo sin barreras para las personas con discapacidad - Educación y trabajo inclusivo</t>
  </si>
  <si>
    <t>Direccionamiento Estratégico y Planeación
Gestión con Valores para Resultados</t>
  </si>
  <si>
    <r>
      <t>Fortalecer a través de la asistencia técnica a entidades públicas y privadas los procesos de atención,</t>
    </r>
    <r>
      <rPr>
        <b/>
        <sz val="12"/>
        <color theme="1"/>
        <rFont val="Arial"/>
        <family val="2"/>
      </rPr>
      <t xml:space="preserve"> </t>
    </r>
    <r>
      <rPr>
        <sz val="12"/>
        <color theme="1"/>
        <rFont val="Arial"/>
        <family val="2"/>
      </rPr>
      <t>la accesibilidad digital y del espacio físico, y la participación efectiva en beneficio de las personas con discapacidad visual que permitan garantizar el ejercicio de sus derechos</t>
    </r>
  </si>
  <si>
    <t xml:space="preserve">Asistir técnicamente a entidades públicas y privadas para que brinden las condiciones de atención adecuadas para las personas con discapacidad visual </t>
  </si>
  <si>
    <t>PROYECTO MEJORAMIENTO DE LOS PROCESOS DE ATENCIÓN PARA EL BENEFICIO DE LAS PERSONAS CON DISCAPACIDAD VISUAL A NIVEL NACIONAL</t>
  </si>
  <si>
    <t>MP-01</t>
  </si>
  <si>
    <t xml:space="preserve">Asistencia Técnica
</t>
  </si>
  <si>
    <t>Grupo Educación</t>
  </si>
  <si>
    <t xml:space="preserve">SERVICIO DE ASISTENCIA TÉCNICA EN EDUCACIÓN CON ENFOQUE INCLUYENTE Y DE CALIDAD </t>
  </si>
  <si>
    <t>Brindar asistencia técnica a los departamentos para el mejoramiento de los procesos de atención integral de los niños y niñas con discapacidad visual en primera Infancia</t>
  </si>
  <si>
    <t xml:space="preserve">Documentar  experiencias en atención integral de niñas y niños con discapacidad visual  en primera infancia con entidades nacionales, territoriales y locales </t>
  </si>
  <si>
    <t>Número de experiencias documentadas</t>
  </si>
  <si>
    <t>En el momento no se ha realizado documentación de experiencias en primera infancia ya que debemos esperar las comisiones del primer semestre para validar en que regiones estan siendo atendidos las niñas y niños con discapacidad visual y en el segundo semestre se hace la documentación de experiencias.</t>
  </si>
  <si>
    <t xml:space="preserve">N/A </t>
  </si>
  <si>
    <t>Elaborar propuestas de material didactico para niñas y niños en primera infancia.</t>
  </si>
  <si>
    <t>Propuesta elaborada y aprobada.</t>
  </si>
  <si>
    <t>Marzo</t>
  </si>
  <si>
    <t>En este mes no se trabajó esta actividad.</t>
  </si>
  <si>
    <t>N/A</t>
  </si>
  <si>
    <t xml:space="preserve">Se realizó empalme con Sandy Vargas en relación a las propuestas de material didactico para primera infancia. Se identifican los pendientes de la primera fase Con+sentidos con el equipo de imprenta y se identifican los pendientes de la propuesta Emociónate posterior a la revisión para ajustes y correcciones. 
</t>
  </si>
  <si>
    <t xml:space="preserve">CORREOS </t>
  </si>
  <si>
    <t>Se realizó reunión de empalme entre las contratistas para socializar los avances que ha tenido la elaboración de los materiales de primera infancia y se está realizando una revisión documental para iniciar la segunda fase del material Con+sentidos.</t>
  </si>
  <si>
    <t>correos</t>
  </si>
  <si>
    <t>En abril se realizaron los ultimos ajustes a la propuesta emocionate.
Se envio corre desde la subdireccion al MEN y al ICBF con un oficio en donde se informa los avances de la fase 1 de la propuesta Con + sentidos, se envia el material de emocianate para revisión y se propone reactivar las reuniones para el trabajo de estos materiales y la fase dos de Con + sentidos.</t>
  </si>
  <si>
    <t>Correos</t>
  </si>
  <si>
    <t>Se reenvia al MEN e ICBF desde el correo de subdireccion el correo solicitnado respuesta al mensaje enviado en abril. 
Entrega del primer borrador de la segunda fase Con + sentidos  y envio de correcciones por parte de la coordinación.
Revisiones y ajustes durante este mes a los diseños presentados por imprenta a la fase uno Con + sentidos</t>
  </si>
  <si>
    <t>Se envia correo a la imprenta con ajustes de  la fese uno CON+SENTIDOS con los ajustes según la última versión de las sherpas.</t>
  </si>
  <si>
    <r>
      <rPr>
        <b/>
        <sz val="12"/>
        <color theme="1"/>
        <rFont val="Arial"/>
        <family val="2"/>
      </rPr>
      <t>Seguridad Humana y Justicia Socia</t>
    </r>
    <r>
      <rPr>
        <sz val="12"/>
        <color theme="1"/>
        <rFont val="Arial"/>
        <family val="2"/>
      </rPr>
      <t>l - Garantía de Derechos como fundamento de la dignidad humana y condiciones para el bienestar</t>
    </r>
  </si>
  <si>
    <t xml:space="preserve">Gestionar con Escuelas Normales o Instituciones de Educación Superior el desarrollo de programas de formacion en discapacidad visual para la atencion integral de niños y niñas en primera infancia. </t>
  </si>
  <si>
    <t>Numero  de Escuelas Normales o Instituciones de Educación Superior gestionadas</t>
  </si>
  <si>
    <t>Esta gestión inicia con el desarrollo de las comisiones en el mes de mayo</t>
  </si>
  <si>
    <t>Se realizó encuentro con la Escuela Normal Superior de Charalá (Santander)</t>
  </si>
  <si>
    <t>Esta gestión inicia con el desarrollo de las comisiones en el mes de Julio.</t>
  </si>
  <si>
    <t>Brindar asistencia técnica a las Regionales del Instituto Colombiano de Bienestar Familiar y/o Secretarias de Educación para la atención de niñas y niños con discapacidad visual.</t>
  </si>
  <si>
    <t>Número de departamentos asistidos técnicamente en primera infancia</t>
  </si>
  <si>
    <t>Esta actividad se empezará a trabajar una vez los referentes de educación realicen sus comisiones de primer y segundo semestre. La primera comisión se encuentra proyectada para el mes de mayo.</t>
  </si>
  <si>
    <t>Se han venido desarrollando contactos con las personas del ICBF y las Secretarias de Educación  por parte de los referentes de educación para acordar fechas y acciones de las comisiones del primer semestre que se desarrollaran ente julio y agosto.
ICBF putumayo</t>
  </si>
  <si>
    <t xml:space="preserve">Matriz excel: registro acciones asistencia tecnica educación </t>
  </si>
  <si>
    <t>Se han venido desarrollando contactos con las personas del ICBF y las Secretarias de Educación  por parte de los referentes de educación para acordar fechas y acciones de las comisiones del primer semestre que se desarrollarn entre julio y agosto.
Regionales ICBF en Santander</t>
  </si>
  <si>
    <t xml:space="preserve">matriz excel: registro acciones asistencia tecnica educación </t>
  </si>
  <si>
    <t xml:space="preserve">Se han venido desarrollando contactos con las personas del ICBF y las Secretarias de Educación  por parte de los referentes de educación para acordar fechas y acciones de las comisiones del primer semestre que se desarrollaran ente julio y agosto.
ICBF REGIONAL CAQUETA
 </t>
  </si>
  <si>
    <t>Seguridad Humana y Justicia Social - Garantía de Derechos como fundamento de la dignidad humana y condiciones para el bienestar</t>
  </si>
  <si>
    <t>Realizar un acompañamiento a las Regionales del Instituto Colombiano de Bienestar Familiar y/o Secretarias de Educación para la atención de niñas y niños con discapacidad visual asistidas técnicamente en el año 2023 (sucre, guajira, arauca, norte de santander, casanare, cauca, cordoba, choco)</t>
  </si>
  <si>
    <t>Número de acompañamientos realizados</t>
  </si>
  <si>
    <t>Esta actividad se empezará a trabajar una vez los referentes de educación realicen sus comisiones de primer y segundo semestre. La primera comisión se encuentra proyectada para el mes de mayo. La primera comisión se encuentra proyectada para el mes de mayo. Se realiza asistencia técnica en Arauca.</t>
  </si>
  <si>
    <t xml:space="preserve">Se realizo acompañamiento al ICBF Arauca </t>
  </si>
  <si>
    <t>Se realizo acompañamiento al ICBF Floridablanca y por seguimiento virtual a Bucaramanga.</t>
  </si>
  <si>
    <t>Se realizo acompañamiento a las regionales del  ICBF BUCARAMANGA-PALMAS DEL SOCORRO-PALMAR- GIRÓN y por seguimiento virtual REGIONAL ICBF PASTO</t>
  </si>
  <si>
    <t>Gestionar la implementación de la propuesta del programa de formacion a traves del "Portafolio de asistencia técnica a instituciones de educación superior para el fortalecimiento de planes de estudios y programas"</t>
  </si>
  <si>
    <t xml:space="preserve">Nùmero de informes de la gestión en las Secretarías de Educación y/o instituciones de educación superior donde se gestionó la propuesta.   </t>
  </si>
  <si>
    <t xml:space="preserve">Brindar asistencia técnica en coordinación con las Secretarías de Educación  Departamentales para la atención educativa de los estudiantes con discapacidad visual en instituciones educativas de la zona Rural. </t>
  </si>
  <si>
    <t>Número de departamentos asistidos técnicamente</t>
  </si>
  <si>
    <t>Esta meta se empezará a trabajar una vez los referentes de educación realicen sus comisiones de primer y segundo semestre. Para este primer semestre se tienen presupuestadas para el mes de mayo.</t>
  </si>
  <si>
    <r>
      <t xml:space="preserve">Brindar asistencia técnica a las instituciones educativas de 16 municipios certificados al año en coordinación con las Secretarías de Educación Municipales o Distritales para la atención educativa de estudiantes con discapacidad visual. </t>
    </r>
    <r>
      <rPr>
        <sz val="12"/>
        <color rgb="FFFF0000"/>
        <rFont val="Arial"/>
        <family val="2"/>
      </rPr>
      <t xml:space="preserve"> </t>
    </r>
  </si>
  <si>
    <t>Número de distritos o municipios certificados asistidos técnicamente</t>
  </si>
  <si>
    <t>Se ha brindado asesoria a las siguientes regiones: Medellin,  Pasto, Monteria, pitalito, ibague,  yopal.</t>
  </si>
  <si>
    <t>Se han asesorado las siguientes regiones: Medellin, yopal, bucaramanga.</t>
  </si>
  <si>
    <t>Se ha brindado asesorias a las siguientes regiones: Medellin,  Pasto, apártado, itagÜi, bucaramanga.</t>
  </si>
  <si>
    <t xml:space="preserve">Realizar un acompañamiento en coordinación con las Secretarías de Educación a las entidades territoriales asistidas técnicamente para la atención de estudiantes con discapacidad visual durante el año 2023 ( virtual 16 y 8 presenciales) </t>
  </si>
  <si>
    <t>Numero de acompañamientos realizados</t>
  </si>
  <si>
    <t xml:space="preserve">En este mes no se realizó seguimiento a las ETC priorizadas </t>
  </si>
  <si>
    <t>Se ha brindado acompañamiento a las siguientes regiones:  Ibague y Montería.</t>
  </si>
  <si>
    <t xml:space="preserve">Se ha brindado asisitencia tecnica a las siguientes regiones:Apartadó, Medellín, Montería y Pasto </t>
  </si>
  <si>
    <t>Se realizo acompañamiento a los siguientes territorios: Arauca, Sahagún, casanare.</t>
  </si>
  <si>
    <t>Se realizo acompañamiento a los siguientes territorios: La Guajira, Arauca, soledad, casanare.</t>
  </si>
  <si>
    <t xml:space="preserve">Se realizo acompañamiento a los siguientes territorios: Norte de santander, Arauca, soledad. </t>
  </si>
  <si>
    <t>Brindar asesoría a las entidades que lo soliciten a través de la oficina de atención al ciudadano para la atención de estudiantes con discapacidad visual.</t>
  </si>
  <si>
    <t xml:space="preserve">Número de instituciones asesoradas </t>
  </si>
  <si>
    <t>Se atendieron 2 solicitudes a traves de ORFEO correspondientes a las ETC de Bogotá y Huila.</t>
  </si>
  <si>
    <t>Se atendieron 7 solicitudes a traves de ORFEO correspondientes a las ETC de Antioquia, Santander, Córdoba, Bogotá, Cauca, Norte de Santander y Santander.</t>
  </si>
  <si>
    <t xml:space="preserve">Se atendieron 7 solicitudes a traves de ORFEO correspondientes a las ETC de Boyacá, Valle del Cauca, Santander, Norte de Santander, Córdoba, Nariño y Meta. </t>
  </si>
  <si>
    <t>Se atendieron dos solicitudes a traves de ORFEO</t>
  </si>
  <si>
    <t>Se atendieron seis solicitudes a traves de ORFEO</t>
  </si>
  <si>
    <t>Se atendio una solicitudes a traves de ORFEO</t>
  </si>
  <si>
    <t xml:space="preserve">Elaborar una propuesta sobre material didactico como un componente de los recursos educativos que contribuyan a optimizar los procesos de atención educativa de los estudiantes con discapacidad visual. </t>
  </si>
  <si>
    <t xml:space="preserve">Propuesta elaborada y aprobada </t>
  </si>
  <si>
    <t xml:space="preserve">Se entrega avance en la propuesta de material didactico para el area de ciencias naturales: El canto que vuela, material transversal para el trabajo desde primera infancia a la media. </t>
  </si>
  <si>
    <t>Correo</t>
  </si>
  <si>
    <t>Se entrega avance teniendo en cuenta la retroalimentación de coordinación en la propuesta de material didactico para el area de ciencias naturales: El canto que vuela, material transversal para el trabajo desde primera infancia a la media. Se envía para aprobación de Subdirección técnica.</t>
  </si>
  <si>
    <t>Propuesta de material didáctico para Biología "El canto que Vuela", se terminan las correcciones de la propuesta para el libro. Avances documento complementario: guia docente.</t>
  </si>
  <si>
    <t xml:space="preserve">Entrega con ajustes de la versión de la guia docente </t>
  </si>
  <si>
    <t xml:space="preserve">La coordinación entrega ajustes al documento complementario guia docente, se entregan ajustes para revisión. </t>
  </si>
  <si>
    <t xml:space="preserve">Dictar cursos virtuales dirigidos a docentes,familias, agentes educativos, entre otros actores, que sirvan de apoyo para fortalecer los procesos de asistencia técnica.  </t>
  </si>
  <si>
    <t>Número de cursos virtuales dictados</t>
  </si>
  <si>
    <t>Esta actividad se empezará a trabajar en el mes de marzo (alistaamiento en plataforma) y abril (inicio de cursos).</t>
  </si>
  <si>
    <t xml:space="preserve">El 11 de marzo iniciaron las inscripciones a los cursos del primer semestre, en conjunto con el equipo de comunicaciones se actualizaron y públicaron los banners: 
1.Ábaco. Un instrumento para la enseñanza de las matemáticas a estudiantes con discapacidad visual.
2.Formación de Agentes educativos en Primera Infancia "atención integral a niñas y niños con discapacidad visual".
3. Seminario Familia.
4.Sistema de Lectoescritura Braille: curso básico.
5.Curso básico de notación musical en sistema braille.
Con apoyo de audiovisuales se crearon dos videos instructivos con el paso a paso de la inscripcion para usuarios nuevos y usuarios registrados.
Asi mismo, se recibio el primer reporte de inscritos por parte del Ingeniero que da soporte a la plataforma moodle.
Tambien se envio correo solicitando a comunicaciones y planeación realizar ajustes a la pagina web de la plataforma, se envio documentos con los ajustes solicitados.
La docente encargada del curso de Orientación y Movilidad envia guión para validar información y proceder al trabajo con audiovisuales para empezar a hacer ajustes en la plataforma  </t>
  </si>
  <si>
    <t>Pantallazo ajustes plataforma e - learning.
Base de preinscritos
Banners cursos.
Documento propuesta ajustes curso OYM</t>
  </si>
  <si>
    <t xml:space="preserve">Los cursos estan en proceso de ejecución. </t>
  </si>
  <si>
    <t xml:space="preserve">Los cinco cursos finalizaron ( seminario famila, braille, ábaco, agentes educativos en primera infancia y musico, estan pendientes certificados por parte de comunicaciones para el curso de musicografia braille y agentes.
seminario familia: nadie obtuvo certificado.
Se reportan dos curso finalizados para junio. </t>
  </si>
  <si>
    <t>certificados cursos.</t>
  </si>
  <si>
    <t>Gestión Interinstitucional</t>
  </si>
  <si>
    <t xml:space="preserve">Brindar asistencia técnica a entidades públicas y privadas para establecer las condiciones que permitan la inclusión de los estudiantes con discapacidad visual en los programas de articulación con la media. </t>
  </si>
  <si>
    <t>Número de asistencias técnicas brindadas a entidades públicas y privadas</t>
  </si>
  <si>
    <t>Se realiza asistencia técnica a la empresa C&amp;C (asesoría y acompañamiento), durante el mes de febrero de 2024, las evidencias (informes 1 y 2, reposan en carpeta de actividad 1.  del drive)</t>
  </si>
  <si>
    <t>Las evidencias (informes 1 y 2, reposan en carpeta de actividad 1.  del drive)</t>
  </si>
  <si>
    <t>Se realiza asistencia técnica a la Universidad Nacional de Colombia y a la CNSC  (asesoría y acompañamiento), durante el mes de marzo de 2024, las evidencias (informes 1 y 2, reposan en carpeta de actividad 1.  del drive)</t>
  </si>
  <si>
    <t xml:space="preserve">Se realiza asesoria a entidades del orden nacional SENA y DFP - Bogotá, y entidades privadas, </t>
  </si>
  <si>
    <t>Se completa asistencia técnica con el Departamento de la función Pública (acompañamiento),  y se realiza asesoría al Fondo Nacional del Ahorro</t>
  </si>
  <si>
    <t>Informes en la carpeta de evidencias del mes de Mayo, actividad 1.</t>
  </si>
  <si>
    <t xml:space="preserve">Gestionar con el ICFES la asesoría en lo relacionado con la pertinencia, accesibilidad y ajustes razonables para facilitar la presentación de las pruebas SABER por parte de las personas con discapacidad visual dependiendo de la solicitud de la entidad </t>
  </si>
  <si>
    <t>Informes 
semestrales elaborados</t>
  </si>
  <si>
    <t>No se realizaron acciones en este mes</t>
  </si>
  <si>
    <t>Se envian correos a travès del referente para el ICFES para retomar acciones con la entidad</t>
  </si>
  <si>
    <t>Se recibe respuesta de ICFES y se tiene reunión virtual el  lunes 17 de junio. Ignacio Maya realiza el acta de la reunion y remite al ICFES para revisión y firmas al igual que una propuesta de temas y de fecha para el proximo encuentro. A la fecha no se ha recibido respuesta.</t>
  </si>
  <si>
    <r>
      <t xml:space="preserve">Asesorar a una institución educativa por entidad territorial en el fortalecimiento del trabajo con las familias en el marco de la estrategia alianza familia y escuela para mejorar los procesos de atención educativa y participación de los estudiantes con discapacidad visual. </t>
    </r>
    <r>
      <rPr>
        <sz val="12"/>
        <color rgb="FFFF0000"/>
        <rFont val="Arial"/>
        <family val="2"/>
      </rPr>
      <t xml:space="preserve"> </t>
    </r>
  </si>
  <si>
    <t xml:space="preserve">Número de instituciones educativas por entidad territorial asesoradas en el tema de familia </t>
  </si>
  <si>
    <t>Se desarrollará en la segunda comisión a cada región con la entrega del kit de familia.</t>
  </si>
  <si>
    <t>se desarrollará en la segunda comisión a cada región con la entrega del kit de familia</t>
  </si>
  <si>
    <t xml:space="preserve">Elaborar contenidos de carácter técnico que apoyen los procesos de atención educativa de estudiantes con discapacidad visual </t>
  </si>
  <si>
    <t xml:space="preserve">Número de cartillas elaboradas como apoyo a los procesos de atención educativa de estudiantes con discapacidad visual </t>
  </si>
  <si>
    <t>Se recibe primera versión del documento sobre cuidadores de personas con discapacidad visual - Luis Ignacio Maya.</t>
  </si>
  <si>
    <t>Documento borrador</t>
  </si>
  <si>
    <t>Se han presentado avances de la propuesta de artes visuales</t>
  </si>
  <si>
    <t>evidencia documentos borrador</t>
  </si>
  <si>
    <t>se ha presentado avances de artes visuales, educación inclusiva y guia de transcripcion braille.</t>
  </si>
  <si>
    <t>se entregan comentarios para retroalimentacion de los documentos</t>
  </si>
  <si>
    <t>documentos con ajustes</t>
  </si>
  <si>
    <t>Objetivo 16: Paz, justicia e instituciones sólidas</t>
  </si>
  <si>
    <t>Derecho a la vida, la libertad y la seguridad.
Protección de los niños contra todas las formas de violencia, abuso o explotación.
Derecho al acceso a la justicia y al debido proceso.
Derecho a participar de los asuntos públicos.
Derecho a acceder a la información</t>
  </si>
  <si>
    <r>
      <rPr>
        <b/>
        <sz val="12"/>
        <color theme="1"/>
        <rFont val="Arial"/>
        <family val="2"/>
      </rPr>
      <t>Convergencia Regional</t>
    </r>
    <r>
      <rPr>
        <sz val="12"/>
        <color theme="1"/>
        <rFont val="Arial"/>
        <family val="2"/>
      </rPr>
      <t>-Fortalecimiento institucional como motor de cambio para recuperar la confianza de la ciudadanía y para el fortalecimiento del vinculo Estado ciudadania.</t>
    </r>
  </si>
  <si>
    <r>
      <rPr>
        <b/>
        <sz val="12"/>
        <color theme="1"/>
        <rFont val="Arial"/>
        <family val="2"/>
      </rPr>
      <t>Garantias hacia un mundo sin barreras para las personas con discapacidad</t>
    </r>
    <r>
      <rPr>
        <sz val="12"/>
        <color theme="1"/>
        <rFont val="Arial"/>
        <family val="2"/>
      </rPr>
      <t xml:space="preserve"> - una gobernanza para potenciar la garantia de derechos de la población con discapacidad</t>
    </r>
  </si>
  <si>
    <t>Gestión con Valores para Resultados</t>
  </si>
  <si>
    <t>Fortalecer la capacidad institucional y la gestión de los procesos institucionales para avanzar en la implementación de las políticas del Modelo Integrado de Planeación y Gestión</t>
  </si>
  <si>
    <t>Fortalecer la capacidad de gestión de los procesos para avanzar en la implementación del Modelo Integrado de Planeación en la Entidad</t>
  </si>
  <si>
    <t>PROYECTO OPTIMIZACIÓN DE LAS CAPACIDADES INSTITUCIONALES PARA FORTALECER LA GESTIÓN DE LOS PROCESOS A NIVEL NACIONAL</t>
  </si>
  <si>
    <t>OC-02</t>
  </si>
  <si>
    <t>SERVICIO DE IMPLEMENTACIÓN SISTEMAS DE GESTIÓN</t>
  </si>
  <si>
    <t>Fortalecer la implementación del Modelo Integrado de planeación y gestión</t>
  </si>
  <si>
    <t xml:space="preserve">Realizar seguimiento trimestral a los indicadores del proceso y registrarlo en el Software del Sistema Integrado de Gestión </t>
  </si>
  <si>
    <t>Seguimiento trimestral de indicadores de gestión realizado</t>
  </si>
  <si>
    <t>Se realizo seguimiento en el aplicativo SUIT VISION correspondiente al primer trimestre.</t>
  </si>
  <si>
    <t>No se ha presentado avance por parte del proceso Asistencia técnica</t>
  </si>
  <si>
    <t>NO HAY EVIDENCIA</t>
  </si>
  <si>
    <t xml:space="preserve"> Grupo Gestión Interinstitucional</t>
  </si>
  <si>
    <t xml:space="preserve">Brindar asistencia técnica a entidades públicas y privadas para promover la inclusión laboral de las personas con discapacidad visual   </t>
  </si>
  <si>
    <t>Brindar asistencia técnica a entidades del orden nacional y gremios empresariales para la promoción y vinculación laboral de las personas con discapacidad visual.</t>
  </si>
  <si>
    <t>Número de asistencias técnicas brindadas a entidades del orden nacional y gremios empresariales</t>
  </si>
  <si>
    <t>Brindar asistencia técnica a entidades del orden territorial para la promoción y vinculación laboral de las personas con discapacidad visual.</t>
  </si>
  <si>
    <t>Número departamentos asistidos tecnicamente al para la promoción y vinculación laboral</t>
  </si>
  <si>
    <t>Se realizan asesorías a entidades con seguimeinto en el siguiente trimestre</t>
  </si>
  <si>
    <t>Se realizan asesorias a entidades del orden territorial SENA - Bogotá, y entidades privadas, con seguimiento en los proximos meses</t>
  </si>
  <si>
    <t>Las evidencias (informes 1 y 2, reposan en carpeta de actividad 2.  del drive)</t>
  </si>
  <si>
    <t>Se realiza comisión al departamento de Risaralda, donde se realizan gestiones con entidades territoriales orientadas a promover la inclusión laboral de las PCDV</t>
  </si>
  <si>
    <t>Informe que reposa en la carpeta de Actividad 2</t>
  </si>
  <si>
    <t>Realizar un acompañamiento a las entidades del orden territorial para la promoción y vinculación laboral de las personas con discapacidad visual.</t>
  </si>
  <si>
    <t>Brindar asistencia técnica a la Unidad del Servicio Público de Empleo y SENA para que se generen las condiciones que contribuyan a  la vinculación laboral de las personas con discapacidad visual en las diferentes modalidades de trabajo.</t>
  </si>
  <si>
    <t>Número de asistencias Técnicas brindadas a las entidades de intermedicación  laboral</t>
  </si>
  <si>
    <t>Las primeras comisiones, por necesidades de logística internas del Instituto y de los territorios se llevara a cabo apartir del mes de junio de 2024</t>
  </si>
  <si>
    <t>Realizar un acompañamiento  a las entidades asistidas tecnicamente en el año 2023 en intermediación laboral (SENA, Cajas de Compensaciòn y Universidades) para que se generen las condiciones que contribuyan a  la vinculación laboral de las personas con discapacidad visual en las diferentes modalidades de trabajo.</t>
  </si>
  <si>
    <t xml:space="preserve">Aplicar el instrumento de "Caracterización de  inclusión social, laboral y productiva", en coordinación con entidades públicas y privadas para identificar los perfiles ocupacionales  de la población con discapacidad </t>
  </si>
  <si>
    <t>Número de personas con perfil identificado</t>
  </si>
  <si>
    <t>Estructurar el curso de habilidades socioemocionales para el fortalecimiento de las competencias laborales  de la poblacion con discapacidad visual.</t>
  </si>
  <si>
    <t>Cursos estructurado</t>
  </si>
  <si>
    <t>Junio</t>
  </si>
  <si>
    <t>Dictar curso de habilidades socioemocionales para el fortalecimiento de las competencias laborales  de la poblacion con discapacidad visual.</t>
  </si>
  <si>
    <t>Cursos dictado</t>
  </si>
  <si>
    <t>Brindar asistencia tecnica en coordinación con el SENA y otros para la atencion de las personas con discapacidad visual.</t>
  </si>
  <si>
    <t xml:space="preserve">Número de asistencias técnicas brindadas  </t>
  </si>
  <si>
    <t xml:space="preserve">Gestionar el desarrollo de cursos gestionados que fortalezcan las competencias laborales de las personas con discapacidad visual. </t>
  </si>
  <si>
    <t>Número de cursos que fortalezcan las competencias laborales gestionadas</t>
  </si>
  <si>
    <t>Asesorar a las entidades o poblacion con discapacidad visula que lo soliciten para la promocion de la vinculación laboral de las personas con discapacidad visual</t>
  </si>
  <si>
    <t>Número de entidades y/o población con discapacidad visual asesoradas para la promocion de la vinculación laboral</t>
  </si>
  <si>
    <t>Brindar asesoria en la creación y fortalcimiento de ideas de negocios y/o empredimientos de las personas con discapacidad visual ensus diferentes niveles de desarrollo</t>
  </si>
  <si>
    <t>Numero de asesorias brindadas a personas con discapacidad  visual en ideas de negocio y/o emprendimientos</t>
  </si>
  <si>
    <t xml:space="preserve">Gestionar propuesta en coordinación con cámaras de comercio, emprende Colombia, y cámara de diversidad o entidades relacionadas,  orientadas a fortalecer las unidades productivas de las personas con discapacidad. </t>
  </si>
  <si>
    <t>Propuesta divulgada con las entidades para fortalecer las unidades productivas de las personas con discapacidad elaborada</t>
  </si>
  <si>
    <t>Garantias hacia un mundo sin barreras para las personas con discapacidad - accesibilidad para la inclusión social y productividad de las personas con discapacidad</t>
  </si>
  <si>
    <t>Grupo Accesibilidad</t>
  </si>
  <si>
    <t>Elaborar 1 contenido técnico sobre los principios y criterios de accesibilidad web</t>
  </si>
  <si>
    <t>Contenido de carácter técnico accesibilidad web elaborado, aprobado y remitido a la Oficina de comunicación</t>
  </si>
  <si>
    <t>Se elaboró documento propuesta</t>
  </si>
  <si>
    <t>Se está elaborando documento con información gráfica sobre principios, criterios de accesibilidad y pasos que debe llevar a cabo para la implementación.</t>
  </si>
  <si>
    <t>Avance en el apartado de niveles de conformidad , contando con infografia . La información se encuentra en el drive (reporte plan de acción).</t>
  </si>
  <si>
    <t xml:space="preserve">Elaborar un documento técnico para la implementación de los criterios de accesibilidad web </t>
  </si>
  <si>
    <t>Documento elaborado, aprobado y remitido a la Oficina de comunicación</t>
  </si>
  <si>
    <t>versión previa  del documento con tabla para verificación  de accesibilidad.</t>
  </si>
  <si>
    <t>El documento se encuentra en construcción, sin avances.</t>
  </si>
  <si>
    <t xml:space="preserve">Elaborar el contenido técnico de un (1) spot en el tema de accesibilidad </t>
  </si>
  <si>
    <t>Documento elaborado aprobado y remitido a la Oficina de comunicación</t>
  </si>
  <si>
    <t>Guión preliminar para ajustes</t>
  </si>
  <si>
    <t xml:space="preserve">Remisión de guión a comunicaciones el 15 de Abril. </t>
  </si>
  <si>
    <t>Seguridad Humana y Justicia Social - Politica de inclusión productiva con trabajo decente y apoyo al emprendimiento</t>
  </si>
  <si>
    <t xml:space="preserve">Estructurar los  contenidos del curso de documentos digitales accesibles en la plataforma Moodle institucional 
</t>
  </si>
  <si>
    <t>Curso estructurado en la plataforma moodle institucional</t>
  </si>
  <si>
    <t>8 de febrero envio de correo a Planeación solicitando de espacio en la Plataforma Moodle</t>
  </si>
  <si>
    <t>Se reiteró solicitud a Planeación.</t>
  </si>
  <si>
    <t xml:space="preserve">En espera de respuesta de Planeación </t>
  </si>
  <si>
    <t>En espera de respuesta de Planeación</t>
  </si>
  <si>
    <t xml:space="preserve">Dictar los cursos de Tecnología especializada  y el curso de documentos digitales accesibles. </t>
  </si>
  <si>
    <t>Numero de cursos dictados</t>
  </si>
  <si>
    <t>Reuniónes de acuerdos con universidad popular del Cesar</t>
  </si>
  <si>
    <t xml:space="preserve">Reunión de acuerdos y envío de documentos con acuerdos de la alianza. </t>
  </si>
  <si>
    <t>Estructuración de contenidos para el diplomado y publicación parcial de contenidos en la plataforma de la universidad.</t>
  </si>
  <si>
    <t>Los contenidos del diplomado están publicados en la plataforma de la U. Popular del Cesar de acuerdo con la alianza firmada y se iniciarán clases el 20 de junio.</t>
  </si>
  <si>
    <t>Se cuenta con los contenidos del diplomado en la plataforma de la Universidad Polular del Cesar . Se pospuso fecha para dar inico al diplomado el proximo 4 de Julio.</t>
  </si>
  <si>
    <t>Asesorar a entidades públicas y privadas  en temas de accesibilidad y acceso a la informacion para contribuir al ejercicio de los derechos de las personas con discapacidad visual</t>
  </si>
  <si>
    <t xml:space="preserve">Número de Asesorías realizadas a entidades públicas o privadas 
</t>
  </si>
  <si>
    <t xml:space="preserve">Elaboración de Documentos: Fundación Saldarriaga Concha, GOYN Bogotá.
Criterios de accesibilidad Web:  Universidad del Area Andina
</t>
  </si>
  <si>
    <t>Elaboración Documentos:ARN,EAN.
Criterios Accesibilidad Web: ARN, SENA Cali, Universidad ISESY Cali y CONFAMDI Cali.</t>
  </si>
  <si>
    <t>OK - DRIVE</t>
  </si>
  <si>
    <t>Policia Nacional, Lakes Films,   MinTic,Accesibilidad 
Web:EAN.
Documentos: Transmedia, Fincomercio, Fundación Universitaria de Popayán, ICFES, Universidad del Cauca, Secretaría de Educación del Meta, Fundación Saldarriaga Concha, Secretaría de educación de Caldas, I.E Pedro Nel Ospina, Unidad Atención Integral Medellín, IE La Pascuala, Institución Educativa Cristobal Colón, Institución Educativa Enrique Vélez Escobar, Liceo Caucasia,  Unidad de Atención Integral - UAI.</t>
  </si>
  <si>
    <t>SOLO 10 INFORMES SE ANUNCIAN 19</t>
  </si>
  <si>
    <t xml:space="preserve">Policía Nacional (Generalidades e importancia de Accesibilidad digital), - Web
Unidad de busqueda de personas dadas por desaparecidas, ANLA, Universidad Catolica Cecilio Acosta, Cienogroup, Fincomercio, Uniminuto
 -Documentos
Universidad Catolica Cecilio Acosta, Superintendencia de Industria y Comercio, ANLA, Unidad de busqueda de personas dadas por desaparecidas, 
</t>
  </si>
  <si>
    <t>OK - CARPETA DRIVE MAYO</t>
  </si>
  <si>
    <t>Web: Servicio occidental de salud EPS, Universidad Luis amigo  _Documentos: Universidad Externado, Outsourcing, superservicios, comware, Servicio occidental de salud, Fundación cardioinfantil, Alcaldía de Yopal, DIMAR,
(Se acuerdan Foros para el 25 y 26 de julio entidades financieras y salud)</t>
  </si>
  <si>
    <r>
      <rPr>
        <sz val="12"/>
        <color rgb="FF000000"/>
        <rFont val="Arial"/>
        <family val="2"/>
      </rPr>
      <t>Número de Asistencias técnicas  realizadas a entidades públicas y privadas</t>
    </r>
    <r>
      <rPr>
        <sz val="12"/>
        <color rgb="FFFF0000"/>
        <rFont val="Arial"/>
        <family val="2"/>
      </rPr>
      <t xml:space="preserve"> </t>
    </r>
    <r>
      <rPr>
        <sz val="12"/>
        <color rgb="FF000000"/>
        <rFont val="Arial"/>
        <family val="2"/>
      </rPr>
      <t xml:space="preserve">
</t>
    </r>
  </si>
  <si>
    <t>Número de Asistencias técnicas  realizadas a entidades públicas y privadas</t>
  </si>
  <si>
    <t>Sin avances</t>
  </si>
  <si>
    <t>NA</t>
  </si>
  <si>
    <t>Acompañamiento a 4 entidades ( Cienogrup, Unidad de Busqueda de personas desaparecidas, SENA- Cali, Universidad javeriana de cali)</t>
  </si>
  <si>
    <t>Informes acompañamientos que se encuentran en el DRIVE.</t>
  </si>
  <si>
    <t>Acompañamiento a la superintendencia de Industria y Comercio</t>
  </si>
  <si>
    <t>Asesorar a entidades públicas, privadas y/o personas naturales en el uso o desarrollo de tecnología especializada para el acceso a la información de personas con discapacidad en distintos ambitos.</t>
  </si>
  <si>
    <t xml:space="preserve">Número de asesorías realizadas a entidades públicas, privadas y/o personas naturales en el uso o desarrollo de tecnología. </t>
  </si>
  <si>
    <t xml:space="preserve">personas naturales </t>
  </si>
  <si>
    <t>https://institutonacionalparaciegos-my.sharepoint.com/:f:/r/personal/ebeltran_inci_gov_co/Documents/Equipo%20Accesibilidad/2024/Reporte%20plan%20de%20acci%C3%B3n/Tecnolog%C3%ADas/1.%20Enero?csf=1&amp;web=1&amp;e=hduirl</t>
  </si>
  <si>
    <t>Universidad del Area Andina, Agencia para la reincorporación y la Normalización.</t>
  </si>
  <si>
    <t>https://institutonacionalparaciegos-my.sharepoint.com/:f:/r/personal/ebeltran_inci_gov_co/Documents/Equipo%20Accesibilidad/2024/Reporte%20plan%20de%20acci%C3%B3n/Accesibilidad%20digital/2.%20Febrero/5.%20Asesorar%20a%20entidades%20p%C3%BAblicas%20y%20privadas?csf=1&amp;web=1&amp;e=uM1t2P</t>
  </si>
  <si>
    <t>SENA Cali, Universidad ISESY Cali y CONFAMDI Cali; IE Bicentenario de Funza, Universidad Nacional de Colombia, EAN, y Clemencia Mosquera..</t>
  </si>
  <si>
    <t>Sena, Uniminuto, Escuela superior de administración, Fincomercio, Universidad del Bosque, Universidad Autonoma de Bucaramanga, Universidad Pedagogica y tecnologia de Duitama, Fundación Universitaria de Popayán,  IES Valledupar, Cienogrup, Universidad de Córdoba, Touch Games,EAN.  Secretaria de educación del meta, Fundación Saldarriaga Concha,Secretaría de educación de Caldas,  I.E Pedro Nel Ospina de Ituango, Unidad Atención Integral Medellín, IE La Pascuala de Magangué, Institución Educativa Cristobal Colón de Morroa, Institución Educativa Enrique Vélez Escobar de Itagüí,  Liceo Caucasia, SED Nariño, I.E.Rafael Uribe Uribe de Puerto López Meta, INSTITUCION EDUCATIVA DE CEIBAL de Magangué, I.E Nuestra Señora de la Macarena Meta,   SEDCHOCÓ, Mesa de ayuda Alcaldia de Medellín, SEMITAGÜÍ, I. E. Inmaculada Concepción de Nariño Antioquia, Institución Educativa san jose de Magangué, IE Chachagüi de Chachagüí,  I.E. Técnica Agropecuaria Matias Trespalacios de Cértegui Chocó, I.E San José de Sabanalarga - Antioquia,  CER la Estrella sede Garzón  de Gómez Plata Antioquia, Institución Educativa Presbítero Antonio Baena Salazar  de Sabaneta - Antioquia.</t>
  </si>
  <si>
    <t>https://institutonacionalparaciegos-my.sharepoint.com/:f:/g/personal/csupanteve_inci_gov_co/EkwNrzdS9pNJsP30jloZiiIBTsVLiyg_KtbPhWNJ1hRbzw?e=Mlc5xF</t>
  </si>
  <si>
    <t>Universidad El Bosque - lector de pantalla
Universidad El Bosque Magnificador de pantalla
Universidad El Bosque. Otras tecnologías para el acceso a la información
Estudiante con baja visión de Gimnasio Caceres 
Secretaría Distrital de Salud
Gimnasio Caceres
Fundación Cardioinfantil
IE José Eugenio Martinez de Valledupar
IE Joaquín Ochoa  de Valledupar
ICETEX
Unidad de busqueda de personas dadas por desaparecidas</t>
  </si>
  <si>
    <t>https://institutonacionalparaciegos-my.sharepoint.com/:f:/g/personal/ebeltran_inci_gov_co/EpGoXaki6vZNqwiU3U108CgB8f1GGFNbNINamL16kq9Xsg?e=2aQs0V</t>
  </si>
  <si>
    <t>Esteban Correa, Universidad externado, Agora, Miguel Cortéz, IE Telepalmeritas (Ajustar posiblemente la meta a 80)</t>
  </si>
  <si>
    <t>Elaborar 1 documento técnico para orientar la implementación de scribs del lector de pantalla JAWS</t>
  </si>
  <si>
    <t>Documento técnico elaborado aprobado y remitido a la Oficina de comunicación</t>
  </si>
  <si>
    <t>Documento preliminar en revisión.</t>
  </si>
  <si>
    <t>Documento para incorporar ejemplos con capturas de pantalla para mayor claridad a la creación de los scripts</t>
  </si>
  <si>
    <t xml:space="preserve">Gestión con Instituciones de Educación Superior y o el SENA, la implementación y certificación  de cursos de formación en accesibilidad digital y web </t>
  </si>
  <si>
    <t xml:space="preserve">Número de informes semestrales con la gestión adelantada con las entidades
</t>
  </si>
  <si>
    <t>Reunión de Articulación con Universidad Popular del Cesar.</t>
  </si>
  <si>
    <t>Gestión con Universidad Popular del Cesar para la implementación y certificación del diplomado virtual en "Estrategias de Inclusión mediadas por la tecnología"</t>
  </si>
  <si>
    <t>Alianza Firmada con Universidad Popular del cesar.</t>
  </si>
  <si>
    <t xml:space="preserve">Elaborar un instrumento para la verificación de criterios de accesibilidad al espacio físico por parte de las entidades que reciban asesoría del INCI y un documento guía para las entidades públicas y privadas sobre la implementación de los criterios de accesibilidad al espacio físico </t>
  </si>
  <si>
    <t>Contenidos de carácter técnico de accesibilidad al espacio fisico elaborados, aprobado y remitido a la Oficina de comunicación  (instrumento y documento guia)</t>
  </si>
  <si>
    <t>Se avanzó en el apartado de señalización en muro.</t>
  </si>
  <si>
    <t>Se complemento la lista de chequeo de señalización</t>
  </si>
  <si>
    <t>Se terminará documento para versión definitiva de la lista de chequeo</t>
  </si>
  <si>
    <t xml:space="preserve">Asesorar a entidades publicas y privadas en temas de accesibilidad al espacio físico para contribuir al ejercicio de los derechos de las personas con discapacidad visual </t>
  </si>
  <si>
    <t xml:space="preserve">Numero de entidades publicas o privadas asesoradas </t>
  </si>
  <si>
    <t>Migración Colombia sede Medellin,  Concesión Autovia SAS, Liceo Francés, Misión carismática</t>
  </si>
  <si>
    <t>DRIVE</t>
  </si>
  <si>
    <t xml:space="preserve">Fundación Botin, Infinity care SAS , Agencia nacional para la Reincorporación y Normalizacion- ARN,  CyC, </t>
  </si>
  <si>
    <t>Infinity care SAS</t>
  </si>
  <si>
    <t>Hospital de La samaritana,Instituto Nal de salud, Ips Vidamedical, Ministerio de Educación Nacional, Colpensiones, IE Pachavita, Clinica Central, Hospital San Rafael, Saviasalud IPS, Universidad Luis Amigó, Publk SAS, Dirección General Marítima, Fincomercio, Policia Nacional.</t>
  </si>
  <si>
    <t>IE Manuela Beltrán
Fundación Cardio Infantil
Agencia de seguridad vial
CREMIL
Tupublik SAS 
Unidad de Busqueda de Personas dadas por desaparecidas</t>
  </si>
  <si>
    <t>Consejo Nacional Electroral, Consejo nacional de Cundinamarca, Comisión de regulación de agua, Supernotariado y registro, seguros la equidad, IEM Mutatá, Servicio nacional de Empleo, Biblioteca de Chia.</t>
  </si>
  <si>
    <t xml:space="preserve">Brindar asistencia técnica a entidades publicas y privadas en temas de accesibilidad al espacio físico para contribuir al ejercicio de los derechos de las personas con discapacidad visual </t>
  </si>
  <si>
    <t>Numero de entidades publicas o privadas asistidas tècnicamente brindadas a entidades publicas o privadas AJUSTADA</t>
  </si>
  <si>
    <t>Se realizó acompañamiento a 4 entidades que fueron asesoradas en meses anteriores.(Infinity care SAS, Concesión Autovia sas, Liceo Francés, Fundación Botin)</t>
  </si>
  <si>
    <t>Informe de acompañamiento a las 4 entidades cargado en el DRIVE.</t>
  </si>
  <si>
    <t>Se realizó acompañamiento a 3 entidades que fueron asesoradas en el mismo mes(Ministerio de Educacion Nacional, IPS VidaMedical, Instituto Nal de Salud)</t>
  </si>
  <si>
    <t>Informe de Asesorias y acompañamiento a las 3 entidades cargado en el DRIVE.</t>
  </si>
  <si>
    <t>Acompañamiento a 2 entidades  asesoradas en el mes de abril  ( Colpensiones, Universidad Católica  Luis Amigó de  Medellín)</t>
  </si>
  <si>
    <t xml:space="preserve"> Acompañamientos a 4 entidades previamente asesoradas (Agencia Nacional de Seguridad Vial, Consejo nal electoral, Unidad de Busqueda de personas dadas por desaparecidas,  Colegio Mayor de Cundinamarca</t>
  </si>
  <si>
    <t>Documento elaborado aprobado y remitido a la Oficina de comunicación  (instrumento y documento guia)</t>
  </si>
  <si>
    <t>Gestión con Instituciones de Educación Superior y o el SENA, la implementación de cursos de formación al espacio fìsico</t>
  </si>
  <si>
    <t>Número de informes semestrales con la gestion adelantada con las instituciones de educación superior</t>
  </si>
  <si>
    <r>
      <rPr>
        <b/>
        <sz val="12"/>
        <color theme="1"/>
        <rFont val="Arial"/>
        <family val="2"/>
      </rPr>
      <t>Garantias hacia un mundo sin barreras para las personas con discapacidad</t>
    </r>
    <r>
      <rPr>
        <sz val="12"/>
        <color theme="1"/>
        <rFont val="Arial"/>
        <family val="2"/>
      </rPr>
      <t xml:space="preserve"> - materialización de la igualdad ante la ley  y de la garantia del acceso a la justicia</t>
    </r>
  </si>
  <si>
    <t xml:space="preserve"> Comunicaciones</t>
  </si>
  <si>
    <t>Desarrollar campañas de comunicación para posicionar el INCI como entidad referente en la temática de discapacidad visual</t>
  </si>
  <si>
    <t xml:space="preserve">Elaborar el plan de comunicaciones 
</t>
  </si>
  <si>
    <t>Plan de comunicaciones elaborado</t>
  </si>
  <si>
    <t>Se consolido el Plan de comunicaciones 2024</t>
  </si>
  <si>
    <t>Realizar seguimiento mensual al plan de comunicaciones</t>
  </si>
  <si>
    <t>Porcentaje ejecución del plan</t>
  </si>
  <si>
    <t>Se realiza el segumiento al plan de comunicaciones.</t>
  </si>
  <si>
    <t>Se realiza el  segumiento al plan de comunicaciones.</t>
  </si>
  <si>
    <t>Se realiza el tercer segumiento al plan de comunicaciones.</t>
  </si>
  <si>
    <t>Documento Plan de comunicaciones con actualización a marzo 2024.  https://institutonacionalparaciegos-my.sharepoint.com/personal/csupanteve_inci_gov_co/_layouts/15/onedrive.aspx?e=5%3A7d216276d7c44fca874b30f79777a758&amp;at=9&amp;CT=1712585831940&amp;OR=OWA%2DNT%2DMail&amp;CID=2840214d%2D27d0%2D5f5e%2D47e0%2D1ceae6de18ad&amp;FolderCTID=0x012000199ABC974A70A14483FA86CACB5A8480&amp;id=%2Fpersonal%2Fcsupanteve%5Finci%5Fgov%5Fco%2FDocuments%2FSIG%2FProcesos%20Estrategicos%2FDireccionamiento%20Estrategico%2FEvidencias%2FVIGENTES%2FPLAN%20ACCION%5F2024%2FPROCESO%5FCOMUNICACIONES%2FMARZO%5FAVANCE%2FACTIVIDAD%5FRealizar%20seguimiento%20mensual%20al%20plan%20de%20comunicaciones</t>
  </si>
  <si>
    <t xml:space="preserve">Número de campañas desarrolladas y  divulgadas en diferentes medios de acuerdo con la campaña </t>
  </si>
  <si>
    <t xml:space="preserve">Se desarrollaron avances en las campañas: Braille: estrategia Día Mundial y natalicio de Louis Braille (33% avance Plan) . </t>
  </si>
  <si>
    <t xml:space="preserve">Seguimiento en Plan de Comunicaciones 2024.
Verificado OPA 
</t>
  </si>
  <si>
    <t xml:space="preserve">Avances en la campaña INCIRadio: Estrategia día Mundial de la radio (50%),  incluye participación ciudadana. Avance en campaña Gestión Interinstitucional: estrategia de ofertas laborales (10%) y campaña La Tienda INCI: estrategia de promoción de materiales incluida engrevista en el programa INCI, ¿Cómo vamos?
</t>
  </si>
  <si>
    <t>Concepto de campaña
Publicaciones en canales institucionales 
Piezas construidas PDF
y audiovisual</t>
  </si>
  <si>
    <t xml:space="preserve">Se desarrolló la campaña #SomosIncluyentes a propósito del día de la Cero Discriminación y se hicieron avances en 5 campañas más (cursos virtuales,  gestion interinstitucional,  lenguaje incluisivo 2 talleres a empleados de la FILBO 2024,  accesibilidad física, salud visual) </t>
  </si>
  <si>
    <t>"Twitter: https://twitter.com/INCI_colombia/status/1763649209587097860
Campaña #SomosIncluyentes: un llamado a la acción contra la discriminación | Instituto Nacional para Ciegos (inci.gov.co)
Facebook: https://www.facebook.com/INCIColombia/videos/787402260106685
https://www.facebook.com/share/p/BXMqBBABwSPioR9K/?mibextid=WC7FNe
https://www.facebook.com/share/p/oPKsEykM3gb6vJgw/?mibextid=WC7FNe"</t>
  </si>
  <si>
    <t>Ejecutar el cronograma para la actualización de los contenidos de los micrositios de la página web</t>
  </si>
  <si>
    <t xml:space="preserve">Porcentaje de ejecución de la actualización </t>
  </si>
  <si>
    <t>Adoptar un Manual de Identidad Visual de la Entidad acorde con lo establecido en la Ley 2345 del 30/12/2023</t>
  </si>
  <si>
    <t>Porcentaje de ejecución de la actualización 
Y Adopciòn del manual</t>
  </si>
  <si>
    <t>No hay avances en esta actividad. Se realizò una primera reunión con MInisterio de Igualdad.</t>
  </si>
  <si>
    <t>Actualizar el catalogo de servicios del INCI</t>
  </si>
  <si>
    <t>Catalogo actualizado</t>
  </si>
  <si>
    <t>Se presentó  versión actualizada del Catálogo de servicios del INCI, se encuentra en revisión del Grupo de Accesibilidad para su respectiva publicación</t>
  </si>
  <si>
    <t>Documento actualizado del Catálogo de servicios  del INCI https://institutonacionalparaciegos-my.sharepoint.com/personal/webmaster_inci_gov_co/_layouts/15/onedrive.aspx?id=%2Fpersonal%2Fwebmaster%5Finci%5Fgov%5Fco%2FDocuments%2FAttachments%2Fcatalogo%20de%20servicios%2Epdf&amp;parent=%2Fpersonal%2Fwebmaster%5Finci%5Fgov%5Fco%2FDocuments%2FAttachments&amp;ct=1712605435753&amp;or=OWA%2DNT%2DMail&amp;cid=0c0f075d%2D5c02%2Df197%2D3441%2Db0b4b99ed772&amp;ga=1</t>
  </si>
  <si>
    <t>Gestionar la distribución del catalogo a los grupos de valor</t>
  </si>
  <si>
    <t>Número de catalogos distribuidos (500 en físico y 500 digitales)</t>
  </si>
  <si>
    <t>Elaborar un video institucional de presentación de servicios actualizado</t>
  </si>
  <si>
    <t xml:space="preserve">Video Institucional elaborado y divulgado </t>
  </si>
  <si>
    <t>Diseñar y difundir dos spots en el tema de accesibilidad</t>
  </si>
  <si>
    <t>Spots difundidos</t>
  </si>
  <si>
    <t>Liderar el desarrollo de un evento para la gestión y promoción del tema de accesibilidad</t>
  </si>
  <si>
    <t>Evento realizado</t>
  </si>
  <si>
    <t>Diseñar una estrategia en conjunto con el proceso de unidades productivas para el marcadeo de los productos y servicos de la Imprenta Nacional para Ciegos y La Tienda INCI</t>
  </si>
  <si>
    <t>Estrategia diseñada y  Implementada</t>
  </si>
  <si>
    <t>Realizar seguimiento de la interacción de la audiencia en las campañas digitales</t>
  </si>
  <si>
    <t>Número de seguimientos trimestrales realizados</t>
  </si>
  <si>
    <t xml:space="preserve">Se realiza  el primer informe de redes sociales </t>
  </si>
  <si>
    <t>1er Informe de audiencias  y el 1er  informe de analítica  web</t>
  </si>
  <si>
    <t>Realizar el programa INCI Noticias como apoyo a la estrategia de rendición de cuentas</t>
  </si>
  <si>
    <t>Número de programas INCI Noticias realizados</t>
  </si>
  <si>
    <t>Se realizó el noticiero con el  reporte de cursos virtuales de primer semestre 2024, 1era comisión a Valle del Cauca del Grupo de Accesibilidad , recomendaciones de Semana Santa e INCI En los medios (glaucoma y señal podotáctil).</t>
  </si>
  <si>
    <t>https://www.youtube.com/watch?v=ULVkIWERplQ</t>
  </si>
  <si>
    <t>Gestionar con el Ministerio de Tecnologías de la Información y las Comunicaciones la reglamentación de lenguaje inclusivo (Terminología sin discriminación), la comunicación incluyente (accesible)  y la audiodescripción en mensajes institucionales</t>
  </si>
  <si>
    <t>Número de Infomes semestrales elaborados con la gestion realizada con el Ministerio.</t>
  </si>
  <si>
    <t xml:space="preserve">Desarrollar talleres trimestralmente con las entidades generadoras de contenidos sobre comunicación incluyente en alianza con la Radio Televisión Nacional de Colombia -RTVC- </t>
  </si>
  <si>
    <t>Numero de talleres trimestrales realizados</t>
  </si>
  <si>
    <t xml:space="preserve">Se realizaron  2 talleres para el equipo de servidores que estarán a cargo de la atención de visitantes en la Feria Internacional del Libro 2024. </t>
  </si>
  <si>
    <t xml:space="preserve">Correos de solicitud y fotos </t>
  </si>
  <si>
    <t>Producir material, productos o recursos en formatos accesibles para el acceso a la información y el conocimiento de las personas con discapacidad visual</t>
  </si>
  <si>
    <t xml:space="preserve">Número de seguimientos trimestrales realizados a los indicadores de gestión en el Software del Sistema Integrado de Gestión </t>
  </si>
  <si>
    <t>No se realizo seguimiiento a indicadores</t>
  </si>
  <si>
    <t>MP-02</t>
  </si>
  <si>
    <t xml:space="preserve">SERVICIO DE PRODUCCIÓN DE CONTENIDOS Y AJUSTES RAZONABLES PARA PROMOVER Y GARANTIZAR EL ACCESO A LA INFORMACIÓN Y A LA COMUNICACIÓN PARA PERSONAS CON DISCAPACIDAD </t>
  </si>
  <si>
    <t>Dotar con material en tinta, braille, relieve o recursos educativos digitales accesibles a entidades públicas y/o privadas para apoyar los servicios que estas entidades ofrecen a las personas con discapacidad visual</t>
  </si>
  <si>
    <t xml:space="preserve">Dotar con material en tinta, braile, relieve o recursos educativos digitales accesibles a los establecimientos educativos para apoyar los servicios que estas entidades ofrecen a la población. </t>
  </si>
  <si>
    <t>Número de instituciones dotadas</t>
  </si>
  <si>
    <t xml:space="preserve">En el momento no se han empezado a realizar dotaciones de material para las IE. Sobre temas de dotación se reenviaron tres cajas de material devueltas en 2023 ya que los colegios ya habian salido a vacaciones y se envio un material didactico en donación.Sin embargo, estos dos temas no entran dentro de las evidencias de este apartado. </t>
  </si>
  <si>
    <t>En el momento no se han empezado a realizar dotaciones de material para las IE. Sobre temas de dotación se reenviaron tres cajas de material devueltas en 2023 ya que los colegios ya habian salido a vacaciones y se envio un material didactico en donación.Sin embargo, estos dos temas no entran dentro de las evidencias de este apartado.</t>
  </si>
  <si>
    <t>En el momento no se han empezado a realizar dotaciones de material para las IE. Las primeras dotaciones estan presupuestadas en el mes de abril.</t>
  </si>
  <si>
    <t>Envio de la Resolución de dotación 20241000001003 del 18 de abril. este cuenta con  19 IE.</t>
  </si>
  <si>
    <t xml:space="preserve">RESOLUCION </t>
  </si>
  <si>
    <t xml:space="preserve">Proyeccion de la resolucion de dotacion 20241000001313 del 27 de junio del 2024. A la fecha no se ha enviado esta resolución </t>
  </si>
  <si>
    <t xml:space="preserve">Debido a que la imprenta debe hacer unos ajustes al material, no se puede realizar los empaques para envio.  </t>
  </si>
  <si>
    <t>Evaluación de resultados</t>
  </si>
  <si>
    <t>Número de entidades dotadas</t>
  </si>
  <si>
    <t xml:space="preserve">El INCI participo de tres espacios </t>
  </si>
  <si>
    <t>matriz de acciones que contribuyen al ejercicio de los derechos ABRIL Año 2024</t>
  </si>
  <si>
    <t xml:space="preserve">El INCI participo de dos espacios </t>
  </si>
  <si>
    <t>matriz de acciones que contribuyen al ejercicio de los derechos MAYO Año 2024</t>
  </si>
  <si>
    <t>matriz de acciones que contribuyen al ejercicio de los derechos JUNIO Año 2024</t>
  </si>
  <si>
    <t>Producción radial y audiovisual</t>
  </si>
  <si>
    <t xml:space="preserve">Definir e implementar a través de INCIRADIO, una estrategia a nivel nacional como apoyo a los procesos de asistencia técnica </t>
  </si>
  <si>
    <t>Estrategia Implementada</t>
  </si>
  <si>
    <t>Se encuentra en ejecución</t>
  </si>
  <si>
    <t>Realizar grabación y emisión de programas</t>
  </si>
  <si>
    <t>Número de programas emitidos</t>
  </si>
  <si>
    <t xml:space="preserve">No se presentaron avances </t>
  </si>
  <si>
    <t>Se realizaron grabaciones de programas para la emisora INCIRadio</t>
  </si>
  <si>
    <t>Se adjunta formato con listado de los programas</t>
  </si>
  <si>
    <t>Realizar grabación y publicación de Podcast , separadores y miniprogramas</t>
  </si>
  <si>
    <t>Número de contenidos publicados</t>
  </si>
  <si>
    <t>Se hicieron podcast, capsulas y promos</t>
  </si>
  <si>
    <t>Envío formato de calidad y registro de producción</t>
  </si>
  <si>
    <t>Se realizaron mini programas, capsulas, vestidos de programas y podcast para la emisora INCIRadio y su canal de Spotify</t>
  </si>
  <si>
    <t xml:space="preserve">Se adjunta formato con listado de lo producido </t>
  </si>
  <si>
    <t>Se adjunta formato con listado de lo producido</t>
  </si>
  <si>
    <t>Elaborar el cronograma para la producción de contenidos audiovisuales</t>
  </si>
  <si>
    <t>Cronograma elaborado</t>
  </si>
  <si>
    <t>Crear y publicar contenido audiovisual  para personas con discapacidad visual</t>
  </si>
  <si>
    <t>Contenidos audiovisuales creados y publicados</t>
  </si>
  <si>
    <t>Se hicieron shorts sobre el dia del braille</t>
  </si>
  <si>
    <t>Envío formato de calidad productos Audiovisuales</t>
  </si>
  <si>
    <t>Se hicieron videos del dia de la radio, dia cero discriminación, animaciones para logos y revisión de guiones para futuros proyectos</t>
  </si>
  <si>
    <t>Se hicieron videos del dia del glaucoma, dia de la baldosa podotáctil, lazarillo y noticiero</t>
  </si>
  <si>
    <t>Asesorar a entidades públicas, privadas y personas naturales para la elaboración y adaptación de contenidos audiovisual con accesibilidad</t>
  </si>
  <si>
    <t>Numero de entidades y personas naturales asesoradas en  la elaboración de contenidos audiovisuales con accesibilidad</t>
  </si>
  <si>
    <t xml:space="preserve">Unidades Productivas
</t>
  </si>
  <si>
    <t xml:space="preserve">Ofertar productos especializados para las personas con discapacidad visual </t>
  </si>
  <si>
    <t>Número de productos especializados adquiridos</t>
  </si>
  <si>
    <t>Se realizó la asistencia técnica para la compra de productos ed la Tienda INCI, de acuerdo a las necesidades de los usuarios y la disponibilidad de inventario de la misma. 
Por retrasos en la implementación del Nuevo Sistema de Facturación Electrónica de SIIF Nación no se ha podido realizar facturación de la ventas del mes de enero.</t>
  </si>
  <si>
    <t>Informe de ventas de enero y febrero de 2024</t>
  </si>
  <si>
    <t>Se realizó la asistencia técnica para la compra de productos ed la Tienda INCI, de acuerdo a las necesidades de los usuarios y la disponibilidad de inventario de la misma. 
Por retrasos en la implementación del Nuevo Sistema de Facturación Electrónica de SIIF Nación no se ha podido realizar facturación de la ventas del mes de febrero.</t>
  </si>
  <si>
    <t>De acuerdo a las necesidades de los usuarios y la disponibilidad de inventario de la misma, se realizan las ventas de productos accesibles. 
Por retrasos en la implementación del Nuevo Sistema de Facturación Electrónica de SIIF Nación, hasta el mes de abril de 2024 se inicia el proceso de facturación.</t>
  </si>
  <si>
    <t>Informe de ventas entre enero y marzo de 2024</t>
  </si>
  <si>
    <t xml:space="preserve">De acuerdo a las necesidades de los usuarios y la disponibilidad de inventario de la misma, se realizan las ventas de productos accesibles. </t>
  </si>
  <si>
    <t>Ventas ABRIL 2024</t>
  </si>
  <si>
    <t>De acuerdo a las necesidades de los usuarios y la disponibilidad de inventario de la misma, se realizan las ventas de productos accesibles</t>
  </si>
  <si>
    <t>Ventas MAYO 2024</t>
  </si>
  <si>
    <t>Ventas JUNIO 2024</t>
  </si>
  <si>
    <t>Orientar la adquisición de productos especializados para las personas con discapacidad visual</t>
  </si>
  <si>
    <t>Número de orientaciones para la adquisición de productos especializados brindadas</t>
  </si>
  <si>
    <t>Elaborar la programación anual de producción interna</t>
  </si>
  <si>
    <t>Programación anual de producción interna elaborada</t>
  </si>
  <si>
    <t>Realizar seguimiento a la programación de producción</t>
  </si>
  <si>
    <t>Número de seguimientos a la programación  de producción realizados</t>
  </si>
  <si>
    <t>Se realiza el seguimiento a la producción interna en los comites de dotación desarrollados por la Subdirección Técnica</t>
  </si>
  <si>
    <t>Acta de dotación</t>
  </si>
  <si>
    <t>Número de libros, textos y material en tinta, macrotipo, sistema braille y relieve producidos</t>
  </si>
  <si>
    <t>Se realiza productos accesibles para dotación y los calendarios institucionales</t>
  </si>
  <si>
    <t>Remisiones Ineditto Enero 2024</t>
  </si>
  <si>
    <t>Se realiza productos accesibles para dotación institucionales, facturas de servicios públicos, clises farmaceuticos entre otras solicitudes</t>
  </si>
  <si>
    <t>Remisiones Ineditto Febrero 2024</t>
  </si>
  <si>
    <t>Remisiones Ineditto Marzo 2024</t>
  </si>
  <si>
    <t>MATRIZ CARGADA EN EL DRIVE</t>
  </si>
  <si>
    <t>Remisiones Ineditto Mayo 2024</t>
  </si>
  <si>
    <t>Remisiones Ineditto JUNIO 2024</t>
  </si>
  <si>
    <t>Elaborar en acompañamiento con el grupo de accesibilidad  la señalización para los espacios físicos de la Entidad</t>
  </si>
  <si>
    <t>Nùmero de pisos con señalización instaladada</t>
  </si>
  <si>
    <t xml:space="preserve">Realizar estudio para analizar la capacidad de la imprenta en relación con las máquinas, el recurso humano, infraestructura e insumos para cada línea de producción 
</t>
  </si>
  <si>
    <t>Estudio realizado</t>
  </si>
  <si>
    <t>Actualizar los documentos del  SIG del proceso de Unidades Productivas y gestionar su migración al Sofware SIG</t>
  </si>
  <si>
    <t>Porcentaje de ejecución del cronograma SIG</t>
  </si>
  <si>
    <t>Se define plan de trabajo para la generación de guías de operación en complemento al procedimiento de la imprenta. Adicionalmente se define formato de seguimiento para las ordenes de producción</t>
  </si>
  <si>
    <t xml:space="preserve">Revisar, actualizar y realizar seguimiento trimestral a los indicadores del proceso y registrarlo en el Software del Sistema Integrado de Gestión </t>
  </si>
  <si>
    <t>Número de seguimientos trimestrales realizados a los indicadores de gestión</t>
  </si>
  <si>
    <t xml:space="preserve">Centro Cultural
</t>
  </si>
  <si>
    <t>Producir y/o adaptar productos o recursos en formatos accesibles para el acceso a la información y el conocimiento de las personas con discapacidad visual</t>
  </si>
  <si>
    <t xml:space="preserve">Elaborar el cronograma de estructuración, catalogación y publicación de documentos de la Biblioteca Virtual para Ciegos
</t>
  </si>
  <si>
    <t xml:space="preserve">Se consolido cronograma de estructuracion, catalogación y publicación de documentos de la Biblioteca Virtual Para Ciegos.
</t>
  </si>
  <si>
    <t>Matriz Plan de acción - Carpeta DRIVE</t>
  </si>
  <si>
    <t xml:space="preserve">CUMPLIDA EN ENERO </t>
  </si>
  <si>
    <t>Seguimiento del cronograma de estructuración,  catalogación y publicación de documentos de la Biblioteca Virtual para Ciegos</t>
  </si>
  <si>
    <t>Número de seguimientos realizados al cronograma</t>
  </si>
  <si>
    <t>El seguimiento se realiza a partir del mes de febrero debido a que los contratistas que apoyan en este proceso se contratan en ese mes.</t>
  </si>
  <si>
    <t>Se realiza el respectivo seguimiento a traves del plan operativo y la revision de la plataforma de la Biblioteca Virtual Para Ciegos del Inci.</t>
  </si>
  <si>
    <t>CARPETA DRIVE 
https://institutonacionalparaciegos.sharepoint.com/:f:/s/REPOSITORIO_PLANEACION/EvV0knVtUDZEvsRO0Ft5ZGYBg5gZJ_uEvroI6CQeqyctVg?e=FC365h</t>
  </si>
  <si>
    <t>PROCESO_SUBTECNICA_CENTRO_CULTURAL</t>
  </si>
  <si>
    <t>Estructurar documentos en formatos digitales accesibles para la Biblioteca Virtual para Ciegos</t>
  </si>
  <si>
    <t>Número de documentos en formatos digitales accesibles estructurados</t>
  </si>
  <si>
    <t>Este avance empieza a evidenciarse en el mes de febrero.</t>
  </si>
  <si>
    <t>Se estructuran 80 documentos digitales de diversos temas para la garantia del derecho a la informacion para las personas con discapacidad visual.</t>
  </si>
  <si>
    <t>Matriz de registro y costeo.</t>
  </si>
  <si>
    <t>Se estructuran 82 documentos digitales de diversos temas para la garantia del derecho a la informacion para las personas con discapacidad visual.</t>
  </si>
  <si>
    <t>Se estructuran 83 documentos digitales de diversos temas para la garantia del derecho a la informacion para las personas con discapacidad visual.</t>
  </si>
  <si>
    <t>Publicar documentos estructurados y catalogados en formatos digitales accesibles para la Biblioteca Virtual para Ciegos</t>
  </si>
  <si>
    <t>Número de documentos estructurados y catalogados  en formatos digitales accesibles  publicados</t>
  </si>
  <si>
    <t xml:space="preserve">No se presento avance </t>
  </si>
  <si>
    <t>Se publicaron 46 documentos digitales accesibles.</t>
  </si>
  <si>
    <t>Relación de registro, plan operativo.</t>
  </si>
  <si>
    <t>Relación de registro, plan operativo.
VERIFICADO DRIVE</t>
  </si>
  <si>
    <t>Brindar soporte en el registro y uso de la Biblioteca Virtual para Ciegos</t>
  </si>
  <si>
    <t>Número de soportes realizados</t>
  </si>
  <si>
    <t>Se realizan 12 soportes relacionados con el uso y registro de la Biblioteca Virtual Para Ciegos del Inci.</t>
  </si>
  <si>
    <t>Matriz de registro de soportes.</t>
  </si>
  <si>
    <t>Se realizan 9 soportes relacionados con el uso y registro de la Biblioteca Virtual Para Ciegos del Inci.</t>
  </si>
  <si>
    <t>Se realizan 15 soportes relacionados con el uso y registro de la Biblioteca Virtual Para Ciegos del Inci.</t>
  </si>
  <si>
    <t>Se realizan 8 soportes relacionados con el uso y registro de la Biblioteca Virtual Para Ciegos del Inci.</t>
  </si>
  <si>
    <t xml:space="preserve">Realizar seguimiento al uso de la Biblioteca Virtual para Ciegos
</t>
  </si>
  <si>
    <t xml:space="preserve">Número de informes  de seguimiento trimestrales realizados </t>
  </si>
  <si>
    <t xml:space="preserve">No se presenta avance </t>
  </si>
  <si>
    <t xml:space="preserve">Articular con el Ministerio de Educación acciones de promoción de lectura y escritura en el marco de la politica LEOBE para el acceso al conocimiento de las personas con discapacidad visual  
</t>
  </si>
  <si>
    <t xml:space="preserve">Número de informes semestrales  realizados </t>
  </si>
  <si>
    <t>Publicar los recursos de la producción realizada por los procesos misionales de la entidad</t>
  </si>
  <si>
    <t>Número de recursos  publicados en CENDOC</t>
  </si>
  <si>
    <t>Esta pendiente la recopliacion de documentos misionales para actualizacion, estructuracion, publicacion y catalogacion.</t>
  </si>
  <si>
    <t xml:space="preserve">Dictar 1 curso virtual semestral para la estructuracion de textos </t>
  </si>
  <si>
    <t>Curso virtual para la estructuración de textos dictado</t>
  </si>
  <si>
    <t>Elaborar cronograma de los talleres especializados en discapacidad visual</t>
  </si>
  <si>
    <t>Cronograma de talleres especializados elaborado</t>
  </si>
  <si>
    <t>Cronograma consolidado talleres especializados vigencia  2024</t>
  </si>
  <si>
    <t>Cronograma cargado carpeta shair point</t>
  </si>
  <si>
    <t>EJECUTADA</t>
  </si>
  <si>
    <t>Realizar seguimiento al cronograma de los talleres especializados en discapacidad visual</t>
  </si>
  <si>
    <t>Número de talleres especializados realizados (ejecución cronograma)</t>
  </si>
  <si>
    <t>Se realizaron talleres y asesorias especializadas.</t>
  </si>
  <si>
    <t>Listados de asistencia a los espacios, plan operativo.</t>
  </si>
  <si>
    <t>Listados de asistencia a los espacios, plan operativo.
VERIFICADO DRIVE</t>
  </si>
  <si>
    <t xml:space="preserve">Ejecutar y reportar trimestralmente el avance las acciones establecidas en el Plan Unico de Mejoramiento Institucional  </t>
  </si>
  <si>
    <t xml:space="preserve">Porcentaje de avance trimestral del plan unico de mejoramiento Institucional </t>
  </si>
  <si>
    <t>Actualizar los documentos del SIG del proceso centro cultural y gestionar su migración al Software SIG</t>
  </si>
  <si>
    <t>Porcentaje de documentos actualizados y migrados al software del SIG</t>
  </si>
  <si>
    <t>SE REPORTO SEGUIMIENTO A INDICADORES</t>
  </si>
  <si>
    <t xml:space="preserve">Fortalecer la participación incidente, la generación del conocimiento y la inclusión social de las personas con discapacidad visual   </t>
  </si>
  <si>
    <t>MP-03</t>
  </si>
  <si>
    <t xml:space="preserve">SERVICIO DE PROMOCIÓN Y DIVULGACIÓN DE LOS DERECHOS DE LAS PERSONAS CON DISCAPACIDAD </t>
  </si>
  <si>
    <t xml:space="preserve">Desarrollo de ejercicios investigativos de nivel 2 en conjunto con universidades y/o centros de investigación que arrojen productos que se ajusten a las necesidades de las personas con discapacidad visual y que aporten conocimiento al que hacer institucional del INCI. 
</t>
  </si>
  <si>
    <t xml:space="preserve">Ejercicio investigativo de nivel 2 desarrollado </t>
  </si>
  <si>
    <t xml:space="preserve">Asesorar a entidades públicas, privadas y personas naturales para el desarrollo de propuestas o proyectos investigativos en temas relacionados con discapacidad visual. </t>
  </si>
  <si>
    <t>Número de asesorías a entidades públicas, privadas y personas naturales realizadas</t>
  </si>
  <si>
    <t>Apoyar el desarrollo de ejercicios investigativos relacionados con la discapacidad visual y la implementación de estrategias para la generación y producción del conocimiento</t>
  </si>
  <si>
    <t>Ejercicios investigativos relacionados con la discapacidad visual apoyados</t>
  </si>
  <si>
    <r>
      <rPr>
        <b/>
        <sz val="12"/>
        <color theme="1"/>
        <rFont val="Arial"/>
        <family val="2"/>
      </rPr>
      <t>Garantias hacia un mundo sin barreras para las personas con discapacidad</t>
    </r>
    <r>
      <rPr>
        <sz val="12"/>
        <color theme="1"/>
        <rFont val="Arial"/>
        <family val="2"/>
      </rPr>
      <t xml:space="preserve"> -Un movimiento social de discapacidad cohesionado que incida en asuntos públicos </t>
    </r>
  </si>
  <si>
    <t>Brindar asistencia técnica a los representantes de los grupos asociativos y  a los representantes de las personas con discapacidad visual ante los  comites territoriales de discapacidad para fortalecer su participación incidente en coordinación con las entidades de orden nacional y territorial.</t>
  </si>
  <si>
    <t>Realizar un acompañamiento a los representantes de los grupos asociativos y  a los representantes de las personas con discapacidad visual ante los  comites territoriales de discapacidad asistidos tecnicamente en el año 2023.
Para fortalcer su participación incidente en coordinación con entidades de orden nacional y territorial</t>
  </si>
  <si>
    <t>Brindar asesoría para fortalecer la articulación interinstitucional, con los Comités departamentales, municipales y distritales para el desarrollo de las acciones que promuevan la inclusión de las personas con discapacidad visual de acuerdo con la política pública</t>
  </si>
  <si>
    <t>Número de departamentos asesorados para fortalecer la articulación interinstitucional</t>
  </si>
  <si>
    <t>Realizar un acompañamiento para fortalecer la articulacion interinstitucional con lo comites departamentales, municipales y distriltales asistidos tecnicamente en el año 2023 para el desarrollo de las acciones que promuevan la inclusión de las personas con discapacidad visual de acuerdo con la Politica publica</t>
  </si>
  <si>
    <t xml:space="preserve">Elaborar contenidos de carácter técnico que apoyen los procesos de participación ciudadana de las personas con discapacidad visual </t>
  </si>
  <si>
    <t>Número de documentos técnicos elaborados</t>
  </si>
  <si>
    <t xml:space="preserve">Participar en los espacios Técnicos del Sistema Nacional de Discapacidad </t>
  </si>
  <si>
    <t>Número de informes semestrales de participación</t>
  </si>
  <si>
    <t>Gestionar los espacios para la reglamentación de la implementación de la Ley 2266 de 2022 (Bastòn)</t>
  </si>
  <si>
    <t xml:space="preserve">Número de informes semestrales elaborados </t>
  </si>
  <si>
    <t xml:space="preserve">Consolidar plan y hacer seguimiento al mismo, para determinar las acciones a desarrollar que conlleven al diseño de la línea base de la reglamentación como directriz por parte del INCI en el marco de la ley 2265 de 2022 </t>
  </si>
  <si>
    <t>Avance en el plan de trabajo para la reglamentación</t>
  </si>
  <si>
    <t xml:space="preserve">Elaborar conceptos técnicos y juridicos que contribuyan a la garantia de los derechos de las personas con discapacidad visual
  </t>
  </si>
  <si>
    <t>Número de conceptos tecnicos y juridicos elaborados</t>
  </si>
  <si>
    <t>Brindar asesoría a organizaciones y personas con discapacidad para el acceso efectivo a la oferta (social) institucional pública orientada a la inclusión y la garantía de derechos</t>
  </si>
  <si>
    <t>Espacios de asesoría a organizaciones y/o grupos de personas</t>
  </si>
  <si>
    <t>Elaborar material y documentos técnicos para promover el el acceso efectivo a la oferta institucional pública y la garantia de los derechos</t>
  </si>
  <si>
    <t>Se inició con la realización de los documentos técnicos para promover el el acceso efectivo a la oferta institucional pública y la garantia de los derechos, que culminará con su entrega en el mes de noviembre de 2024</t>
  </si>
  <si>
    <r>
      <rPr>
        <sz val="12"/>
        <color rgb="FF000000"/>
        <rFont val="Arial"/>
        <family val="2"/>
      </rPr>
      <t>Participar en los espacios que aporten para el mejoramiento de las condiciones de atención educativa de las personas con discapacidad visual (ICBF, LEOBE, ICFES, MEN, RED DE UNIVERSIDADES).</t>
    </r>
    <r>
      <rPr>
        <sz val="12"/>
        <color rgb="FFFF0000"/>
        <rFont val="Arial"/>
        <family val="2"/>
      </rPr>
      <t xml:space="preserve"> </t>
    </r>
  </si>
  <si>
    <t>Se participó en la primera reunión de la Red de Universidades de Educación Superior por la Discapacidad Red CIESD el 21 de febrero de 2024.</t>
  </si>
  <si>
    <t>Matriz excel: acciones que contribuyen al ejercicio de los derechos Febrero 2024</t>
  </si>
  <si>
    <t>Se participó en la segunda reunión de la Red de Universidades de Educación Superior por la Discapacidad Red CIESD el 8 de marzo de 2024 y Mesa de Primera infancia.</t>
  </si>
  <si>
    <t>Matriz excel: acciones que contribuyen al ejercicio de los derechos Marzo 2024</t>
  </si>
  <si>
    <t>Matriz de acciones que contribuyen al ejercicio de los derechos ABRIL Año 2024</t>
  </si>
  <si>
    <t>Matriz de acciones que contribuyen al ejercicio de los derechos MAYO Año 2024</t>
  </si>
  <si>
    <t>Desarrollar acciones para dar cumplimiento a la Ley 2090 de 2021 en lo relacionado con el intercambio transfronterizo de textos  para fortalecer la Biblioteca Virtual para Ciegos  para el acceso a la información de las personas con discapacidad visual</t>
  </si>
  <si>
    <t xml:space="preserve">No se presento informe semestral </t>
  </si>
  <si>
    <t xml:space="preserve">Sin evidencia </t>
  </si>
  <si>
    <t>Mejorar la accesibilidad de la infraestructura física para una óptima prestación de los servicios</t>
  </si>
  <si>
    <t>OC-01</t>
  </si>
  <si>
    <t>Administrativo</t>
  </si>
  <si>
    <t>Grupo Administrativo y Financiero</t>
  </si>
  <si>
    <t>SEDES ADECUADAS</t>
  </si>
  <si>
    <t>Ejecutar el cronograma de mejoramiento de los espacios físicos y accesibilidad de la entidad</t>
  </si>
  <si>
    <t>% Ejecución del  cronograma establecido</t>
  </si>
  <si>
    <t>De acuerdo al Plan Anual de Adquisiciones se tiene programado contratación para el mes de junio 2024</t>
  </si>
  <si>
    <t>Ejecutar el plan de mantenimiento de las instalaciones de la entidad</t>
  </si>
  <si>
    <t>Plan de mantenimiento de las instalaciones de la entidad ejecutado</t>
  </si>
  <si>
    <t>Actualizar los documentos del SIG del proceso administrativo y gestionar su migración al Software SIG</t>
  </si>
  <si>
    <t>Realizar reuniones trimestrales con el objetivo de verificar el avance en la gestión de los bienes inmuebles a cargo de la entidad</t>
  </si>
  <si>
    <t xml:space="preserve">Incorporar en el Sistema Integrado de Gestión los indicadores de medición del consumo de agua, energía y papel en el marco de las estrategias del Plan de Acción de Gestión ambiental </t>
  </si>
  <si>
    <t>Número de seguimientos trimestrales realizados a los indicadores</t>
  </si>
  <si>
    <t>Realizar el Inventario de los bienes en uso a los funcionarios teniendo en cuenta el de cada dependencia  según el  cronograma anual establecido</t>
  </si>
  <si>
    <t xml:space="preserve">Número de funcionarios  con Inventarios  verificados </t>
  </si>
  <si>
    <t xml:space="preserve">Número de seguimientos trimestrales a los indicadores del proceso realizados y registrados en el Software del Sistema Integrado de Gestión </t>
  </si>
  <si>
    <t xml:space="preserve">Servicio al ciudadano
</t>
  </si>
  <si>
    <t xml:space="preserve">Gestión Humana y de la Información
</t>
  </si>
  <si>
    <t>Revisar y actualizar el documento "Caracterización  de usuarios" acorde a la última Guia del DAFP</t>
  </si>
  <si>
    <t>Documento "Caracterización  de usuarios" elaborado</t>
  </si>
  <si>
    <t xml:space="preserve">Revisar, actualizar y gestionar la publicación en la página web de la carta de trato digno </t>
  </si>
  <si>
    <t>Carta de trato digno publicada</t>
  </si>
  <si>
    <t xml:space="preserve">
PUBLICAR LA RESOLUCION RELACIONAMIENTO CON EL CIUDADANO
</t>
  </si>
  <si>
    <t>Resoluciòn publicada</t>
  </si>
  <si>
    <t>NOVIEMBRE</t>
  </si>
  <si>
    <t xml:space="preserve">Realizar mejoras y ajustes a los canales de atención </t>
  </si>
  <si>
    <t>Porcentaje de ejecución del cronograma de mejoras a los canales de atención</t>
  </si>
  <si>
    <t xml:space="preserve">Actualizar el Autodiagnóstico y elaborar el plan de acción de la Politica de Servicio al ciudadano del MIPG  </t>
  </si>
  <si>
    <t>Autodiagnóstico y plan de acción actualizado</t>
  </si>
  <si>
    <t>Realizar un ejercicio de ciudadano incógnito</t>
  </si>
  <si>
    <t>Ejercicio de ciudadano incógnito realizado</t>
  </si>
  <si>
    <t>Participar en 2 ferias de servicio al ciudadano</t>
  </si>
  <si>
    <t>Número de ferias en las cuales se participó</t>
  </si>
  <si>
    <t>Actualizar los documentos del SIG del proceso servicio al ciudadano y gestionar su migración al Software SIG</t>
  </si>
  <si>
    <t xml:space="preserve">Gestión Documental
</t>
  </si>
  <si>
    <t xml:space="preserve">Elaborar el cronograma anual del Programa de Gestón Documental </t>
  </si>
  <si>
    <t>Cronograma anual del Programa de Gestón Documental elaborado</t>
  </si>
  <si>
    <t>Se elaboró cronograma para la vigencia 2024</t>
  </si>
  <si>
    <t xml:space="preserve">ACTIVIDAD CUMPLIDA </t>
  </si>
  <si>
    <t xml:space="preserve">Ejecutar  el cronograma del Programa de Gestón Documental  </t>
  </si>
  <si>
    <t xml:space="preserve">Porcentaje de ejecución del cronograma del Programa de Gestón Documental  </t>
  </si>
  <si>
    <t>Se ejecutó el PGD durante el trimestre conforme a lo programado, obteniendo avance al 100% en documentos como el banco terminologico</t>
  </si>
  <si>
    <t>CRONOGRAMA CON EL SEGUIMIENTO A LAS ACTIVIDADES PROGRAMADAS</t>
  </si>
  <si>
    <t>Se ejecutto el PGD, durante el segundo trimestre, conforme a lo programado, resaltando lo siguiente:
Actualizaciòn del logo en el marco de la ley 2345 de 2023 "Chao Marcas".
Se actualizaron los formatos FUID, TRD y control de consulta de prèstamos. Banter, Matriz series y subseries documentales, CCD Cuadro de Clasificaciòn Documental. 
Avance en estructuraciòn de elaboraciòn de TRD y CCD. 
Ajuste de procedimientos de correspondencia, en pro de la mejora continual del proceso de Gestiòn Documental. 
Avance representativo en pruebas del nuevo aplicativo ORFEO</t>
  </si>
  <si>
    <t>https://institutonacionalparaciegos-my.sharepoint.com/:f:/g/personal/csupanteve_inci_gov_co/EsIbBWNzMSxEvp9CPT-1EQMBXCU9c0rwq_M9N5gJVJR1_g?e=gILJKZ</t>
  </si>
  <si>
    <t>Elaborar  Plan de Conservación Documental</t>
  </si>
  <si>
    <t>Plan de Conservación Documental elaborado</t>
  </si>
  <si>
    <t xml:space="preserve">Se elaboró cronograma para la vigencia 2024 el cual puede ser consultado en el enlace adjunto </t>
  </si>
  <si>
    <t>https://institutonacionalparaciegos-my.sharepoint.com/:f:/g/personal/csupanteve_inci_gov_co/Eg5M4GB6K_FApAteRt_i9cwBRJh7JDuAU5fqkgpHHfXCKg?e=sOjrkZ</t>
  </si>
  <si>
    <t>Ejecutar el Plan de Conservación Documental</t>
  </si>
  <si>
    <t>Porcentaje de ejecución del Plan de Conservación Documental ejecutado</t>
  </si>
  <si>
    <t>Se ejecutó el Plan de Conservación Documental durante el trimestre conforme a lo programado.</t>
  </si>
  <si>
    <t>https://institutonacionalparaciegos-my.sharepoint.com/:x:/g/personal/csupanteve_inci_gov_co/EdgQjMlBExJGtFyL4W3hpgcBlutBhhbBWQJNKwByO0NqAQ?e=VO5AEe</t>
  </si>
  <si>
    <t>https://institutonacionalparaciegos-my.sharepoint.com/:f:/g/personal/csupanteve_inci_gov_co/EtVtIGswcZ9LhThQCBewAl0BHeF1UzrGJGfrh35WWS2SZw?e=k8apK5</t>
  </si>
  <si>
    <t>Con corte a junio se ejecutó el Plan de Conservación Documental durante el segundo trimestre conforme a lo programado, resaltando lo siguiente:
Control de limpieza del archivo central, con periodicidad cada 15 dìas.
Cambio de unidades de unidades de conservaciòn, ubicadas en archivo central.
Reubicacion de cajas de archivo, ubicadas en archivo central. 
Seguimiento procedimiento organizaciòn archivo de gestiòn, uso de hoja de control.
Gestiòn HUmana
Jurìdica
Direcciòn General</t>
  </si>
  <si>
    <t xml:space="preserve">Elaborar el Plan Institucional de Archivos </t>
  </si>
  <si>
    <t xml:space="preserve"> Plan Institucional de Archivos elaborado</t>
  </si>
  <si>
    <t>Se elaboró plan y cronograma para la vigencia 2024</t>
  </si>
  <si>
    <t>https://institutonacionalparaciegos-my.sharepoint.com/:f:/g/personal/csupanteve_inci_gov_co/EoaNJc1WT_lCgzMeKaAA4S4ByPFd3L2Xtg-QJufZnpkO9Q?e=MyUxDc</t>
  </si>
  <si>
    <t>https://institutonacionalparaciegos-my.sharepoint.com/:f:/g/personal/csupanteve_inci_gov_co/EoaNJc1WT_lCgzMeKaAA4S4ByPFd3L2Xtg-QJufZnpkO9Q?e=XvvOSK</t>
  </si>
  <si>
    <t>ACTIVIDAD_Elaborar el Plan Institucional de Archivos</t>
  </si>
  <si>
    <t xml:space="preserve">Ejecutar el Plan Institucional de Archivos </t>
  </si>
  <si>
    <t>Porcentaje de ejecución del Plan Institucional de Archivos ejecutado</t>
  </si>
  <si>
    <t>Se ejecutó el Plan Institucional de Archivos  durante el trimestre conforme a lo programado.</t>
  </si>
  <si>
    <t>https://institutonacionalparaciegos-my.sharepoint.com/:x:/g/personal/csupanteve_inci_gov_co/EZIRwB4b7hVDsJPqnMhkvTQBqjmWF9lqHo539ftNrr0uTQ?e=WeHOVZ</t>
  </si>
  <si>
    <t xml:space="preserve">Con corte a junio, se ejecutó el PINAR durante e l segundo trimestre conforme a lo programado, resaltando lo siguiente.
Realizar la actualización y elaboración de los documentos necesarios para mejorar del Proceso de Administración Documental para su articulación con el SIG, para esta actividad se actualizaron formatos.
Llevar a cabo las actividades y compromisos establecidos en el Plan de Mejoramiento Institucional relacionados con el Proceso de Gestión Documental y dar cumplimento al mismo.
Avance representativo en la elaboraciòn de TRD 
Avance representativo en la elaboraciòn de  CCD
Avance representativo pruebas en el nuevo aplicativo de ORFEO
(Ver plan de mejoramiento) </t>
  </si>
  <si>
    <t>Elaborar el Plan de Preservación Digital</t>
  </si>
  <si>
    <t xml:space="preserve"> Plan de Preservación Digital elaborado</t>
  </si>
  <si>
    <t xml:space="preserve">Se elaboro el Plan de preservación digital </t>
  </si>
  <si>
    <t>https://institutonacionalparaciegos-my.sharepoint.com/:f:/g/personal/csupanteve_inci_gov_co/Ehztwbxm8CNLktCvquHuLTYBSl9ce_1AcnXLAurrZUhmig?e=xy2SVP</t>
  </si>
  <si>
    <t>Ejecutar el Plan de Preservación Digital</t>
  </si>
  <si>
    <t>Porcentaje de ejecución del Plan de Preservación Digital  ejecutado</t>
  </si>
  <si>
    <t>https://institutonacionalparaciegos-my.sharepoint.com/:x:/g/personal/csupanteve_inci_gov_co/EY-mcTxK4_VOpq5tdv7sb9UB4rdbnC5nrljOoT1NsamBag?e=PEPPPY</t>
  </si>
  <si>
    <t xml:space="preserve">Con corte a junio se presenta una ejecución del 32% del Plan con el desarrollo de actividades como: 
-creación de expedientes electronicos y cargue de Resoluciones a través de ORFEO de la vigencia 1985 a 1987
-proceso de digitalización de las Resoluciones institucionales de la vigencia 1987.
-limpieza periódica de las instalaciones físicas en donde se encuentra almacenados los documentos, entre otras </t>
  </si>
  <si>
    <t>https://institutonacionalparaciegos-my.sharepoint.com/:x:/g/personal/csupanteve_inci_gov_co/ETRYpJJLtipBnU5uBYO1a5cBbEgVaOxqSkV4UyeuEr6unA?e=1AlaFN</t>
  </si>
  <si>
    <t>Elaborar la memoria descriptiva de las Tablas de Retención Documental</t>
  </si>
  <si>
    <t>Memoria descriptiva de las Tablas de Retención Documental elaborada</t>
  </si>
  <si>
    <t xml:space="preserve">Se avanza en la elaboración de la memoria descriptiva. </t>
  </si>
  <si>
    <t>La memoria descriptiva cuenta con un avance del 90%, por lo cual se cuenta con un avance mayor al programado.</t>
  </si>
  <si>
    <t>https://institutonacionalparaciegos-my.sharepoint.com/:f:/g/personal/csupanteve_inci_gov_co/EoKtgAYSxo9Ds4G32wAZ24gBLIqgTPSE_4XCMfH_NH-NAQ?e=2Yyx2M</t>
  </si>
  <si>
    <t xml:space="preserve">La memoria descriptiva cuenta con un avance del 95%, por lo cual se cuenta con un avance mayor al programado.
La memoria descritiva debera ajustarse conforme a los requisitos establecidos en el acuerdo 001 del 2024 del AGN que modiifca la estructuraciòn de presentaiòn de TRD y CCD ante el AGN, para su evaluaciòn y convalidaciòn, es de aclarar que estas modificaciones afectan el contenido de la memoria descriptiva. </t>
  </si>
  <si>
    <t>https://institutonacionalparaciegos-my.sharepoint.com/:f:/g/personal/csupanteve_inci_gov_co/EnPFXrqEB3xPo1HegeTaL8EBfJREuE3190YYR-Nu4CI8Mg?e=P43pxd</t>
  </si>
  <si>
    <t>Radicar ante el Archivo General de la Nación las Tablas de Retención Documental para convalidación</t>
  </si>
  <si>
    <t xml:space="preserve">Radicación deTablas de Retención Documental realizada </t>
  </si>
  <si>
    <t>Actualmente se esta avanzando con la memoria descriptiva y demas anexos que hacen parte de las TRD para su presentación</t>
  </si>
  <si>
    <t>NO SE APORTAN EVIDENCIAS</t>
  </si>
  <si>
    <t xml:space="preserve">Actualmente se continua con el proceso de estructuracion, para  la presentacion  de TRD ante el ente evaluador del AGN, conforme al acuerdo 001 del 2024, que da los lineamiento para presentar los instrumentos y asì ser remitidos a travès de los canales establecidos. </t>
  </si>
  <si>
    <t>NO SE APORTA EVIDENCIAS</t>
  </si>
  <si>
    <t>Actualizar circular cero papel</t>
  </si>
  <si>
    <t>Circular actualizada</t>
  </si>
  <si>
    <t>No se presenta avance</t>
  </si>
  <si>
    <t>REPORTE TRIMESTRAL</t>
  </si>
  <si>
    <t>A la fecha se han reportado los indicadores en la plaforma y se ha remitido la hoja de vida del indicador de manera oportuna</t>
  </si>
  <si>
    <t xml:space="preserve">SUIT VISION </t>
  </si>
  <si>
    <t>A la fecha se han reportado los indicadores en la plaforma y se ha remitido la hoja de vida del indicador de manera oportuna, asì mismo se refleja la eficiencia en la atención a consultas.</t>
  </si>
  <si>
    <t>SUIT VISION</t>
  </si>
  <si>
    <t>Pendiente</t>
  </si>
  <si>
    <t>Para esta actividad se solicito acompañamiento de control interno para revisar los hallazgos y darle el tramite pertinente para el cierre.</t>
  </si>
  <si>
    <t>Actualizar los documentos del SIG del proceso Gestión Documental y gestionar su migración al Software SIG</t>
  </si>
  <si>
    <t>A la fecha se actualizaron los formatos del proceso (Formato Oficio, Formato Memorando, Formato Resolución, Formato Acuerdo y Formato Cirdular).</t>
  </si>
  <si>
    <t xml:space="preserve">A la fecha se actualizaron los formatos y planillas 
Actualizaciòn del logo en el marco de la ley 2345 de 2023 "Chao Marcas".
Se actualizaron los formatos FUID, TRD y control de consulta de prèstamos. Banter, Matriz series y subseries documentales, CCD Cuadro de Clasificaciòn Documental. </t>
  </si>
  <si>
    <t xml:space="preserve">Financiero
</t>
  </si>
  <si>
    <t>Realizar en articulación con la Oficina Asesora de Planeación, reuniones de seguimiento a la ejecución  presupuestal  de ingresos, gastos y pagos, para evaluar el avance según las fechas programadas en el plan de adquisiciones y generar alertas con base en los compromisos establecidos en cada reunión</t>
  </si>
  <si>
    <t>Número de reuniones bimestrales de seguimiento a la ejecución presupuestal de ingresos, gastos y pagos realizadas</t>
  </si>
  <si>
    <t>Se revisan los porcentajes de ejecución</t>
  </si>
  <si>
    <r>
      <rPr>
        <sz val="12"/>
        <color rgb="FF000000"/>
        <rFont val="Arial"/>
        <family val="2"/>
      </rPr>
      <t xml:space="preserve">Acta de seguimiento Ejecución Presupuestal 2024 de fecha 22-03/2024
</t>
    </r>
    <r>
      <rPr>
        <sz val="12"/>
        <color rgb="FFFF0000"/>
        <rFont val="Arial"/>
        <family val="2"/>
      </rPr>
      <t>( NO SE ADJUNTA EVIDENCIA)</t>
    </r>
  </si>
  <si>
    <r>
      <rPr>
        <sz val="12"/>
        <color rgb="FF000000"/>
        <rFont val="Arial"/>
        <family val="2"/>
      </rPr>
      <t>Acta de seguimiento Ejecución Presupuestal 2024 de fecha</t>
    </r>
    <r>
      <rPr>
        <sz val="12"/>
        <color rgb="FFFF0000"/>
        <rFont val="Arial"/>
        <family val="2"/>
      </rPr>
      <t xml:space="preserve"> 28-06/2024
  ( NO SE ADJUNTA EVIDENCIA)</t>
    </r>
  </si>
  <si>
    <t>Finalizar la parametrización en el aplicativo WEB SAFI del registro de los movimientos de las cuentas de Bienes, Inventarios y costos de producción para el desarrollo del comprobante contable en SIIF</t>
  </si>
  <si>
    <t xml:space="preserve">Número de informes bimestrales de los avances en la parametrización de los comprobantes contables de SIIF </t>
  </si>
  <si>
    <t>NO SE PRESENTA INFORME</t>
  </si>
  <si>
    <t>NO SE PRESENTA EVIDENCIA</t>
  </si>
  <si>
    <t>Se realizó el cargue de la información y evidencias a la SVE</t>
  </si>
  <si>
    <t xml:space="preserve">A´LICATIVO SUIT VISON </t>
  </si>
  <si>
    <t xml:space="preserve">No se ha realizado registro de indicadores correspondiente al segundo trimestre en el aplicativo SUIT. </t>
  </si>
  <si>
    <t>No se rerporta avance al Plan</t>
  </si>
  <si>
    <t xml:space="preserve">No presenta avance </t>
  </si>
  <si>
    <t>Actualizar los documentos del SIG del proceso Finaciero y gestionar su migración al Software SIG</t>
  </si>
  <si>
    <t>Correo de fecha 01-04/2024 Solicitud Actualizacion formato Acta única de Pago</t>
  </si>
  <si>
    <t xml:space="preserve">Correo solicitud actualización acta </t>
  </si>
  <si>
    <t>Gestión Humana</t>
  </si>
  <si>
    <t>Fortalecer la implementación de la dimensión de Talento Humano de la entidad.</t>
  </si>
  <si>
    <t xml:space="preserve">Revisar y actualizar el plan estratégico de Recursos Humanos </t>
  </si>
  <si>
    <t>Plan estratégico de Recursos Humanos 2023-2026 elaborado</t>
  </si>
  <si>
    <t xml:space="preserve">Se formulo el plan estrategico de recursos humanos formulado y publicado en la página web </t>
  </si>
  <si>
    <t>ACTIVIDAD_Revisar y actualizar el plan estratégico de Recursos Humanos</t>
  </si>
  <si>
    <t xml:space="preserve">Implementar y hacer seguimiento trimestral de la ejecución del Plan Estratégico de Recursos Humanos </t>
  </si>
  <si>
    <t>Porcentaje de ejecución del plan Estratégico de Recursos Humanos</t>
  </si>
  <si>
    <t>Seguimiento primer trimestre</t>
  </si>
  <si>
    <t>Formular el Plan de Incentivos Institucionales</t>
  </si>
  <si>
    <t>Plan de Incentivos Institucionales formulado</t>
  </si>
  <si>
    <t xml:space="preserve">Plan formulado y publicado en la página web </t>
  </si>
  <si>
    <t>https://www.inci.gov.co/transparencia/plan-de-accion</t>
  </si>
  <si>
    <t>Implementar y hacer seguimiento trimestral al Plan de Incentivos Institucionales</t>
  </si>
  <si>
    <t>Porcentaje de ejecución del plan de Incentivos Institucionales</t>
  </si>
  <si>
    <t>ACTIVIDAD_Implementar y hacer seguimiento trimestral de la ejecución del Plan Estratégico de Recursos Humanos</t>
  </si>
  <si>
    <t>Formular el Plan Anual de Vacantes</t>
  </si>
  <si>
    <t>Plan Anual de Vacantes formulado</t>
  </si>
  <si>
    <t>Formular el  Plan de Previsión de Recursos Humanos</t>
  </si>
  <si>
    <t>Plan de Previsión de Recursos Humanos formulado</t>
  </si>
  <si>
    <t>Implementar y hacer seguimientos semestrales al Plan Anual de Vacantes y el  Plan de Previsión de Recursos Humanos</t>
  </si>
  <si>
    <t>Número de seguimientos realizados de la ejecución del plan anual de vacantes y  el Plan de Previsión de Recursos Humanos</t>
  </si>
  <si>
    <t xml:space="preserve">Con corte a marzo se ejecutaron 6 de las 6 actividades programadas. </t>
  </si>
  <si>
    <t>Formular el Plan Institucional de Capacitación</t>
  </si>
  <si>
    <t>Plan Institucional de Capacitación formulado</t>
  </si>
  <si>
    <t>Plan formulado</t>
  </si>
  <si>
    <t>Implementar y hacer seguimiento trimestral al Plan Institucional de Capacitación</t>
  </si>
  <si>
    <t>Porcentaje de ejecución del plan institucional de Capacitación</t>
  </si>
  <si>
    <t>Formular el Plan de Trabajo Anual en Seguridad y Salud en el Trabajo acorde con el diagnóstico de la matriz estandarizada de requisitos mínimos</t>
  </si>
  <si>
    <t>Plan Anual de Seguridad y Salud en el Trabajo formulado</t>
  </si>
  <si>
    <t>Implementar y hacer seguimiento trimestral al Plan de Trabajo Anual en Seguridad y Salud en el Trabajo</t>
  </si>
  <si>
    <t xml:space="preserve">Porcentaje de ejecución del Plan de Trabajo Anual en Seguridad y Salud en el Trabajo </t>
  </si>
  <si>
    <t>Revisiòn del manual de funciones</t>
  </si>
  <si>
    <t xml:space="preserve">
Informe revisiòn actualizaciòn manual de funciones</t>
  </si>
  <si>
    <t xml:space="preserve"> Adelantar diagnostico para el levantamiento de cargas laborales 
</t>
  </si>
  <si>
    <t>Documento Autodiagnóstico estudio cargas laborales</t>
  </si>
  <si>
    <t xml:space="preserve">Realizar seguimiento trimestral al inventario de las incapacidades </t>
  </si>
  <si>
    <t>Seguimientos trimestrales del inventario de las incapacidades</t>
  </si>
  <si>
    <t xml:space="preserve">
Actualizar el Autodiagnóstico de la Politica de Gestión del Talento Humano del MIPG  </t>
  </si>
  <si>
    <t>Autodiagnóstico  actualizado</t>
  </si>
  <si>
    <t xml:space="preserve">
Actualizar el Autodiagnóstico de la Politica de Integridad del MIPG  </t>
  </si>
  <si>
    <t xml:space="preserve">
Actualizar el Autodiagnóstico de la Politica Conflicto de Intereses del MIPG  </t>
  </si>
  <si>
    <t>Traducir a lenguaje claro un documento (Guía,formato, manual) del proceso acorde con la Guía de Lenguaje Claro para Servidores Pùblicos de Colombia</t>
  </si>
  <si>
    <t>Documento traducido a lenguaje claro</t>
  </si>
  <si>
    <t xml:space="preserve">
Formular un indicador para medir la gestión del proceso
</t>
  </si>
  <si>
    <t>Hoja de vida indicador formulado</t>
  </si>
  <si>
    <t>Elaborar la estructura para publicar el Plan Institucional de Capacitación al software del Sistema Integrado de Gestión</t>
  </si>
  <si>
    <t>Plan Migrado</t>
  </si>
  <si>
    <t xml:space="preserve">Revisión y migración al software del Sistema Integrado de Gestión de los indicadores del SGSST DE LEY
</t>
  </si>
  <si>
    <t xml:space="preserve">Indicadores de SGSST ley parametrizados  al software del Sistema Integrado de Gestión 
</t>
  </si>
  <si>
    <t xml:space="preserve">Divulgar la Política de Integridad y Conflicto de Interés a traves de INCILISTA
</t>
  </si>
  <si>
    <t>Divulgación Política de Integridad y Conflicto de Interés a traves de INCILISTA</t>
  </si>
  <si>
    <t xml:space="preserve">Formular la estrategia anual de Integridad y elaborar un cronograma de trabajo </t>
  </si>
  <si>
    <t>Documento de la estrategia elaborado</t>
  </si>
  <si>
    <t xml:space="preserve">Realizar seguimiento al cronograma de trabajo de la estrategia anual de Integridad </t>
  </si>
  <si>
    <t xml:space="preserve">Seguimientos al cronograma de trabajo  de la estrategia anual de Integridad </t>
  </si>
  <si>
    <t>Actualizar los documentos del SIG del proceso Gestión Humana y gestionar su migración al Software SIG</t>
  </si>
  <si>
    <t xml:space="preserve">Gestión Contractual
</t>
  </si>
  <si>
    <t xml:space="preserve">Oficina Asesora Jurídica
</t>
  </si>
  <si>
    <t>Realizar seguimientos trimestrales a la liquidación de los contratos del año 2021</t>
  </si>
  <si>
    <t xml:space="preserve">Numero de seguimientos trimestrales realizados a la liquidaciòn de los contratos de la vigencia 2021 ( Evidencia matriz excel con el seguimiento) </t>
  </si>
  <si>
    <t xml:space="preserve">Se realizo seguimiento a la liquidación de los contratos de la vigencia 2021. A la fecha se han liquidado 44 de 46 contratos lo que equivale a un 96% </t>
  </si>
  <si>
    <t>MATRIZ DE SEGUIMIENTO CARGADA EN EL DRIVE</t>
  </si>
  <si>
    <t>Realizar seguimientos trimestrales a la liquidación de los contratos del año 2022</t>
  </si>
  <si>
    <t>No es clara la información registrada en la matriz ya que el total de contratos no coincide con las demas variables:
TOTAL CONTRATOS: 105
NO REQUIEREN LIQUIDAR: 62
DIFERENCIA: 43 CONTRATOS POR LIQUIDAR
LIQUIDADOS: 38
SIN LIQUIDAR : 2
DEBERIAN SER 5 POR LIQUIDAR Y NO 3 COMO DICE LA MATRIZ ANEXA</t>
  </si>
  <si>
    <t>Realizar seguimiento a la liquidación de los contratos del año 2023</t>
  </si>
  <si>
    <t xml:space="preserve">Se reporta el avance alcanzado con corte  marzo de 2024, el cual equivale a la liquidación de 16 contratos de 148 pendientes por liquidar.(12%)  </t>
  </si>
  <si>
    <t>Capacitar a los funcionarios que ejerceran labores de supervisión de los contratos en las diferentes tematicas de las etapas contractuales</t>
  </si>
  <si>
    <t>Número de capacitaciones realizadas a los funcionarios que ejercen labores de supervisión de los contrato</t>
  </si>
  <si>
    <t>La Oficina Juridica ( proceso gestión contractual) llevo a cabo tres capacitaciones en diferentes temas de interes para la supervision de contratos. Para marzo los temas fueron:
Contratación directa
estudios previos
modalidades de contratación 
estudios previos</t>
  </si>
  <si>
    <t>Se anexan listados de asistencia a las capacitaciones</t>
  </si>
  <si>
    <t>La Oficina Juridica ( proceso gestion contractual) llevo a cabo tres capacitaciones en diferentes temas de interes para la supervision de contratos. Para marzo los temas fueron: 
1.Menor Cuantia 
2.Seleccion abreviada , subasta inversa
3.Minima cuantia</t>
  </si>
  <si>
    <t>CUMPLIDA</t>
  </si>
  <si>
    <t>"La Oficina Juridica ( proceso gestion contractual) llevo a cabo una capacitacion, tema de interes para la supervision de contratos. Para mayo el tema fue: 
1. LIQUIDACION DE CONTRATOS
"</t>
  </si>
  <si>
    <t>Se anexa listado de asistencia a la capacitacion</t>
  </si>
  <si>
    <t>Seguimiento trimestral de indicadores de gestiòn realizado</t>
  </si>
  <si>
    <t>Se realizo el registro de información de los indicadores trimestrales del proceso contractual con corte a marzo 2024</t>
  </si>
  <si>
    <t xml:space="preserve">Pantallazo cargue SUIT VISION </t>
  </si>
  <si>
    <t>Realizar cada cuatro meses el seguimiento al cierre del expediente contractual en el SECOP II</t>
  </si>
  <si>
    <t>Informes cuatrimestrales elaborados</t>
  </si>
  <si>
    <t xml:space="preserve">Se realizó seguimiento cuatrimestral de los contratos cargados en SECOP - CERRADOS </t>
  </si>
  <si>
    <t xml:space="preserve">Se cargo pdf en la carpeta DRIVE con el listado de contratos </t>
  </si>
  <si>
    <t>Se debe adjuntar informe correspondiente al primer cuatrimestre.</t>
  </si>
  <si>
    <t>Realizar una revisión semestral aleatoria de 10 contratos con el fin de verificar el cargue de las evidencias de las actividades desarrolladas</t>
  </si>
  <si>
    <t xml:space="preserve">Seguimiento semestrales 
( pantallazo y/o correo de evidencia) </t>
  </si>
  <si>
    <t>NO SE ENCUENTRAS ACTIVIDADES PENDIENTES PORE PARTE DEL PROCESO CONTRACTUAL EN EL PUMI</t>
  </si>
  <si>
    <t>NO SE ENCUENTRAS ACTIVIDADES PENDIENTES POR PARTE DEL PROCESO CONTRACTUAL EN EL PUMI</t>
  </si>
  <si>
    <t>Actualizar los documentos del SIG del proceso Gestión Contractual y gestionar su migración al Software SIG</t>
  </si>
  <si>
    <t>CON CORTE A JUNIO NO SE HAN ACTUALIZADO DOCUEMENTOS DEL PROCESO</t>
  </si>
  <si>
    <t xml:space="preserve">Gestión Jurídica
</t>
  </si>
  <si>
    <t>Reportar los avances al subcomité de defensa sectorial de la sustanciación y apoyo profesional para la defensa jurídica y gestiòn dentro de los procesos judiciales del INCI en las diferentes jurisdicciones</t>
  </si>
  <si>
    <t>Número de reportes de los avances al subcomité de defensa sectorial realizados</t>
  </si>
  <si>
    <t>Se anexa reporte de ligiotisidad correspondiente a Enero con radicado 20241020001201</t>
  </si>
  <si>
    <t>Documento radicado radicado 20241020001201</t>
  </si>
  <si>
    <t>Se anexa reporte de ligiotisidad correspondiente a febrero con radicado 20241020002621</t>
  </si>
  <si>
    <t>Documento radicado radicado 20241020002621</t>
  </si>
  <si>
    <t>Se anexa reporte de ligiotisidad correspondiente a marzo con radicado 20241020004281</t>
  </si>
  <si>
    <t>Documento radicado radicado  20241020004281</t>
  </si>
  <si>
    <t xml:space="preserve">Se anexa reporte de ligiotisidad correspondiente a abril con radicado 20241020006441 </t>
  </si>
  <si>
    <t xml:space="preserve">Documento radicado radicado   20241020006441 </t>
  </si>
  <si>
    <t xml:space="preserve">Se anexa reporte de ligiotisidad correspondiente a mayo  con 20241020011211
</t>
  </si>
  <si>
    <t xml:space="preserve">Documento radicado radicado  20241020011211
</t>
  </si>
  <si>
    <t>Se anexa reporte de ligiotisidad correspondiente a junio  con  20241020012111</t>
  </si>
  <si>
    <t xml:space="preserve">Documento radicado radicado  20241020012111 </t>
  </si>
  <si>
    <t xml:space="preserve">Certificarse en dos cursos virtuales de la comunidad Juridica del Conocimiento de la Agencia Nacional de Defensa Jurídica del Estado </t>
  </si>
  <si>
    <t>Cursos virtuales realizados</t>
  </si>
  <si>
    <t>Realizar seguimiento tendiente a normalizar los comodatos de la entidad (Liquidados o prorrogados)</t>
  </si>
  <si>
    <t>Nùmero de seguimientos trimestrales presentados</t>
  </si>
  <si>
    <t xml:space="preserve">Se realizó  reunión con el nuevo abogado que apoyara los contratos de comodato </t>
  </si>
  <si>
    <t>LISTA DE ASISTENCIA REUNIÓN</t>
  </si>
  <si>
    <t>Se realizaron 7 reuniones con diferentes dependencias de la entidad con el fin de normalizar todos los contratos de comodatos.</t>
  </si>
  <si>
    <t xml:space="preserve">ACTAS DE REUNIÓN </t>
  </si>
  <si>
    <t>Revisar y actualizar el Normograma en el SIG y pàgina web semestralmente</t>
  </si>
  <si>
    <t>Número de actualizaciones del Normograma realizadas</t>
  </si>
  <si>
    <t xml:space="preserve">Se remite correo a las areas enacrgadas ára nutril el normograma </t>
  </si>
  <si>
    <t xml:space="preserve">Correo electrónico solicitando información para la actualización del normograma </t>
  </si>
  <si>
    <t xml:space="preserve">Realizar seguimiento cuatrimestral de la política de prevención del daño antijurídico </t>
  </si>
  <si>
    <t>Número de seguimientos cuatrimestrales de la política de prevención del daño antijurídico realizados
( correos cuantrimestrales)</t>
  </si>
  <si>
    <t>En diciembre de 2023 se realizó seguimiento de PPDA, para ser reporatda en febrero de 2024. Actividad que fue reportada en el plan de acción de diciembre 2023.</t>
  </si>
  <si>
    <t xml:space="preserve">NO SE APORTAN EVIDENCIAS DEL SEGUIMIENTO -  SE APORTA UN CORREO SOLICITANDO INFORMACIÓN </t>
  </si>
  <si>
    <t xml:space="preserve">No se realiza seguimento durante este periodo </t>
  </si>
  <si>
    <t>Actualizar el Autodiagnóstico y elaborar el plan de acción de la política de Defensa Juridica del MIPG</t>
  </si>
  <si>
    <t>Se tiene programado para el ultimo trimestre</t>
  </si>
  <si>
    <t>Se tiene programado para el último trimestre</t>
  </si>
  <si>
    <t>Se realizo reporte correspondiente al primer trimestre</t>
  </si>
  <si>
    <t>Se realizo reporte correspondiente al segundo trimestre</t>
  </si>
  <si>
    <t xml:space="preserve">Evaluación y Mejoramiento
</t>
  </si>
  <si>
    <t xml:space="preserve">Formular y aprobar el Plan Anual de Auditoría </t>
  </si>
  <si>
    <t>Plan de auditoría formulado</t>
  </si>
  <si>
    <t xml:space="preserve">Ejecutar el Plan Anual de Auditoría </t>
  </si>
  <si>
    <t>Porcentaje de avance del plan de auditoría</t>
  </si>
  <si>
    <t xml:space="preserve">Realizar seguimiento trimestral al Plan Unico de Mejoramiento Institucional </t>
  </si>
  <si>
    <t>Seguimiento trimestral del plan unico de mejoramiento institucional realizado</t>
  </si>
  <si>
    <t>Direccionamiento Estratégico</t>
  </si>
  <si>
    <t>Oficina Asesora de Planeación</t>
  </si>
  <si>
    <t>Elaborar el plan anticorrupción y de atención al ciudadano</t>
  </si>
  <si>
    <t>Plan anticorrupción elaborado</t>
  </si>
  <si>
    <t>Se elaborò y publico el Plan Anticorrupciòn vigencia 2024 en enero de la respectiva vigencia. Este puede ser consultado en la secciòn transparencia.</t>
  </si>
  <si>
    <t>Realizar el seguimiento cuatrimestral del plan anticorrupción y de atención al ciudadano</t>
  </si>
  <si>
    <t>Número de seguimientos realizados</t>
  </si>
  <si>
    <t xml:space="preserve">Con corte al primer cuatrimestre se promovio el seguimiento al Plan Anticorrupciòn y atenciòn al ciudadano de las actividades progrAmadas por la diferentes areas, este fue publicado en la secciòn transparencia de la pagina web del INCI. </t>
  </si>
  <si>
    <t>Elaborar el plan de adquisiciones</t>
  </si>
  <si>
    <t>Plan de adquisiciones elaborado</t>
  </si>
  <si>
    <t>Se elaborò y publico el Plan de adquisiciones vigencia 2024 en enero de la respectiva vigencia. Este puede ser consultado en la secciòn transparencia.</t>
  </si>
  <si>
    <t>Realizar monitoreo  y actualización del plan de adquisiciones</t>
  </si>
  <si>
    <t>Número de circulares de actualización del plan de adquisiciones elaboradas</t>
  </si>
  <si>
    <t xml:space="preserve">Con corte a abril se elaboro la primera circular de actualizaciòn del Plan de adquisiciones para la vigencia en curso, esta puede ser consultada en la carpeta SIG - proceso de direccionamiento estrategico. </t>
  </si>
  <si>
    <t>https://institutonacionalparaciegos-my.sharepoint.com/:f:/g/personal/csupanteve_inci_gov_co/ErrI2edulj1CuCJ4eb4HWfwBwf4VYBuHiONBYigL0ywU_A?e=OFqcwx</t>
  </si>
  <si>
    <t>Elaborar el plan de acción anual</t>
  </si>
  <si>
    <t>Plan de acción elaborado</t>
  </si>
  <si>
    <t>Se elaborò y publico el Plan de acciòn del INCI para la  vigencia 2024. Este puede ser consultado en la secciòn transparencia.</t>
  </si>
  <si>
    <t>Realizar el consolidado trimestral del seguimiento a la ejecución del plan de acción anual</t>
  </si>
  <si>
    <t>Número de Seguimientos trimestrales realizados</t>
  </si>
  <si>
    <t xml:space="preserve">Se realizò seguimiento a las actividades propuestas en el Plan de acciòn por cada una de los procesos con corte a marzo del 2024. </t>
  </si>
  <si>
    <t>FALTA COMPLETAR EVIDENCIA 
https://institutonacionalparaciegos-my.sharepoint.com/:f:/g/personal/csupanteve_inci_gov_co/EqzsK8JIezBKjvXklpbPpKcBg_QhjswBQF49I1zmhS8lnQ?e=T1mJqU</t>
  </si>
  <si>
    <t>Realizar la parametrización de 2 planes institucionales en el software del Sistema Integrado de Gestión</t>
  </si>
  <si>
    <t>Número de planes institucionales parametrizados en el software del Sistema Integrado de Gestión</t>
  </si>
  <si>
    <t xml:space="preserve">Con corte a Junio se finalizo la parametriizaciòn del Plan de riesgos 2024 (corrupciòn) </t>
  </si>
  <si>
    <t xml:space="preserve">APLICATIVO SUIT VISION </t>
  </si>
  <si>
    <t xml:space="preserve">Realizar el seguimiento a la actualización y migración de los documentos del Sistema Integrado de Gestión </t>
  </si>
  <si>
    <t xml:space="preserve">Número de informes semestrales elaborados de los procesos con la documentación actualizada y migrada al software del Sistema Integrado de Gestión </t>
  </si>
  <si>
    <t>Con corte a junio se realizo seguimiento a las la documentación actualizada y migrada al software del Sistema Integrado de Gestión</t>
  </si>
  <si>
    <t xml:space="preserve">FALTA EVIDENCIA </t>
  </si>
  <si>
    <t>Realizar el seguimiento cuatrimestral de los riesgos de gestión y corrupción en el Software del Sistema Integrado de Gestión</t>
  </si>
  <si>
    <t>Número de seguimientos cuatrimestrales de riesgos de gestión y corrupción realizados</t>
  </si>
  <si>
    <t xml:space="preserve">Con corte a abril se presento el primer seguimiento a los riesgos de corrupciòn, el reporte se publica en junio teniendo en cuenta la migraciòn del Plan en el Sistema SUIT VISION. </t>
  </si>
  <si>
    <t>Realizar el seguimiento del registro de la información de los indicadores de gestión de proceso en el Software del Sistema Integrado de Gestión</t>
  </si>
  <si>
    <t>Número de  seguimientos trimestrales  del registro de la información de los indicadores de gestión de proceso en el Software del Sistema Integrado de Gestión realizados</t>
  </si>
  <si>
    <t xml:space="preserve">Se realizo seguimiento al reporte de los indicadores por cada proceso, se remite correo electronico con el seguimiento con el fin de promover su registro en el aplicativo SUIT VISION. </t>
  </si>
  <si>
    <t xml:space="preserve">Memorandos de retroalimentaciòn con el seguimiento y reporte de la SUIT VISION. </t>
  </si>
  <si>
    <t xml:space="preserve">Actualizar los Autodiagnósticos y elaborar el plan de acción de las políticas del MIPG del proceso de Direccionamiento Estratégico
</t>
  </si>
  <si>
    <t xml:space="preserve">Número de autodiagnóstico de las políticas del MIPG del proceso de Direccionamiento Estratégico  actualizados </t>
  </si>
  <si>
    <t>Esta actividad se desarrolla en el ùltimo trimestre</t>
  </si>
  <si>
    <t xml:space="preserve">Promover la actualización de los autodiagnósticos y planes de acción de los demás procesos </t>
  </si>
  <si>
    <t xml:space="preserve">Número de autodiagnósticos de los  procesos promovidos para su actualización  </t>
  </si>
  <si>
    <r>
      <rPr>
        <b/>
        <sz val="12"/>
        <rFont val="Arial"/>
        <family val="2"/>
      </rPr>
      <t>Convergencia Regional</t>
    </r>
    <r>
      <rPr>
        <sz val="12"/>
        <rFont val="Arial"/>
        <family val="2"/>
      </rPr>
      <t>-Fortalecimiento institucional como motor de cambio para recuperar la confianza de la ciudadanía y para el fortalecimiento del vinculo Estado ciudadania.</t>
    </r>
  </si>
  <si>
    <r>
      <rPr>
        <b/>
        <sz val="12"/>
        <rFont val="Arial"/>
        <family val="2"/>
      </rPr>
      <t>Garantias hacia un mundo sin barreras para las personas con discapacidad</t>
    </r>
    <r>
      <rPr>
        <sz val="12"/>
        <rFont val="Arial"/>
        <family val="2"/>
      </rPr>
      <t xml:space="preserve"> - una gobernanza para potenciar la garantia de derechos de la población con discapacidad</t>
    </r>
  </si>
  <si>
    <t>Realizar seguimiento trimestral del Plan Sectorial</t>
  </si>
  <si>
    <t>Seguimientos trimestrales realizados</t>
  </si>
  <si>
    <t xml:space="preserve">Para la vigencia 2024 el Ministerio de la Igualdad y la equidad no formulo Plan sectorial. </t>
  </si>
  <si>
    <t xml:space="preserve">No se reailizò seguimiento con corte a junio teniendo en cuenta que a la fecha no se ha formulado Plan sectorial por parte del Ministerio de la Igualdad y la equidad. </t>
  </si>
  <si>
    <t>Gestionar con los procesos la organización y disposición de la información para presentar el FURAG</t>
  </si>
  <si>
    <t>FURAG Diligenciado
Certificado FURAG</t>
  </si>
  <si>
    <t xml:space="preserve"> </t>
  </si>
  <si>
    <t xml:space="preserve">Se realizaron mesas de trabajo con los procesos para la recopilaciòn,revisiòn  y registro de la informaciòn asi como el cargue de las evidencias en el aplicativo FURAG 2024.  </t>
  </si>
  <si>
    <t xml:space="preserve">CERTIFICADO FURAG </t>
  </si>
  <si>
    <t xml:space="preserve">Con corte a junio se avanzo con el laboratorio de simplicidad aplicado al formato solicitud modificaciòn plan de adquisiciones , con la participaciòn de 5 procesos en la retroalimentaciòn del mismo. </t>
  </si>
  <si>
    <t>Correo
Retroalimentaciòn del ejercicio</t>
  </si>
  <si>
    <t>Realizar dos sesiones de capacitación en temas relacionados con la gestión del área</t>
  </si>
  <si>
    <t>Capacitaciones realizadas</t>
  </si>
  <si>
    <t xml:space="preserve">En marzo se realizaron capacitaciones para los funcionarios del INCI en los siguientes temas:
Anteproyecto
Plan de adquisiones </t>
  </si>
  <si>
    <t>Registro de asistencia - Presentaciones</t>
  </si>
  <si>
    <t>En marzo se realizaron capacitaciones para los funcionarios del INCI en los siguientes temas:
Plan de mejoramiento
Sistema Intregrado de Gestiòn</t>
  </si>
  <si>
    <t xml:space="preserve">En marzo se realizaron capacitaciones para los funcionarios del INCI en los siguientes temas:
Indicadores
Riesgos </t>
  </si>
  <si>
    <t xml:space="preserve">Registro de asistencia </t>
  </si>
  <si>
    <t>No aplica</t>
  </si>
  <si>
    <t xml:space="preserve">Se registro seguimiento con corte a marzo de los indicadores a cargo del proceso </t>
  </si>
  <si>
    <t xml:space="preserve">FALTA COMPLETAR EVIDENCIA 
</t>
  </si>
  <si>
    <t>Todos los procesos</t>
  </si>
  <si>
    <t>Realizar junto con la Oficina Asesora de planeación la revisión y ajuste del Decreto 1006 de 2004</t>
  </si>
  <si>
    <t>Borrador del acto administrativo de ajustes al Decreto 1006 de 2004</t>
  </si>
  <si>
    <t xml:space="preserve">Informática y Tecnología
</t>
  </si>
  <si>
    <t>Consolidar las políticas de gobierno digital y seguridad digital</t>
  </si>
  <si>
    <t>Actualizar el Plan Estratégico de Tecnologías de la Información y las Comunicaciones</t>
  </si>
  <si>
    <t>Plan Estratégico de Tecnologías de la Información y las Comunicaciones actualizado</t>
  </si>
  <si>
    <t>Ejecutar y realizar seguimiento del Plan Estratégico de Tecnologías de la Información y las Comunicaciones</t>
  </si>
  <si>
    <t xml:space="preserve">Porcentaje de ejecución semestral del Plan Estratégico de Tecnologías de la Información y las Comunicaciones </t>
  </si>
  <si>
    <t>Elaborar el Plan de Seguridad y Privacidad de la Información</t>
  </si>
  <si>
    <t>Plan de Seguridad y Privacidad de la Información elaborado</t>
  </si>
  <si>
    <t>Ejecutar y hacer seguimiento al Plan de Seguridad y Privacidad de la Información</t>
  </si>
  <si>
    <t xml:space="preserve">Porcentaje de ejecución del Plan de Seguridad y Privacidad de la Información </t>
  </si>
  <si>
    <t xml:space="preserve">Elaborar el plan de mantenimiento de tecnologías de la Información </t>
  </si>
  <si>
    <t>Plan de mantenimiento de tecnologías de la Información elaborado</t>
  </si>
  <si>
    <t>Se elaboro y publico plan de mantenimiento de tecnologías de la Información</t>
  </si>
  <si>
    <t>FALTA EVIDENCIA</t>
  </si>
  <si>
    <t xml:space="preserve">Ejecutar y hacer seguimiento  el plan de mantenimiento de tecnologías de la Información </t>
  </si>
  <si>
    <t xml:space="preserve">Porcentaje de ejecución del Plan de mantenimiento de tecnologías de la Información </t>
  </si>
  <si>
    <t xml:space="preserve">PENDIENTE SEGUIMIENTO </t>
  </si>
  <si>
    <t xml:space="preserve">Actualizar el Autodiagnóstico  de la política de Gobierno Digital del MIPG  </t>
  </si>
  <si>
    <t>Autodiagnóstico actualizado</t>
  </si>
  <si>
    <t xml:space="preserve">Actualizar el Diagnóstico del Modelo de Seguridad y Privacidad de la Información </t>
  </si>
  <si>
    <t>Diagnostico actualizado del Modelo de Seguridad y Privacidad de la Información</t>
  </si>
  <si>
    <t>Elaborar el informe de Derechos autor</t>
  </si>
  <si>
    <t>Informe de Derechos autor elaborado</t>
  </si>
  <si>
    <t xml:space="preserve">Se realizo la recopilaciòn de la Informaciòn de derechos de autor para remitir al proceso de evaluaciòn y mejoramiento institucional.  </t>
  </si>
  <si>
    <t>Correo con la informaciòn solicitada</t>
  </si>
  <si>
    <t>Elaborar el plan de tratamiento de Riesgos de seguridad y privacidad de la información</t>
  </si>
  <si>
    <t>Plan de tratamiento de Riesgos de seguridad y privacidad de la información elaborado</t>
  </si>
  <si>
    <t xml:space="preserve">NO SE HA PRESENTADO - PENDIENTE </t>
  </si>
  <si>
    <t>Ejecutar y hacer seguimiento  el plan de tratamiento de Riesgos de seguridad y privacidad de la información</t>
  </si>
  <si>
    <t xml:space="preserve">Porcentaje de ejecución del Plan de tratamiento de Riesgos de seguridad y privacidad de la información </t>
  </si>
  <si>
    <t>Capacitar a los funcionarios en diferentes temas de informatica y tecnologia de la información.</t>
  </si>
  <si>
    <t xml:space="preserve">Capacitaciones en temas informatica y tecnologia  realizadas </t>
  </si>
  <si>
    <t>Se realizó capacitación en uso de herramienta:
Comunicación con Microsoft 365 (2 jornadas)
 INCITRANSFORMACIÓN DIGITAL</t>
  </si>
  <si>
    <t>AGENDAMIENTO CALENDARIO OUTLOOK</t>
  </si>
  <si>
    <t xml:space="preserve">PROMEDIO EJECUCIÓN DEL PLAN </t>
  </si>
  <si>
    <t>Avance abril</t>
  </si>
  <si>
    <t>Avance mayo</t>
  </si>
  <si>
    <t xml:space="preserve">Avance junio </t>
  </si>
  <si>
    <t>Valor  acumulado Trimestre 2</t>
  </si>
  <si>
    <t>% Avance Acumulado Trimestre  2</t>
  </si>
  <si>
    <t>Educación: 0
Accesibilidad: 5
Accesibilidad E.Fisico:13
Empleabilidad: 5
Campañas: 3</t>
  </si>
  <si>
    <t xml:space="preserve">Material dotado: 55
Adquisición en la tienda: 1952
Imprimir material: 34,175
Contenidos radiales:476
Contenidos audiovisuales: 48 
Talleres realizados: 66
Recursos en formatos accesibles: 92
</t>
  </si>
  <si>
    <t xml:space="preserve">
Investigación:1
Documentos:0
Organizaciónes:0</t>
  </si>
  <si>
    <t xml:space="preserve">                                                                                                                                                                                   DESAGREGADO POR META PROYECTO</t>
  </si>
  <si>
    <t>META CUMPLIDA, SE TIENE PREVISTO REALIZAR EN EL SEGUNDO SEMESTRE CAPACITACIÒN EN TRASNFORMACIÒN DIGITAL</t>
  </si>
  <si>
    <t>Se realizò capacitaciòn en uso de herraamienta:
Comunicación con Microsoft 365 (2 jornadas)
 INCITRANSFORMACIÓN DIGITAL</t>
  </si>
  <si>
    <t>ACTIVIDAD CUMPLIDA</t>
  </si>
  <si>
    <t xml:space="preserve">EL PLAN SE ENCUENTRA ACTUALIZADO , FALTA REVISIÒN Y PUBLICACIÒN </t>
  </si>
  <si>
    <r>
      <rPr>
        <sz val="12"/>
        <color rgb="FF000000"/>
        <rFont val="Arial"/>
        <family val="2"/>
      </rPr>
      <t xml:space="preserve">Porcentaje de ejecución </t>
    </r>
    <r>
      <rPr>
        <sz val="12"/>
        <color rgb="FFFF0000"/>
        <rFont val="Arial"/>
        <family val="2"/>
      </rPr>
      <t>semestral</t>
    </r>
    <r>
      <rPr>
        <sz val="12"/>
        <color rgb="FF000000"/>
        <rFont val="Arial"/>
        <family val="2"/>
      </rPr>
      <t xml:space="preserve"> del Plan Estratégico de Tecnologías de la Información y las Comunicaciones </t>
    </r>
  </si>
  <si>
    <t>META CUMPLIDA
SIG - ACTAS - GESTION DEL CONOCIMIENTO</t>
  </si>
  <si>
    <t>Con corte a septiembre se tiene prevista la entrega del documento</t>
  </si>
  <si>
    <t>CERTIFICADO FURAG</t>
  </si>
  <si>
    <t>ESTA ACTIVIDAD NO SE REALIZO TENIENDO EN CUENTA QUE MIN IGUALDAD NO PRESENTO PLAN SECTORIAL PARA LA VIGENCIA 2024.</t>
  </si>
  <si>
    <t>A la fecha esta meta presenta el cumplimiento de lo programado con dos seguimientos a los indicadores.</t>
  </si>
  <si>
    <t>CONSOLIDAR INFORME CON CORTE A JUNIO 
( CIRCULAR - CRONOGRAMA)</t>
  </si>
  <si>
    <t>CUMPLIDA A LA FECHA</t>
  </si>
  <si>
    <t xml:space="preserve">De acuerdo al seguimiento realizado el la SUIT VISION a la fecha se reportado los indicadores del primer y segundo trimestre, cumpliendo con la actividad. </t>
  </si>
  <si>
    <t xml:space="preserve">Esta actividad no presenta avance a la fecha, se programo para el ultimo trimestre. </t>
  </si>
  <si>
    <t xml:space="preserve">No es clara la evidencia del avance presentado durante el primer trimestre, ya que se anexa un correo de solicitud de información. No obstante no se evidencia el seguimiento definido en la actividad. Se requiere remitir la evidencia del primer semestre con el fin de tener en cuenta el avance anunciado.  (Revisar cumplimiento del dato reportado en el primer trimestre)
La evidencia son las solicitudes de informaciòn a los procesos de manera cuatrimestral correo electronico </t>
  </si>
  <si>
    <r>
      <rPr>
        <sz val="18"/>
        <color rgb="FF000000"/>
        <rFont val="Calibri"/>
        <family val="2"/>
        <scheme val="minor"/>
      </rPr>
      <t xml:space="preserve">Se solicito información a los procesos con el fin de actualizar el normograma en el primer semestre. No obstante no se anexa el normograma actualizado a la fecha como lo define la actividad programada. </t>
    </r>
    <r>
      <rPr>
        <b/>
        <u/>
        <sz val="18"/>
        <color rgb="FF000000"/>
        <rFont val="Calibri"/>
        <family val="2"/>
        <scheme val="minor"/>
      </rPr>
      <t xml:space="preserve">"Revisar y actualizar el Normograma en el SIG  y  pagina web semestralmente" 
</t>
    </r>
    <r>
      <rPr>
        <sz val="18"/>
        <color rgb="FF000000"/>
        <rFont val="Calibri"/>
        <family val="2"/>
        <scheme val="minor"/>
      </rPr>
      <t>No se presenta avance según lo programado. El pantallazo adjunto se tomo el 16 de julio de la página web. 
Se realizarà actualizaciòn en julio con la informaciòn recibida por parte de los procesos.</t>
    </r>
  </si>
  <si>
    <r>
      <rPr>
        <sz val="18"/>
        <color rgb="FF000000"/>
        <rFont val="Calibri"/>
        <family val="2"/>
        <scheme val="minor"/>
      </rPr>
      <t xml:space="preserve">Se reporta con corte a junio la realización de 7 reuniones con el fin de normalizar todos los contratos de comodatos. No obstante no se reporta el valor cuantiativo ( ¿7 seguimientos?)
</t>
    </r>
    <r>
      <rPr>
        <sz val="18"/>
        <color rgb="FFFF0000"/>
        <rFont val="Calibri"/>
        <family val="2"/>
        <scheme val="minor"/>
      </rPr>
      <t xml:space="preserve">Se modifica el numero de seguimientos de 4 a 13 para la vigencia 2024. </t>
    </r>
  </si>
  <si>
    <t xml:space="preserve">A la fecha de seguimiento no se reporta el avance de la meta, sin embargo se está desarrollando un curso que dicta la agencia juridica del estado. </t>
  </si>
  <si>
    <t>Con corte a junio se han registrado 6 de 12 reportes de ligiotisidad. Esta meta presenta una ejecución del 50%</t>
  </si>
  <si>
    <t>Esta actividad no presenta avance a la fecha.</t>
  </si>
  <si>
    <t xml:space="preserve">Según lo informado por el proceso, no se tiene actividades pendientes en el Plan unico de mejoramiento PUMI con corte a junio. 
En el segundo semestre de adelantarán las acciones para dar cumplimiento al plan de mejoramiento reportado en julio de 2024 de acuerdo con los insumos que se tiene a la fecha. </t>
  </si>
  <si>
    <t xml:space="preserve">NO PRESENTA AVANCE CON CORTE A JUNIO. </t>
  </si>
  <si>
    <t>CUMPLIDA ( 33,3% )</t>
  </si>
  <si>
    <t xml:space="preserve">A la fecha se ha dado cumplimiento al registro de los indicadores en el palicativo SUIT VISION. </t>
  </si>
  <si>
    <t>Con corte a junio se presenta el cumplimiento de la actividad con la realización de  las 9 de 6 capacitaciones programadas para la vigencia.
META CUMPLIDA</t>
  </si>
  <si>
    <t>Co corte a junio se presenta una ejecución parcial de la actividad que equivale a la liquidación de 38 de los cuales se han liquidado 20 contratos lo que equivale al 55%</t>
  </si>
  <si>
    <t xml:space="preserve">Se realizo seguimiento a la liquidación de los contratos de la vigencia 2022 con corte a mes de junio. A la fecha se han liquidado 38 de 43 contratos lo que equivale a un 95% . Se realizo seguimiento a la liquidación de los contratos de la vigencia 2022 con corte a mes de junio. A la fecha se han liquidado 38 de 43 contratos lo que equivale a un 95% </t>
  </si>
  <si>
    <t xml:space="preserve">Se realizo seguimiento a la liquidación de los contratos de la vigencia 2021 con corte a mes de junio. A la fecha se han liquidado 44 de 46 contratos lo que equivale a un 96% </t>
  </si>
  <si>
    <t>Registrar acciones adelantadas</t>
  </si>
  <si>
    <t>No se presento avance a Junio.</t>
  </si>
  <si>
    <t>NO SE REPORTAN LAS ACCIONES ADELANTADAS.</t>
  </si>
  <si>
    <t xml:space="preserve">CUMPLIDA </t>
  </si>
  <si>
    <t xml:space="preserve">CON CORTE A JUNIO SE REPORTA POR LE PROCESO UN AVANCE DEL 47% DEL 90% PROGRAMADO PARA LA VIGENCIA 2024. DE 15 ACTIVIDADES SE HAN EJECUTADO 7 CON CORTE A JUNIO. 
</t>
  </si>
  <si>
    <t>CON CORTE A JUNIO SE REPORTA POR EL PROCESO SE REPORTA  UN AVANCE ACUMULADO  DEL 43% SOBRE EL 9% PROGRAMADO.</t>
  </si>
  <si>
    <t xml:space="preserve">Se reporta la actualización de1 formato de acta en el mes de abril. </t>
  </si>
  <si>
    <t xml:space="preserve">Se presenta el registro parcial de los indicadores del proceso en el aplicativo SUIT VISION. 
Primer trimestre ( reportado suit visio)
Segundo trimestre ( No reportado) </t>
  </si>
  <si>
    <t>De acuerdo con lo reportado por el area financiera, se vienen reportando los ajustes o casos que se han requerido durante el primer semestre. No obstante, NO se adjuntan los informes bimestrales que se definieron en la actividad para la vigencia. A la feha se tenian programados 3 informes ( febrero, abril, junio)  
ESTA ACTIVIDAD NO PRESENTA AVANCE</t>
  </si>
  <si>
    <r>
      <rPr>
        <sz val="18"/>
        <color rgb="FF000000"/>
        <rFont val="Arial"/>
        <family val="2"/>
      </rPr>
      <t xml:space="preserve">
</t>
    </r>
    <r>
      <rPr>
        <sz val="18"/>
        <color rgb="FFFF0000"/>
        <rFont val="Arial"/>
        <family val="2"/>
      </rPr>
      <t xml:space="preserve">Se solicita adjuntar las evidencias en la carpeta habilitada para tal fin. Se registra avance. No obstante se esta a la espera de las evidencias anunciadas. 
</t>
    </r>
    <r>
      <rPr>
        <sz val="18"/>
        <color rgb="FF000000"/>
        <rFont val="Arial"/>
        <family val="2"/>
      </rPr>
      <t xml:space="preserve">Se registran dos reuniones de seguimiento a la ejecución presupuestal y se anuncian dos actas de reunión realizadas los días 22 de marzo y 28 de junio. No obstante, revisada la carpeta donde deben reposar las evidencias dichas actas no se encontraron. Por lo anterior, se solicita adjuntar las evidencias de las reuniones de seguimiento con el fin de poder reportar el avance. 
De otra parte, en la casilla descripción de logros y avance, se requiere ampliar la información con el fin de poder conocer de manera clara los avances y logros alcanzados con la ejecución de la actividad. En el reporte presentado se registró "Se revisan los porcentajes de ejecución", sin embargo, la actividad define que se realizaran reuniones de seguimiento a la ejecución presupuestal de ingresos, gastos y pagos, para evaluar el avance según las fechas programadas en el plan de adquisiciones y generar alertas con base en los compromisos establecidos en cada reunión". 
Teniendo en cuenta lo anterior se solicita remitir la evidencia de las evaluaciones realizadas y las alertas generadas resultado de las mismas. 
Se reportan dos seguimientos con las siguientes evidencias:
- Acta de seguimiento Ejecución Presupuestal 2024 de fecha 22-03/2024
- Acta de seguimiento Ejecución Presupuestal 2024 de fecha 28-06/2024
</t>
    </r>
    <r>
      <rPr>
        <sz val="18"/>
        <color rgb="FFFF0000"/>
        <rFont val="Arial"/>
        <family val="2"/>
      </rPr>
      <t xml:space="preserve">
</t>
    </r>
    <r>
      <rPr>
        <sz val="18"/>
        <color rgb="FF000000"/>
        <rFont val="Arial"/>
        <family val="2"/>
      </rPr>
      <t xml:space="preserve">
</t>
    </r>
  </si>
  <si>
    <t>A la fecha se reporta un avance del 50% para esta actividad. 
(Se actualizaron los formatos FUID, TRD y control de consulta de prèstamos. Banter, Matriz series y subseries documentales, CCD Cuadro de Clasificaciòn Documental)</t>
  </si>
  <si>
    <t xml:space="preserve">NO SE REPORTAN LAS ACCIONES ADELANTADAS NI AVANCE PORCENTUAL. </t>
  </si>
  <si>
    <t xml:space="preserve">A junio no se ha realizado la actualizacion de la circular cero papel. </t>
  </si>
  <si>
    <t>Se reporta con corte a junio un avance del 50% de lo programado, se solicita cargar las evidencias con corte a junio en la carpeta DRIVE con el fin de poder verificar el porcentaje reportado. ( EL AVANCE DEL 50% DEBE ESTAR JUSTIFICADO Y CON EVIDENCIAS - LAS CARPETAS DEL PRIMER Y SEGUNDO PERIODO ESTAN VACIAS Y NO DAN CUENTA DEL AVANCE)</t>
  </si>
  <si>
    <t xml:space="preserve">Con corte a junio se reporta un avance del 95% para esta actividad, de acuerdo con lo reportado por el proceso. 
</t>
  </si>
  <si>
    <t>Con corte a junio y según lo reportado esta actividad presenta una ejecución del 33% de avance en el Plan de conservación documental. No obstante no se cargaron evidencias se para el segundo trimestre por lo tanto se solicita revisar la información reportada y aclarar el avance del segundo trimestre. VERIFICAR EL PORCENTAJE DE AVANCE ( SUMA O ACUMULADO)</t>
  </si>
  <si>
    <t>CUMPLIDA PRIMER TRIMESTRE</t>
  </si>
  <si>
    <t xml:space="preserve">Con corte a junio y según lo reportado esta actividad presenta una ejecución del 75% de avance en el PINAR. No obstante en la evidencia se registra 61% para el segundo trimestre por lo tanto se solicita revisar la información reportada y aclarar el avance del segundo trimestre. </t>
  </si>
  <si>
    <t xml:space="preserve">Para el segundo trimestre se reporta un avance del 25%. No obstante en la evidencia se registra 39% por lo tanto se solicita revisar la información reportada y aclarar el avance del segundo trimestre. </t>
  </si>
  <si>
    <t>Se remitio retroalimentación por correo electronico, se ajusta porcentaje de avance correo (12/07/2024)</t>
  </si>
  <si>
    <t>Con corte a junio no se presenta avance en esta actividad.</t>
  </si>
  <si>
    <t>Se realizo reporte de indicadores trimestalmente con corte a junio.</t>
  </si>
  <si>
    <t>Se dio cumplimiento al 100% de la estretegia de racionalizacion de trámites que estaba direccionada a la ampliacion de canales de atención.</t>
  </si>
  <si>
    <t xml:space="preserve">Se presenta informe con las acciones adelantadas en el primer semestre,  respecto de los espacios de participaciòn que aportan para el mejoramiento de las condiciones de atención educativa de las personas con discapacidad visual (ICBF, LEOBE, ICFES, MEN, RED DE UNIVERSIDADES). </t>
  </si>
  <si>
    <t xml:space="preserve">No presenta avance a Junio. </t>
  </si>
  <si>
    <t>Informe de la investigación patricia
Informe avance de la investació gustavo</t>
  </si>
  <si>
    <t>Con corte a octubre se realizaron 131 talleres y asesorias especializados, en establecimientos publicos y privados en relacion a como interactuar con personas con discapacidad visual y taller introductorio al sistema de lectura y escritura Braille.</t>
  </si>
  <si>
    <t>Se realizaron talleres y asesorias especializados, en establecimientos publicos y privados en relacion a como interactuar con personas con discapacidad visual y taller introductorio al sistema de lectura y escritura Braille.</t>
  </si>
  <si>
    <t>Se realizaron talleres y asesorias especializados, en establecimientos publicos y privados en relación a como interactuar con personas con discapacidad visual y taller introductorio al sistema de lectura y escritura Braille.</t>
  </si>
  <si>
    <t>En septiembre se reportaran avances para esta actividad</t>
  </si>
  <si>
    <t>Con corte a junio no se presenta avance para esta actividad</t>
  </si>
  <si>
    <t>Con corte a agosto se han realizado 73 soportes relacionados con el uso y registro de la Biblioteca Virtual Para Ciegos del Inci.</t>
  </si>
  <si>
    <t>Con corte a junio se han realizado 64 soportes relacionados con el uso y registro de la Biblioteca virtual para ciegos.</t>
  </si>
  <si>
    <t>CARPETA SHAIR POINT</t>
  </si>
  <si>
    <t xml:space="preserve">En Octubre se publicaron 46 documentos digitales accesibles.
A la fecha se han adaptado 464 documentos digitales accesibles.Los cuales constan de documentos en temas especializados de informática, politica publica, salud , psicologia, y redes sociales, los restantes  son documentos de literatura de fición, no ficción e inclusión social.
</t>
  </si>
  <si>
    <t>Se publicaron 63 documentos digitales accesibles.Los cuales constan de 13 documentos de temas especializados de informatica, politica publica, salud , psicologia, y redes sociales, los restantes  son documentos de literatura de fición, no ficción e inclusión social.</t>
  </si>
  <si>
    <t>Se publicaron 125 documentos digitales accesibles.Los cuales constan de 11 documentos de temas especializados de informatica, politica publica, salud , psicologia, y redes sociales, los restantes  son documentos de literatura de fición, no ficción e inclusión social.</t>
  </si>
  <si>
    <t>Con corte a junio se han publicado 230 documentos accesibles.</t>
  </si>
  <si>
    <t>Se estructuran  documentos digitales de diversos temas para la garantia del derecho a la informacion para las personas con discapacidad visual.</t>
  </si>
  <si>
    <t>Se estructuran 87 documentos digitales de diversos temas para la garantia del derecho a la informacion para las personas con discapacidad visual.</t>
  </si>
  <si>
    <t>Se estructuran 409 documentos digitales de diversos temas para la garantia del derecho a la informacion para las personas con discapacidad visual.</t>
  </si>
  <si>
    <t>Se realiza el respectivo seguimiento a traves del plan operativo y la revision de la plataforma de la Biblioteca Vir</t>
  </si>
  <si>
    <t xml:space="preserve">Se reportan 5 seguimientos al Plan de trabajo. 
No obstante se requiere subir evidencia en la carpetas mes a mes actividad dos creada en DRIVE. </t>
  </si>
  <si>
    <t>Se evaluarà el numero de mediciones para la vigencia 2024, una vez se definan los indicadores finales.
Compromiso reuniòn 02/08/2024</t>
  </si>
  <si>
    <t xml:space="preserve">SE AJUSTA FECHA A OCTUBRE
REPORTAR LA ACCIONES ADELANTADAS A JUNIO Y ACTUALIZAR PORCENTAJE DE CUMPLIMIENTO DE ACUERDO AL CRONOGRAMA.
REUNIÒN DE SEGUIMIENTO  02/08/2024
</t>
  </si>
  <si>
    <t>SE AJUSTA FECHA A OCTUBRE
REUNIÒN DE SEGUJIMIENTO  02/08/2024</t>
  </si>
  <si>
    <t>A JUNIO NO PRESENTA AVANCE</t>
  </si>
  <si>
    <t>CUMPLIMIENTO A JUNIO 43%</t>
  </si>
  <si>
    <t>Se reporta que ya se realizo el seguimiento a la programaciòn , se solicita cargar la evidencia y reportar el avance a junio. 
Compromiso reuniòn 02/08/2024</t>
  </si>
  <si>
    <t>Se reporta que ya se realizo la programaciòn , se solicita cargar la evidencia y reportar el avance. 
Compromiso reuniòn 02/08/2024</t>
  </si>
  <si>
    <t>Se debe reportar el avance con corte a Junio, cargar evidencias. 
Compromiso reuniòn 02/08/2024</t>
  </si>
  <si>
    <t xml:space="preserve">Porcentaje de cumplimiento 65% </t>
  </si>
  <si>
    <t>Se realizaron mini programas, capsulas, vestidos de programas y podcast para la emisora INCIRadio y su canal de Spotify.</t>
  </si>
  <si>
    <t xml:space="preserve">Se realizaron grabaciones de programas para la emisora INCIRadio con tematicas sobre educación inclusiva, salud visual, tencología, accesibilidad fisica y digital, entretenimeinto, cultura, deporte entre otros. </t>
  </si>
  <si>
    <t>98 DOTACIONES /CUMPLIDA</t>
  </si>
  <si>
    <t xml:space="preserve">En Agosto no salieron resoluciones para dotación, sin ermbargo se adelanto su proyección y se espera que salga en el mes de septiembre. </t>
  </si>
  <si>
    <t xml:space="preserve">correo seguimiento dotación </t>
  </si>
  <si>
    <t>El 26 de julio se  compartio con el equipo de educación  la resolución de dotación y su complemento, la cual fue recogida en su totalidad por 4-72 el día lunes 22 de julio. Adicional, se solicito hacer seguimiento a la dotación con sus Instituciones Educativas. 
Hasta el monento no han salido nuevas resoluciones.</t>
  </si>
  <si>
    <t>A la fecha no se ha realizado seguimiento a los indicadores del proceso en el aplicativo SUIT VISION</t>
  </si>
  <si>
    <t>Se presentó  versión actualizada del Catálogo de servicios del INCI, se encuentra en revisión del Grupo de Accesibilidad para su respectiva publicación. 
Se requiere subir evidencias a la carpeta SIG. Los correos de solicitud especifican que no se deben remitir enlaces.</t>
  </si>
  <si>
    <t>SE SOLICITA CARGAR LAS EVIDENCIAS EN LAS CARPETAS HABILITADAS EN LA CARPETA SIG, Y REALIZAR SEGUIMIENTO A JUNIO</t>
  </si>
  <si>
    <t>Se realizan seguimientos mensuales  al plan de comunicaciones.</t>
  </si>
  <si>
    <t>No se avanzó en esta acividad</t>
  </si>
  <si>
    <t>Se encuentran cargadas en las respectivas carpetas</t>
  </si>
  <si>
    <t>Red Nacional de Mujeres con Discapacidad.</t>
  </si>
  <si>
    <r>
      <t xml:space="preserve">Informes en las respectivas carpetas del Drive.
No es comprensible el archivo accesibilidad Plan de acción anual 2024 2 2, en razon en que acumulado a junio son 13 y avance de junio indica 7 y total a la fecha 11, entonces no supe que reportar se queda sin avance.
SE REPORTO 7 EN EL MES DE JULIO, NO OBSTANTE </t>
    </r>
    <r>
      <rPr>
        <b/>
        <sz val="11"/>
        <color rgb="FF000000"/>
        <rFont val="Calibri"/>
        <family val="2"/>
      </rPr>
      <t>NO SE SUMO</t>
    </r>
    <r>
      <rPr>
        <sz val="11"/>
        <color rgb="FF000000"/>
        <rFont val="Calibri"/>
        <family val="2"/>
      </rPr>
      <t xml:space="preserve"> AL VALOR TOTAL POR LO QUE NO SE REGISTRO AVANCE POR PARTE DEL JENNY MALAVER.  SE DEBERA SUMAR EN EL MES DE AGOSTO.</t>
    </r>
  </si>
  <si>
    <t>Se brindó acompañamiento a Supernotariado en el proceso de implementación de la señalética en la sede de Aguadas Caldas;  a Seguros la equidad  y SOS EPS, Biblioteca de Chia, IEM Mutatá en la construcción de plano Háptico con base en la norma NTC 6047 de 2013;  al Servicio Nacional de empeo en elaboración de Planos hápticos y demarcación de superficies vidriadas;   y a la Comisión de regulación de agua potable y saneamiento - CRA en la implementación de ajustes razonables  a corto plazo.</t>
  </si>
  <si>
    <t>Unidad de planeación de infraestructura de transporte – UPIT, Red Nacional de Mujeres con Discapacidad, Fiduprevisora, Conecta, FOAL, Cafam.</t>
  </si>
  <si>
    <t>Informes en las respectivas carpetas del Drive</t>
  </si>
  <si>
    <t xml:space="preserve"> Se brindó asesoría a SOS EPS sobre  Ajustes razonables basados en la NTC 6047 de 2013 ,  y a  WSP-Metro Bogotá en  la señaletica  basado en la norma NTC 6047 de 2013</t>
  </si>
  <si>
    <t>Se complementó con matriz para proceso de cotización de señalética</t>
  </si>
  <si>
    <t> </t>
  </si>
  <si>
    <t>En proceso  diseño de un instrumento que permita a las entidades conocer   las características de las señales de cada tipo  y asi tener información completa para realizar  la cotización sobre la producción.</t>
  </si>
  <si>
    <t>EN CONSTRUCCIÓN -  SE TIENE PROGRAMADO PARA NOVIEMBRE</t>
  </si>
  <si>
    <t>informe que relaciona la gestión durante el primer semestre con Universidad Popular dle Cesar, SENA y Uniminuto.</t>
  </si>
  <si>
    <t>Se realizó gestión con la Universidad Popular del Cesar y como resultado está en curso el diplomado "Estrategias de Inclusión mediadas por tecnología". Con el SENA... y con la Universidad Uniminuto...</t>
  </si>
  <si>
    <r>
      <rPr>
        <sz val="12"/>
        <color rgb="FF000000"/>
        <rFont val="Arial"/>
        <family val="2"/>
      </rPr>
      <t xml:space="preserve">REVISAR ALCANCE DE LA META - INFORME SEMESTRAL CON LAS GESTIONES REALIZADAS ( NO SE REGISTRA AVANCE HASTA ACLARAR LA MAGNITUD)
</t>
    </r>
    <r>
      <rPr>
        <sz val="12"/>
        <color rgb="FFFF0000"/>
        <rFont val="Arial"/>
        <family val="2"/>
      </rPr>
      <t xml:space="preserve">PENDIENTE INFORME CONSOLIDADO A JUNIO </t>
    </r>
  </si>
  <si>
    <t>Durante  este mes no se avanzó en la actividad</t>
  </si>
  <si>
    <t>EN CONSTRUCCIÓN -  SE TIENE PROGRAMADO PARA OCTUBRE</t>
  </si>
  <si>
    <r>
      <t>Consuelo Forero, Ana Segura, Juan Camilo Buitrago,   Alvaro Amado,  Instituto Nacional de Salud en tecnologia y accesoa la informacion (2).</t>
    </r>
    <r>
      <rPr>
        <b/>
        <sz val="11"/>
        <color rgb="FF000000"/>
        <rFont val="Calibri"/>
        <family val="2"/>
      </rPr>
      <t xml:space="preserve">
Departamento de Sucre: </t>
    </r>
    <r>
      <rPr>
        <sz val="11"/>
        <color rgb="FF000000"/>
        <rFont val="Calibri"/>
        <family val="2"/>
      </rPr>
      <t>(16)Tecnologia  Secretaria de educación de Sucre, Tolú Viejo - Institución Educativa Varsovia, Coveñas  - Colegio isla de gallinazo, San Benito - Institución Educativa Turín, Palmito - Institución Educativa Indígena San Antonio de Palmito, Coloso - Institución Educativa Chinulito, Macajan  - Institución Educativa Macajan, El Roble  - Institución Educativa San Francisco el Roble, Corozal  - Escuela Normal Superior de Corozal, Institución Educativa del Municipio de Ovejas, Institución Educativa Santa Rosa, Institución Educativa de Sincé, Normal Superior de la Mojana, Institución Educativa Tierra Santa, Institución Educativa de Galeras, Institución Educativa San José de Betulia. CECAR.</t>
    </r>
  </si>
  <si>
    <t>Con el objeto de dar a conocer la tecnologia especializada utilizada por las personas con discapacidad visual, se brindo asesoría a la Biblioteca Rafael Maya de Comfacauca, Biblioteca de Chía, y a Paula  Colorado Ladino personacon baja visión . el el uso de lector de pantalla y el celular.</t>
  </si>
  <si>
    <t>JUNIO (5) CARPETA (6)
MAYO ( 11) CARPETA (10)
MARZO ( 7)  CARPETA 8 
ABRIL ( 36 ) CARPETA 13</t>
  </si>
  <si>
    <r>
      <rPr>
        <sz val="12"/>
        <color rgb="FF000000"/>
        <rFont val="Arial"/>
        <family val="2"/>
      </rPr>
      <t xml:space="preserve">Número de asesorías realizadas a entidades públicas, privadas y/o personas naturales en el uso o desarrollo de tecnología. </t>
    </r>
    <r>
      <rPr>
        <sz val="12"/>
        <color rgb="FFFF0000"/>
        <rFont val="Arial"/>
        <family val="2"/>
      </rPr>
      <t xml:space="preserve">ELIMINAR
</t>
    </r>
    <r>
      <rPr>
        <sz val="12"/>
        <color rgb="FF000000"/>
        <rFont val="Arial"/>
        <family val="2"/>
      </rPr>
      <t xml:space="preserve">
</t>
    </r>
    <r>
      <rPr>
        <sz val="12"/>
        <color rgb="FFFF0000"/>
        <rFont val="Arial"/>
        <family val="2"/>
      </rPr>
      <t>Número de entidades públicas, privadas y/o personas asesoradas en el uso o desarrollo de tecnología</t>
    </r>
  </si>
  <si>
    <t>Banco Caja Social, Banco BBVA, Fogafin, Finagro, Banco Falabella</t>
  </si>
  <si>
    <r>
      <t>S</t>
    </r>
    <r>
      <rPr>
        <sz val="11"/>
        <color rgb="FF000000"/>
        <rFont val="Calibri"/>
        <family val="2"/>
      </rPr>
      <t>e brindo acompañamiento en Accesibilidad Digital  a las siguientes entidades que fueron previamente asesoradas : Comware (2 asesiones en estructuracion de diapositivas y 1 en estructuracion de documentos)  ,  a la Fundación cardioinfantil (2 acompañamientos  1 en documentos y 1 en estructuración de diapositivas,  a la Alcaldía de Yopal acompañamiento en  estructuración de documentos digitales  y 1 Acompañamiento en  sccesibilidad Web a la Comisión nacional del servicio Civil-CNSC</t>
    </r>
  </si>
  <si>
    <t>CINCO ASISTENCIAS TECNICAS ( ASESORIA + ACOMPAÑAMIENTO)
( 1.Cienogrup - 2.Unidad de Busqueda de personas desaparecidas - 3.SENA Cali, 4.Universidad javeriana de cali - 5. Superintendencia )</t>
  </si>
  <si>
    <t xml:space="preserve">Documentos Digitales:Instituto para la investigación educativa y el desarrollo pedagògico IDEP, Foro de criterios de accesibilidad WEB entidades de salud (11): (Hospital San jose de Ortega Tolima, Policia Nacional, Alcaldía de santamaria en Boyacá, SENA Cauca, Instituto Departamental de Nariño, Secretaria de Salud de Huila, Secretaría de Salud de Pasto, Secretaria de Salud de Ipiales,  Alcaldía de CoaspudCarlosama en Nariño, Hospital Nuestra señora de Lourdes de Ataco en Tolima, Alcaldia de Sanmaniego en Nariño). Supernotariado, SEcretaría distrital de Planeación. Foro  Criterios de accesibilidad Web entidades Financieras (9) Bancoldex, Bancoomeva, Berkley Seguros, Tuya SA, Banco Pichincha,  Banco de Occidente, Banco Agrario de Colombia, Bancolombia, Asobancaria.
accesibilidad de documentos digitales:Secretaría de Seguridad Convivencia y Justicia, Comisión de Regulación de Agua Potable, Word Express, Red de mujeres con discapacidad.
Secretaría de educación Sucre, Tolú Viejo - Institución Educativa Varsovia, Coveñas  - Colegio isla de gallinazo, San Benito - Institución Educativa Turín, Palmito - Institución Educativa Indígena San Antonio de Palmito, Coloso - Institución Educativa Chinulito, Macajan  - Institución Educativa Macajan, El Roble  - Institución Educativa San Francisco el Roble, Corozal  - Escuela Normal Superior de Corozal, Institución Educativa del Municipio de Ovejas, Institución Educativa Santa Rosa, Institución Educativa de Sincé, Normal Superior de la Mojana, Institución Educativa Tierra Santa, Institución Educativa de Galeras, Institución Educativa San José de Betulia. 
Acesibilidad Web y Documentos: (14)Gobernación de Sucre, Alcaldias: (SIncé, Coveñas, San Marcos, Los Palmitos, La Unión, Sincelejo, Ovejas, Morroa, Tolú, Sampués, Coloso, Guaranda, Buenavista). COMFASUCRE. CECAR
</t>
  </si>
  <si>
    <t xml:space="preserve"> Se brindaron los conceptos relacionados con caracterizacion d elas personas con discapacidad visual, las geeralidades de accesibilidad  y las pautas para interactuar con esta poblaciòn como elemento fundamental en la cultura de accesibilidad. a la Alcaldía de Medellín, Secretaría de Movilidad, convivencia y Justicia, Supernotariado y registro.
Se asesoro a la Alcaldía de Medellín y  DIMAR. en el paso a paso para la contrucciòn de documentos accesibles que permitan ser consultados por las personas con discapacidad visual a ravèsde las tecnologias disponibles.
 En Accesibilidad Web se brindó asesoría a:  Cienogroup, Ministerio de Justicia, Alcaldía de Chía, Comisión Nacional del Servicio Civil y 18 entidades  a través del Foro a entidades Financieras  (Cienogroup, Ministerio de Justicia, Alcaldía de Chía, Comisión Nacional del Servicio Civil, Mediante Foro a  18  entidades financieras (Banco BBVA, Banco Caja social,  Banco GNB Sudameris,  Global 66,  Crezcamos S. A. Compañía de Financiamiento,  Davivienda,  Bold,  Mercado Pago,  People Contact,  INFI, Fogafín,  Banco de Bogotá,  Asulado,  Fondo Mutuo CRC,  Finagro,  Banco Falabella,  ADECCO  y Aseguradora Solidaria de Colombia)  
</t>
  </si>
  <si>
    <t>Se requiere revisar las carpetas en el DRIVE y registrar todas las evidencias:
ABRIL ( SE REPORTAN 19 - ANEXOS 10)
JUNIO ( SE REPORTAN 10 - ANEXOS 8)
( Se aclaro que hay algunos informes que contienen el reporte de varias asesorias y se encuentran en el detallado entre parentesis.)</t>
  </si>
  <si>
    <t>Se requiere revisar las carpetas en el DRIVE y registrar todas las evidencias:
ABRIL ( SE REPORTAN 19 - ANEXOS 10)
JUNIO ( SE REPORTAN 10 - ANEXOS 8)</t>
  </si>
  <si>
    <t>Esta en curso el diplomado con la universidad popular del Cesar.
pendiente gestión para curso de documentos digitales.</t>
  </si>
  <si>
    <t>se está dictando el diplomado de estrategias de inclusión mediadas por tecnología con la Universidad del Cesar.
En cuanto al curso de accesibilidad de documentos digitales se realizará gestión para que una vez esté estructurado el curso se dicte.</t>
  </si>
  <si>
    <r>
      <rPr>
        <sz val="12"/>
        <color rgb="FF000000"/>
        <rFont val="Arial"/>
        <family val="2"/>
      </rPr>
      <t xml:space="preserve">Se realizaron las gestiones pertinentes para el inicio de los curso, los cuales se tienen programados para dar inicio el 04 de Julio.
</t>
    </r>
    <r>
      <rPr>
        <sz val="12"/>
        <color rgb="FFFF0000"/>
        <rFont val="Arial"/>
        <family val="2"/>
      </rPr>
      <t>AJUSTAR FECHA NOVIEMBRE</t>
    </r>
  </si>
  <si>
    <t xml:space="preserve">Se habilitó espacio en la plataforma  para montaje del curso de documentos. El 5 de agosto se tiene reunión con centro cultural  para revisar alcances del curso planteado por los dos equipos. </t>
  </si>
  <si>
    <t xml:space="preserve">Esta actividad no presenta avance, se tenia programada para junio. Se solicita informar la fecha de ejecución de la actividad en lo que queda de la vigencia. </t>
  </si>
  <si>
    <r>
      <rPr>
        <sz val="12"/>
        <color rgb="FF000000"/>
        <rFont val="Arial"/>
        <family val="2"/>
      </rPr>
      <t xml:space="preserve">Esta actividad no presenta avance, se tenia programada para junio. Se solicita informar la fecha de ejecución de la actividad en lo que queda de la vigencia. 
</t>
    </r>
    <r>
      <rPr>
        <sz val="12"/>
        <color rgb="FFFF0000"/>
        <rFont val="Arial"/>
        <family val="2"/>
      </rPr>
      <t>AJUSTAR FECHA OCTUBRE</t>
    </r>
  </si>
  <si>
    <t xml:space="preserve">Se elaboro contenido para el spot sobre xxxxxx </t>
  </si>
  <si>
    <t>Pendiente reunión con producción audiovisual  para grabación de video.</t>
  </si>
  <si>
    <t xml:space="preserve">Se registra un avance en la construcción del contenido técnico de un (1) spot en el tema de accesibilidad , enlace: 
https://institutonacionalparaciegos-my.sharepoint.com/:f:/g/personal/csupanteve_inci_gov_co/EnnHQ-zuXJFIr3PEhV0viAEB4O7BXOGvy5WsXreCnQhMvA?e=tnpS5Y
Se solicita informar la fecha de entrega del documento técnico elaborado, aprobado y remitido a la Oficina de comunicación.
Fecha de envio a comunicaciones. ( ABRIL YA ESTA APROBADO POR COMUNICACIONES)
Fecha de final de entrega.  ( HASTA SEPTIEMBRE PUBLICADO )
Se tenia programado para mayo. </t>
  </si>
  <si>
    <t>En este mes no se registraron avances</t>
  </si>
  <si>
    <r>
      <rPr>
        <sz val="12"/>
        <color rgb="FF000000"/>
        <rFont val="Arial"/>
        <family val="2"/>
      </rPr>
      <t xml:space="preserve">A la fecha esta actividad no se ha ejecutado, se tenia prevista para mayo. Se solicita informar la fecha de entrega del documento técnico elaborado, aprobado y remitido a la Oficina de comunicación.
</t>
    </r>
    <r>
      <rPr>
        <sz val="12"/>
        <color rgb="FFFF0000"/>
        <rFont val="Arial"/>
        <family val="2"/>
      </rPr>
      <t>Se remitira en septiembre al proceso de comunicaciones para su revisiòn, aprobaciòn y publicaciòn. 
AJUSTAR FECHA SEPTIEMBRE</t>
    </r>
  </si>
  <si>
    <t>Archivo PDF del documento y correo enviado a a la oficina de comunicaciones con copia a Subdirección y a Planeación en carpeta de la respectiva actividad.</t>
  </si>
  <si>
    <t>Se tiene PDF con principios y niveles de conformidad y se  estan realizando ajustes incorporando los criterios de accesibilidad para entrega el 12 de diciembre</t>
  </si>
  <si>
    <r>
      <rPr>
        <sz val="12"/>
        <color rgb="FF000000"/>
        <rFont val="Arial"/>
        <family val="2"/>
      </rPr>
      <t xml:space="preserve">Se viene adelantando tareas para el cumplimiento de la actividad, esta se encuentra prevista hasta noviembre. 
</t>
    </r>
    <r>
      <rPr>
        <sz val="12"/>
        <color rgb="FFFF0000"/>
        <rFont val="Arial"/>
        <family val="2"/>
      </rPr>
      <t xml:space="preserve">Se remitira en septiembre al proceso de comunicaciones para su revisiòn, aprobaciòn y publicaciòn.  </t>
    </r>
  </si>
  <si>
    <r>
      <rPr>
        <sz val="11"/>
        <color rgb="FF000000"/>
        <rFont val="Calibri"/>
        <family val="2"/>
        <scheme val="minor"/>
      </rPr>
      <t xml:space="preserve">
</t>
    </r>
    <r>
      <rPr>
        <b/>
        <sz val="11"/>
        <color rgb="FF000000"/>
        <rFont val="Calibri"/>
        <family val="2"/>
        <scheme val="minor"/>
      </rPr>
      <t xml:space="preserve">En el reporte de marzo se registran  asesoria a empresas privadas MEDICARTE -  GENOGRUP - SENA
</t>
    </r>
    <r>
      <rPr>
        <sz val="11"/>
        <color rgb="FF000000"/>
        <rFont val="Calibri"/>
        <family val="2"/>
        <scheme val="minor"/>
      </rPr>
      <t xml:space="preserve">
</t>
    </r>
    <r>
      <rPr>
        <b/>
        <sz val="11"/>
        <color rgb="FF000000"/>
        <rFont val="Calibri"/>
        <family val="2"/>
        <scheme val="minor"/>
      </rPr>
      <t xml:space="preserve">En el reporte de junio se anexa informe comisón a Risaralda 
</t>
    </r>
    <r>
      <rPr>
        <sz val="11"/>
        <color rgb="FF000000"/>
        <rFont val="Calibri"/>
        <family val="2"/>
        <scheme val="minor"/>
      </rPr>
      <t>Municipio o distrito: Pereira, Dosquebradas  en el drive :
https://institutonacionalparaciegos-my.sharepoint.com/:f:/g/personal/csupanteve_inci_gov_co/EqBZKTZmx4tJjI5m68Ox97kBTQtDKOGA5E5PdezcFZL2xg?e=FmzXFo
NO OBSTANTE SE DEBE REVISAR SI LA EVIDENCIA DA CUENTA DE LA EJECUCIÓN DE LA ACTIVIDAD</t>
    </r>
  </si>
  <si>
    <r>
      <rPr>
        <b/>
        <sz val="12"/>
        <color rgb="FF000000"/>
        <rFont val="Arial"/>
        <family val="2"/>
      </rPr>
      <t xml:space="preserve">
Asesorias reportadas y evidencias EN FEBRERO:
Universidad Nacional / UASPE / C&amp;C / CNCS / COLPATRIA / INALDEZX / SCOTIANBANK / SENA 
Seguimientos EN FEBRERO (REPORTE 1):  C&amp;C
Asesorias reportadas y evidencias EN MARZO :
</t>
    </r>
    <r>
      <rPr>
        <sz val="12"/>
        <color rgb="FF000000"/>
        <rFont val="Arial"/>
        <family val="2"/>
      </rPr>
      <t xml:space="preserve">Universidad Nacional / UASPE / C&amp;C / CNCS / COLPATRIA / INALDEZX / SCOTIANBANK / SENA 
</t>
    </r>
    <r>
      <rPr>
        <b/>
        <sz val="12"/>
        <color rgb="FF000000"/>
        <rFont val="Arial"/>
        <family val="2"/>
      </rPr>
      <t>Seguimientos EN FEBRERO ( REPORTE 2):</t>
    </r>
    <r>
      <rPr>
        <sz val="12"/>
        <color rgb="FF000000"/>
        <rFont val="Arial"/>
        <family val="2"/>
      </rPr>
      <t xml:space="preserve"> Universidad Nacional / CNSC
</t>
    </r>
    <r>
      <rPr>
        <b/>
        <sz val="12"/>
        <color rgb="FF000000"/>
        <rFont val="Arial"/>
        <family val="2"/>
      </rPr>
      <t xml:space="preserve">
Asesorias reportadas y evidencias EN ABRIL :
</t>
    </r>
    <r>
      <rPr>
        <sz val="12"/>
        <color rgb="FF000000"/>
        <rFont val="Arial"/>
        <family val="2"/>
      </rPr>
      <t xml:space="preserve">DAFP / SENA
</t>
    </r>
    <r>
      <rPr>
        <sz val="12"/>
        <color rgb="FFFF0000"/>
        <rFont val="Arial"/>
        <family val="2"/>
      </rPr>
      <t xml:space="preserve">Seguimientos EN ABRIL ( REPORTE 1): DAFP
</t>
    </r>
    <r>
      <rPr>
        <sz val="12"/>
        <color rgb="FF000000"/>
        <rFont val="Arial"/>
        <family val="2"/>
      </rPr>
      <t xml:space="preserve">
</t>
    </r>
    <r>
      <rPr>
        <b/>
        <sz val="12"/>
        <color rgb="FF000000"/>
        <rFont val="Arial"/>
        <family val="2"/>
      </rPr>
      <t xml:space="preserve">Asesorias reportadas y evidencias EN MAYO :
</t>
    </r>
    <r>
      <rPr>
        <sz val="12"/>
        <color rgb="FF000000"/>
        <rFont val="Arial"/>
        <family val="2"/>
      </rPr>
      <t xml:space="preserve">DAFP / SENA
</t>
    </r>
    <r>
      <rPr>
        <sz val="12"/>
        <color rgb="FFFF0000"/>
        <rFont val="Arial"/>
        <family val="2"/>
      </rPr>
      <t xml:space="preserve">Seguimientos EN MAYO ( REPORTE 1): DAFP 
</t>
    </r>
    <r>
      <rPr>
        <sz val="12"/>
        <color rgb="FF000000"/>
        <rFont val="Arial"/>
        <family val="2"/>
      </rPr>
      <t xml:space="preserve">
</t>
    </r>
  </si>
  <si>
    <t>Se realizo reporte correspondiente al primer trimestre.</t>
  </si>
  <si>
    <t>En ejecución según lo reportado.</t>
  </si>
  <si>
    <t xml:space="preserve">En ejecución según lo reportado. Con corte a junio se reportan dos cursos finalizados y certificados. </t>
  </si>
  <si>
    <t>Para el segundo trimestre han atendido 25 solicitudes recibidas a traves del ORFEO.</t>
  </si>
  <si>
    <t xml:space="preserve">Durante el segundo trimestre se describen varios acompañamientos en los territorios: Sahagun, Norte de santander, arauca, soledad, guajira, casanare.
Se registra avance numerico, se aclara la información. </t>
  </si>
  <si>
    <r>
      <rPr>
        <sz val="12"/>
        <color rgb="FF000000"/>
        <rFont val="Arial"/>
        <family val="2"/>
      </rPr>
      <t xml:space="preserve">Durante el segundo trimestre se describen distritos o municipios certificados asesorados a varias regionales como: 
 Medellin,  Pasto, Monteria, pitalito, ibague,  yopal. bucaramanga, itagui, apartado.
</t>
    </r>
    <r>
      <rPr>
        <b/>
        <u/>
        <sz val="12"/>
        <color rgb="FF000000"/>
        <rFont val="Arial"/>
        <family val="2"/>
      </rPr>
      <t xml:space="preserve">PRIMERA FASE
</t>
    </r>
    <r>
      <rPr>
        <sz val="12"/>
        <color rgb="FF000000"/>
        <rFont val="Arial"/>
        <family val="2"/>
      </rPr>
      <t xml:space="preserve">
</t>
    </r>
  </si>
  <si>
    <t xml:space="preserve">informes de comisión. </t>
  </si>
  <si>
    <t>Se visitaron varias instituciones educativas de la zona rural en las comisiones de Córdoba,Choco, Nariño.</t>
  </si>
  <si>
    <t xml:space="preserve">Se visitaron varias instituciones educativas de la zona rural en las comisiones de Guaviare, Bolivar y Putumayo. </t>
  </si>
  <si>
    <t xml:space="preserve">A la fecha esta actividad no presenta avance cuantitativo, su ejecución incia en julio. 
</t>
  </si>
  <si>
    <t xml:space="preserve">informes de comisión </t>
  </si>
  <si>
    <t>Se iniciaron las gestiones, socializando el portafolio de asisitencia tecnica a IES para el fortalecimiento de planes de estudios y programas en las comisiones de Nariño, Córdoba y Choco.</t>
  </si>
  <si>
    <t xml:space="preserve">Se iniciaron las gestiones, socializando el portafolio de asisitencia tecnica a IES para el fortalecimiento de planes de estudios y programas en las comisiones de Guaviare, Bolivar y Putumayo. </t>
  </si>
  <si>
    <t xml:space="preserve">A la fecha esta actividad no presenta avance cuantitativo, su ejecución inicia en julio. 
</t>
  </si>
  <si>
    <t xml:space="preserve">Registro acciones asistencia tecnica educación. </t>
  </si>
  <si>
    <t xml:space="preserve">Se realizan 5 asistencias técnicas en la ETC de Sucre con diferentes equipos de trabajo del ICBF. Un acompañamiento a ICBF CHOCO. </t>
  </si>
  <si>
    <t>De las regiones priorizadas no hubo acompañamientos en el presente mes</t>
  </si>
  <si>
    <t xml:space="preserve">Durante el segundo trimestre se describen acompañamientos a varias regionales como: 
 ICBF Floridablanca y por seguimiento virtual a Bucaramanga.
ICBF BUCARAMANGA-PALMAS DEL SOCORRO-PALMAR- GIRÓN y por seguimiento virtual REGIONAL ICBF PASTO
</t>
  </si>
  <si>
    <t xml:space="preserve">Informe de comisiones e informe de actividades </t>
  </si>
  <si>
    <t xml:space="preserve">En comisiones se brindo asesoria en primera infancia a las ETC de Choco y Nariño. En la comision de Córdoba-Lorica no fue posible llevar a cabo la reunión con ICBF, sin embargo se realizo de manera virtual el 16 de agosto. </t>
  </si>
  <si>
    <t>Informes de comisión</t>
  </si>
  <si>
    <t xml:space="preserve">Se realizo comisiones en las siguientes regiones Guaviare y Putumayo. </t>
  </si>
  <si>
    <t xml:space="preserve">A la fecha esta actividad no presenta avance cuantitativo, no obstante se reporta que se viene  adelantando contactos con el ICBF y otras entidades de la regional caqueta y santander  ddurante el segundo trimestre.
</t>
  </si>
  <si>
    <t>Informe comisiones</t>
  </si>
  <si>
    <t>A traves de las comisiones se conoce el interes de implementar programas de formación en ENS y en IES. Las comisiones realizadas y que dan cuenta de esto son: Córdoba- lorica ( ENS Santa Teresita ), Choco ( ENS san pio X y Escuela Normal Superior Demetrio Salazar Castillo ) y Nariño ( ENS Pío XII en Pupiales - rural).</t>
  </si>
  <si>
    <t>A la fecha no presenta ejecución</t>
  </si>
  <si>
    <t>Borrador cartilla de estimulación sensorial y propuesta primera infancia.</t>
  </si>
  <si>
    <t>Se cuenta con un avance en la propuesta de la fase 2 de con + sentidos aventura tactil.
Se recibe respuesta por parte de las entidades para realizar la reunión virtual y revisión del material para el 05 de septiembre.</t>
  </si>
  <si>
    <t>V.3 Borrador propuesta primera infancia fase 2. 17.11.2024</t>
  </si>
  <si>
    <t>Se realizan ajustes en la propuesta del material didáctico para primera infancia Con+Sentidos Fase 2 “Aventura Tactil”.Se realizan ajustes en la propuesta del material didáctico para primera infancia Con+Sentidos Fase 2 “Aventura Tactil”.</t>
  </si>
  <si>
    <t xml:space="preserve">Se vienen adelantando acciones para el desarrollo de la actividad, se han remitido correos a las entidades ( ICBF, MIN EDUCACIÒN, S.EDUCACIÒN). No obstante no se ha obtenido respuesta a la fecha.
Se prevee en el segundo semestre el desarrollo de la actividad. 
Se sugiere remitir oficio para solicitar de manera oficial el apoyo de las entidades. </t>
  </si>
  <si>
    <t>Se ha validado información en las regiones con el apoyo de algunos de los referentes nacionales del ICBF que han dado respuesta, para identificar en cuales de las ETC de comisión hay estudiantes con DV para hacer la sistematización de experiencias. En el momento hay confirmación de Nariño.</t>
  </si>
  <si>
    <t xml:space="preserve">Se realizaron las primeras comisiones a las ETC de: Guaviare, Bolivar, Putumayo, Córdoba/Lorica, Nariño y Choco. Con los informes se validará  en que regiones si hay niñas y niños del  ICBF con DV con el fin de hacer la sistematización de experiencias en primera infancia en la segunda comisión. </t>
  </si>
  <si>
    <t xml:space="preserve">No presenta avance
A la fecha no se cuenta con informaciòn suficiente para documentar experiencias conforme lo definie la actividad, se prevee en el segundo semestre el desarrollo de la actividad. </t>
  </si>
  <si>
    <t>TOTAL VIGENCIA 2024</t>
  </si>
  <si>
    <t>TOTAL A DICIEMBRE</t>
  </si>
  <si>
    <t>TOTAL AVANCE CUANTITATIVO DICIEMBRE</t>
  </si>
  <si>
    <t>EVIDENCIA DICIEMBRE</t>
  </si>
  <si>
    <t>Descripción logros y avances DICIEMBRE</t>
  </si>
  <si>
    <t>TOTAL A NOVIEMBRE</t>
  </si>
  <si>
    <t>TOTAL AVANCE CUANTITATIVO NOVIEMBRE</t>
  </si>
  <si>
    <t>EVIDENCIA NOVIEMBRE</t>
  </si>
  <si>
    <t>Descripción logros y avances NOVIEMBRE</t>
  </si>
  <si>
    <t>TOTAL A OCTUBRE</t>
  </si>
  <si>
    <t>TOTAL AVANCE CUANTITATIVO OCTUBRE</t>
  </si>
  <si>
    <t>EVIDENCIA OCTUBRE</t>
  </si>
  <si>
    <t>Descripción logros y avances OCTUBRE</t>
  </si>
  <si>
    <t>TOTAL A SEPTIEMBRE</t>
  </si>
  <si>
    <t>TOTAL AVANCE CUANTITATIVO SEPTIEMBRE</t>
  </si>
  <si>
    <t>EVIDENCIA SEPTIEMBRE</t>
  </si>
  <si>
    <t>Descripción logros y avances SEPTIEMBRE</t>
  </si>
  <si>
    <t>TOTAL A AGOSTO</t>
  </si>
  <si>
    <t>TOTAL AVANCE CUANTITATIVO AGOSTO</t>
  </si>
  <si>
    <t>EVIDENCIA AGOSTO</t>
  </si>
  <si>
    <t>Descripción logros y avances AGOSTO</t>
  </si>
  <si>
    <t>TOTAL A JULIO</t>
  </si>
  <si>
    <t>TOTAL AVANCE CUANTITATIVO JULIO</t>
  </si>
  <si>
    <t>EVIDENCIA JULIO</t>
  </si>
  <si>
    <t>Descripción logros y avances JULIO</t>
  </si>
  <si>
    <t>OBSERVACIONES CON CORTE A 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</si>
</sst>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1" formatCode="_-* #,##0_-;\-* #,##0_-;_-* &quot;-&quot;_-;_-@_-"/>
    <numFmt numFmtId="44" formatCode="_-&quot;$&quot;\ * #,##0.00_-;\-&quot;$&quot;\ * #,##0.00_-;_-&quot;$&quot;\ * &quot;-&quot;??_-;_-@_-"/>
    <numFmt numFmtId="164" formatCode="[$-240A]d&quot; de &quot;mmmm&quot; de &quot;yyyy;@"/>
    <numFmt numFmtId="165" formatCode="#,##0_ ;\-#,##0\ "/>
    <numFmt numFmtId="166" formatCode="0.0"/>
    <numFmt numFmtId="167" formatCode="_(&quot;$&quot;\ * #,##0.00_);_(&quot;$&quot;\ * \(#,##0.00\);_(&quot;$&quot;\ * &quot;-&quot;??_);_(@_)"/>
    <numFmt numFmtId="168" formatCode="_(* #,##0_);_(* \(#,##0\);_(* &quot;-&quot;_);_(@_)"/>
  </numFmts>
  <fonts count="52">
    <font>
      <sz val="11"/>
      <color theme="1"/>
      <name val="Calibri"/>
      <family val="2"/>
      <scheme val="minor"/>
    </font>
    <font>
      <sz val="11"/>
      <color theme="1"/>
      <name val="Calibri"/>
      <family val="2"/>
      <scheme val="minor"/>
    </font>
    <font>
      <u/>
      <sz val="11"/>
      <color theme="10"/>
      <name val="Calibri"/>
      <family val="2"/>
      <scheme val="minor"/>
    </font>
    <font>
      <b/>
      <sz val="14"/>
      <color theme="1"/>
      <name val="Arial"/>
      <family val="2"/>
    </font>
    <font>
      <sz val="12"/>
      <color theme="1"/>
      <name val="Arial"/>
      <family val="2"/>
    </font>
    <font>
      <b/>
      <sz val="12"/>
      <color theme="1"/>
      <name val="Arial"/>
      <family val="2"/>
    </font>
    <font>
      <sz val="12"/>
      <name val="Arial"/>
      <family val="2"/>
    </font>
    <font>
      <sz val="12"/>
      <color rgb="FFFF0000"/>
      <name val="Arial"/>
      <family val="2"/>
    </font>
    <font>
      <b/>
      <sz val="12"/>
      <name val="Arial"/>
      <family val="2"/>
    </font>
    <font>
      <sz val="10"/>
      <color theme="1"/>
      <name val="Verdana"/>
      <family val="2"/>
    </font>
    <font>
      <b/>
      <sz val="9"/>
      <color indexed="81"/>
      <name val="Tahoma"/>
      <family val="2"/>
    </font>
    <font>
      <sz val="9"/>
      <color indexed="81"/>
      <name val="Tahoma"/>
      <family val="2"/>
    </font>
    <font>
      <sz val="14"/>
      <color theme="0"/>
      <name val="Arial"/>
      <family val="2"/>
    </font>
    <font>
      <sz val="12"/>
      <color theme="0"/>
      <name val="Arial"/>
      <family val="2"/>
    </font>
    <font>
      <sz val="11"/>
      <color indexed="8"/>
      <name val="Calibri"/>
      <family val="2"/>
      <scheme val="minor"/>
    </font>
    <font>
      <sz val="12"/>
      <color indexed="8"/>
      <name val="Arial"/>
      <family val="2"/>
    </font>
    <font>
      <sz val="10"/>
      <name val="Arial"/>
      <family val="2"/>
    </font>
    <font>
      <b/>
      <sz val="12"/>
      <color rgb="FFFFFFFF"/>
      <name val="Arial"/>
      <family val="2"/>
    </font>
    <font>
      <b/>
      <sz val="12"/>
      <color rgb="FF000000"/>
      <name val="Arial"/>
      <family val="2"/>
    </font>
    <font>
      <b/>
      <sz val="12"/>
      <color theme="0"/>
      <name val="Arial"/>
      <family val="2"/>
    </font>
    <font>
      <b/>
      <sz val="12"/>
      <color indexed="8"/>
      <name val="Arial"/>
      <family val="2"/>
    </font>
    <font>
      <sz val="16"/>
      <color theme="8"/>
      <name val="Calibri"/>
      <family val="2"/>
      <scheme val="minor"/>
    </font>
    <font>
      <sz val="12"/>
      <color rgb="FF000000"/>
      <name val="Arial"/>
      <family val="2"/>
    </font>
    <font>
      <sz val="11"/>
      <color rgb="FF242424"/>
      <name val="Aptos Narrow"/>
      <charset val="1"/>
    </font>
    <font>
      <b/>
      <sz val="14"/>
      <color rgb="FF000000"/>
      <name val="Arial"/>
      <family val="2"/>
    </font>
    <font>
      <sz val="14"/>
      <color theme="1"/>
      <name val="Arial"/>
      <family val="2"/>
    </font>
    <font>
      <sz val="14"/>
      <color rgb="FF000000"/>
      <name val="Arial"/>
      <family val="2"/>
    </font>
    <font>
      <sz val="12"/>
      <color rgb="FF000000"/>
      <name val="Aptos"/>
      <charset val="1"/>
    </font>
    <font>
      <sz val="12"/>
      <color theme="1"/>
      <name val="Calibri"/>
      <family val="2"/>
      <scheme val="minor"/>
    </font>
    <font>
      <sz val="11"/>
      <color rgb="FF000000"/>
      <name val="Calibri"/>
      <family val="2"/>
    </font>
    <font>
      <sz val="11"/>
      <color rgb="FF000000"/>
      <name val="Calibri"/>
      <family val="2"/>
      <scheme val="minor"/>
    </font>
    <font>
      <sz val="12"/>
      <name val="Calibri"/>
      <family val="2"/>
      <scheme val="minor"/>
    </font>
    <font>
      <sz val="12"/>
      <color indexed="81"/>
      <name val="Tahoma"/>
      <family val="2"/>
    </font>
    <font>
      <sz val="14"/>
      <name val="Arial"/>
      <family val="2"/>
    </font>
    <font>
      <sz val="16"/>
      <color theme="1"/>
      <name val="Calibri"/>
      <family val="2"/>
      <scheme val="minor"/>
    </font>
    <font>
      <sz val="18"/>
      <color theme="1"/>
      <name val="Calibri"/>
      <family val="2"/>
      <scheme val="minor"/>
    </font>
    <font>
      <sz val="11"/>
      <name val="Calibri"/>
      <family val="2"/>
      <scheme val="minor"/>
    </font>
    <font>
      <sz val="16"/>
      <name val="Calibri"/>
      <family val="2"/>
      <scheme val="minor"/>
    </font>
    <font>
      <sz val="18"/>
      <name val="Calibri"/>
      <family val="2"/>
      <scheme val="minor"/>
    </font>
    <font>
      <sz val="18"/>
      <color rgb="FF000000"/>
      <name val="Calibri"/>
      <family val="2"/>
      <scheme val="minor"/>
    </font>
    <font>
      <b/>
      <u/>
      <sz val="18"/>
      <color rgb="FF000000"/>
      <name val="Calibri"/>
      <family val="2"/>
      <scheme val="minor"/>
    </font>
    <font>
      <sz val="18"/>
      <color rgb="FFFF0000"/>
      <name val="Calibri"/>
      <family val="2"/>
      <scheme val="minor"/>
    </font>
    <font>
      <sz val="18"/>
      <color theme="1"/>
      <name val="Arial"/>
      <family val="2"/>
    </font>
    <font>
      <sz val="18"/>
      <color rgb="FF000000"/>
      <name val="Arial"/>
      <family val="2"/>
    </font>
    <font>
      <sz val="18"/>
      <color rgb="FFFF0000"/>
      <name val="Arial"/>
      <family val="2"/>
    </font>
    <font>
      <sz val="16"/>
      <color theme="7" tint="0.59999389629810485"/>
      <name val="Calibri"/>
      <family val="2"/>
      <scheme val="minor"/>
    </font>
    <font>
      <sz val="16"/>
      <color rgb="FF000000"/>
      <name val="Calibri"/>
      <family val="2"/>
    </font>
    <font>
      <b/>
      <sz val="11"/>
      <color rgb="FF000000"/>
      <name val="Calibri"/>
      <family val="2"/>
    </font>
    <font>
      <sz val="12"/>
      <color theme="1"/>
      <name val="Arial"/>
      <family val="2"/>
    </font>
    <font>
      <b/>
      <sz val="11"/>
      <color rgb="FF000000"/>
      <name val="Calibri"/>
      <family val="2"/>
      <scheme val="minor"/>
    </font>
    <font>
      <b/>
      <u/>
      <sz val="12"/>
      <color rgb="FF000000"/>
      <name val="Arial"/>
      <family val="2"/>
    </font>
    <font>
      <b/>
      <sz val="16"/>
      <color theme="1"/>
      <name val="Calibri"/>
      <family val="2"/>
      <scheme val="minor"/>
    </font>
  </fonts>
  <fills count="30">
    <fill>
      <patternFill patternType="none"/>
    </fill>
    <fill>
      <patternFill patternType="gray125"/>
    </fill>
    <fill>
      <patternFill patternType="solid">
        <fgColor theme="4" tint="0.59999389629810485"/>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rgb="FFFFC000"/>
        <bgColor indexed="64"/>
      </patternFill>
    </fill>
    <fill>
      <patternFill patternType="solid">
        <fgColor theme="4" tint="-0.499984740745262"/>
        <bgColor indexed="64"/>
      </patternFill>
    </fill>
    <fill>
      <patternFill patternType="solid">
        <fgColor rgb="FF31849B"/>
        <bgColor indexed="64"/>
      </patternFill>
    </fill>
    <fill>
      <patternFill patternType="solid">
        <fgColor rgb="FF00206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9" tint="0.79998168889431442"/>
        <bgColor rgb="FFFDE9D9"/>
      </patternFill>
    </fill>
    <fill>
      <patternFill patternType="solid">
        <fgColor theme="4" tint="0.79998168889431442"/>
        <bgColor rgb="FFFDE9D9"/>
      </patternFill>
    </fill>
    <fill>
      <patternFill patternType="solid">
        <fgColor theme="0"/>
        <bgColor rgb="FF000000"/>
      </patternFill>
    </fill>
    <fill>
      <patternFill patternType="solid">
        <fgColor theme="8" tint="0.39997558519241921"/>
        <bgColor indexed="64"/>
      </patternFill>
    </fill>
    <fill>
      <patternFill patternType="solid">
        <fgColor rgb="FFFFFF00"/>
        <bgColor indexed="64"/>
      </patternFill>
    </fill>
    <fill>
      <patternFill patternType="solid">
        <fgColor theme="7" tint="0.39997558519241921"/>
        <bgColor indexed="64"/>
      </patternFill>
    </fill>
    <fill>
      <patternFill patternType="solid">
        <fgColor theme="7"/>
        <bgColor indexed="64"/>
      </patternFill>
    </fill>
    <fill>
      <patternFill patternType="solid">
        <fgColor rgb="FFFF0000"/>
        <bgColor indexed="64"/>
      </patternFill>
    </fill>
    <fill>
      <patternFill patternType="solid">
        <fgColor rgb="FFFFFFFF"/>
        <bgColor rgb="FF000000"/>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auto="1"/>
      </top>
      <bottom/>
      <diagonal/>
    </border>
    <border>
      <left/>
      <right style="thin">
        <color indexed="64"/>
      </right>
      <top style="thin">
        <color indexed="64"/>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rgb="FF002060"/>
      </left>
      <right style="thin">
        <color rgb="FF002060"/>
      </right>
      <top style="thin">
        <color rgb="FF002060"/>
      </top>
      <bottom style="thin">
        <color rgb="FF002060"/>
      </bottom>
      <diagonal/>
    </border>
    <border>
      <left/>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style="thin">
        <color auto="1"/>
      </top>
      <bottom style="thin">
        <color auto="1"/>
      </bottom>
      <diagonal/>
    </border>
    <border>
      <left/>
      <right/>
      <top style="thin">
        <color auto="1"/>
      </top>
      <bottom/>
      <diagonal/>
    </border>
    <border>
      <left style="thin">
        <color indexed="64"/>
      </left>
      <right/>
      <top/>
      <bottom/>
      <diagonal/>
    </border>
    <border>
      <left/>
      <right/>
      <top style="thin">
        <color theme="4"/>
      </top>
      <bottom/>
      <diagonal/>
    </border>
    <border>
      <left style="medium">
        <color indexed="64"/>
      </left>
      <right style="thin">
        <color auto="1"/>
      </right>
      <top style="medium">
        <color indexed="64"/>
      </top>
      <bottom/>
      <diagonal/>
    </border>
    <border>
      <left/>
      <right style="thin">
        <color auto="1"/>
      </right>
      <top style="medium">
        <color indexed="64"/>
      </top>
      <bottom/>
      <diagonal/>
    </border>
    <border>
      <left style="thin">
        <color auto="1"/>
      </left>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auto="1"/>
      </right>
      <top style="thin">
        <color auto="1"/>
      </top>
      <bottom style="thin">
        <color auto="1"/>
      </bottom>
      <diagonal/>
    </border>
    <border>
      <left style="thin">
        <color theme="4" tint="-0.249977111117893"/>
      </left>
      <right style="thin">
        <color theme="4" tint="-0.249977111117893"/>
      </right>
      <top/>
      <bottom style="thin">
        <color theme="4" tint="-0.249977111117893"/>
      </bottom>
      <diagonal/>
    </border>
    <border>
      <left style="thin">
        <color theme="4" tint="-0.249977111117893"/>
      </left>
      <right/>
      <top/>
      <bottom style="thin">
        <color theme="4" tint="-0.249977111117893"/>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right style="thin">
        <color rgb="FF000000"/>
      </right>
      <top style="thin">
        <color rgb="FF000000"/>
      </top>
      <bottom style="thin">
        <color rgb="FF000000"/>
      </bottom>
      <diagonal/>
    </border>
    <border>
      <left style="thin">
        <color theme="4" tint="-0.249977111117893"/>
      </left>
      <right style="medium">
        <color indexed="64"/>
      </right>
      <top style="thin">
        <color theme="4" tint="-0.249977111117893"/>
      </top>
      <bottom style="thin">
        <color theme="4" tint="-0.249977111117893"/>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theme="4" tint="-0.249977111117893"/>
      </right>
      <top style="thin">
        <color theme="4" tint="-0.249977111117893"/>
      </top>
      <bottom style="thin">
        <color theme="4" tint="-0.249977111117893"/>
      </bottom>
      <diagonal/>
    </border>
    <border>
      <left style="thin">
        <color rgb="FF000000"/>
      </left>
      <right style="thin">
        <color auto="1"/>
      </right>
      <top style="thin">
        <color rgb="FF000000"/>
      </top>
      <bottom style="thin">
        <color rgb="FF000000"/>
      </bottom>
      <diagonal/>
    </border>
    <border>
      <left style="thin">
        <color rgb="FF000000"/>
      </left>
      <right/>
      <top style="thin">
        <color rgb="FF000000"/>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style="thin">
        <color auto="1"/>
      </right>
      <top style="thin">
        <color rgb="FF000000"/>
      </top>
      <bottom style="thin">
        <color auto="1"/>
      </bottom>
      <diagonal/>
    </border>
    <border>
      <left style="thin">
        <color theme="4" tint="-0.249977111117893"/>
      </left>
      <right style="thin">
        <color theme="4" tint="-0.249977111117893"/>
      </right>
      <top style="thin">
        <color theme="4" tint="-0.249977111117893"/>
      </top>
      <bottom/>
      <diagonal/>
    </border>
    <border>
      <left style="thin">
        <color rgb="FF000000"/>
      </left>
      <right/>
      <top/>
      <bottom style="thin">
        <color rgb="FF000000"/>
      </bottom>
      <diagonal/>
    </border>
    <border>
      <left style="thin">
        <color rgb="FF000000"/>
      </left>
      <right style="thin">
        <color rgb="FF000000"/>
      </right>
      <top style="thin">
        <color theme="4"/>
      </top>
      <bottom style="thin">
        <color rgb="FF000000"/>
      </bottom>
      <diagonal/>
    </border>
    <border>
      <left style="thin">
        <color rgb="FF000000"/>
      </left>
      <right/>
      <top style="thin">
        <color theme="4"/>
      </top>
      <bottom style="thin">
        <color rgb="FF000000"/>
      </bottom>
      <diagonal/>
    </border>
    <border>
      <left style="thin">
        <color rgb="FF000000"/>
      </left>
      <right style="thin">
        <color rgb="FF000000"/>
      </right>
      <top style="thin">
        <color theme="4"/>
      </top>
      <bottom style="thin">
        <color auto="1"/>
      </bottom>
      <diagonal/>
    </border>
    <border>
      <left style="thin">
        <color rgb="FF000000"/>
      </left>
      <right style="thin">
        <color rgb="FF000000"/>
      </right>
      <top/>
      <bottom/>
      <diagonal/>
    </border>
    <border>
      <left style="thin">
        <color theme="4" tint="-0.249977111117893"/>
      </left>
      <right style="thin">
        <color theme="4" tint="-0.249977111117893"/>
      </right>
      <top style="thin">
        <color theme="4" tint="-0.249977111117893"/>
      </top>
      <bottom style="thin">
        <color auto="1"/>
      </bottom>
      <diagonal/>
    </border>
    <border>
      <left style="thin">
        <color theme="4" tint="-0.249977111117893"/>
      </left>
      <right/>
      <top style="thin">
        <color theme="4" tint="-0.249977111117893"/>
      </top>
      <bottom style="thin">
        <color auto="1"/>
      </bottom>
      <diagonal/>
    </border>
    <border>
      <left style="thin">
        <color theme="4" tint="-0.249977111117893"/>
      </left>
      <right/>
      <top style="thin">
        <color theme="4" tint="-0.249977111117893"/>
      </top>
      <bottom/>
      <diagonal/>
    </border>
    <border>
      <left style="medium">
        <color indexed="64"/>
      </left>
      <right style="thin">
        <color auto="1"/>
      </right>
      <top style="thin">
        <color auto="1"/>
      </top>
      <bottom/>
      <diagonal/>
    </border>
    <border>
      <left/>
      <right style="thin">
        <color auto="1"/>
      </right>
      <top style="thin">
        <color theme="4"/>
      </top>
      <bottom/>
      <diagonal/>
    </border>
    <border>
      <left style="thin">
        <color auto="1"/>
      </left>
      <right style="thin">
        <color auto="1"/>
      </right>
      <top style="thin">
        <color theme="4"/>
      </top>
      <bottom/>
      <diagonal/>
    </border>
    <border>
      <left/>
      <right/>
      <top style="thin">
        <color rgb="FF000000"/>
      </top>
      <bottom style="thin">
        <color rgb="FF000000"/>
      </bottom>
      <diagonal/>
    </border>
    <border>
      <left/>
      <right style="thin">
        <color rgb="FF000000"/>
      </right>
      <top style="thin">
        <color theme="4"/>
      </top>
      <bottom style="thin">
        <color rgb="FF000000"/>
      </bottom>
      <diagonal/>
    </border>
    <border>
      <left style="thin">
        <color rgb="FF000000"/>
      </left>
      <right style="thin">
        <color rgb="FF000000"/>
      </right>
      <top style="thin">
        <color theme="4"/>
      </top>
      <bottom/>
      <diagonal/>
    </border>
    <border>
      <left style="thin">
        <color rgb="FF000000"/>
      </left>
      <right/>
      <top/>
      <bottom/>
      <diagonal/>
    </border>
    <border>
      <left/>
      <right/>
      <top style="thin">
        <color rgb="FF000000"/>
      </top>
      <bottom/>
      <diagonal/>
    </border>
  </borders>
  <cellStyleXfs count="1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9" fontId="9" fillId="0" borderId="0" applyFill="0" applyBorder="0" applyProtection="0">
      <alignment horizontal="left" vertical="center"/>
    </xf>
    <xf numFmtId="0" fontId="1" fillId="0" borderId="0"/>
    <xf numFmtId="0" fontId="14" fillId="0" borderId="0"/>
    <xf numFmtId="9" fontId="16" fillId="0" borderId="0" applyFont="0" applyFill="0" applyBorder="0" applyAlignment="0" applyProtection="0"/>
    <xf numFmtId="9" fontId="14" fillId="0" borderId="0" applyFont="0" applyFill="0" applyBorder="0" applyAlignment="0" applyProtection="0"/>
    <xf numFmtId="42" fontId="14"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cellStyleXfs>
  <cellXfs count="743">
    <xf numFmtId="0" fontId="0" fillId="0" borderId="0" xfId="0"/>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4" fillId="12" borderId="5" xfId="0" applyFont="1" applyFill="1" applyBorder="1" applyAlignment="1">
      <alignment horizontal="center" vertical="center" wrapText="1"/>
    </xf>
    <xf numFmtId="9" fontId="4" fillId="12" borderId="2" xfId="0" applyNumberFormat="1" applyFont="1" applyFill="1" applyBorder="1" applyAlignment="1">
      <alignment horizontal="center" vertical="center" wrapText="1"/>
    </xf>
    <xf numFmtId="9" fontId="6" fillId="12" borderId="1" xfId="0" applyNumberFormat="1" applyFont="1" applyFill="1" applyBorder="1" applyAlignment="1">
      <alignment horizontal="center" vertical="center" wrapText="1"/>
    </xf>
    <xf numFmtId="9" fontId="4" fillId="12" borderId="1" xfId="0" applyNumberFormat="1" applyFont="1" applyFill="1" applyBorder="1" applyAlignment="1">
      <alignment horizontal="center" vertical="center" wrapText="1"/>
    </xf>
    <xf numFmtId="1" fontId="4" fillId="12" borderId="1" xfId="0" applyNumberFormat="1" applyFont="1" applyFill="1" applyBorder="1" applyAlignment="1">
      <alignment horizontal="center" vertical="center" wrapText="1"/>
    </xf>
    <xf numFmtId="0" fontId="4" fillId="12" borderId="6" xfId="0" applyFont="1" applyFill="1" applyBorder="1" applyAlignment="1">
      <alignment horizontal="center" vertical="center" wrapText="1"/>
    </xf>
    <xf numFmtId="0" fontId="4" fillId="12" borderId="7" xfId="0"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6" xfId="0" applyFont="1" applyBorder="1" applyAlignment="1">
      <alignment horizontal="center" vertical="center" wrapText="1"/>
    </xf>
    <xf numFmtId="9" fontId="13" fillId="14" borderId="11" xfId="5" applyNumberFormat="1" applyFont="1" applyFill="1" applyBorder="1" applyAlignment="1">
      <alignment horizontal="center" vertical="center" wrapText="1"/>
    </xf>
    <xf numFmtId="9" fontId="13" fillId="14" borderId="12" xfId="5" applyNumberFormat="1" applyFont="1" applyFill="1" applyBorder="1" applyAlignment="1">
      <alignment horizontal="center" vertical="center" wrapText="1"/>
    </xf>
    <xf numFmtId="0" fontId="15" fillId="0" borderId="0" xfId="6" applyFont="1"/>
    <xf numFmtId="9" fontId="13" fillId="14" borderId="13" xfId="5" applyNumberFormat="1" applyFont="1" applyFill="1" applyBorder="1" applyAlignment="1">
      <alignment horizontal="center" vertical="center" wrapText="1"/>
    </xf>
    <xf numFmtId="9" fontId="4" fillId="0" borderId="14" xfId="7" applyFont="1" applyBorder="1" applyAlignment="1">
      <alignment horizontal="center" vertical="center"/>
    </xf>
    <xf numFmtId="9" fontId="4" fillId="0" borderId="15" xfId="7" applyFont="1" applyBorder="1" applyAlignment="1">
      <alignment horizontal="center" vertical="center"/>
    </xf>
    <xf numFmtId="9" fontId="4" fillId="0" borderId="0" xfId="7" applyFont="1" applyBorder="1" applyAlignment="1">
      <alignment horizontal="center" vertical="center"/>
    </xf>
    <xf numFmtId="0" fontId="4" fillId="0" borderId="0" xfId="5" applyFont="1" applyAlignment="1">
      <alignment wrapText="1"/>
    </xf>
    <xf numFmtId="0" fontId="17" fillId="15" borderId="1" xfId="6" applyFont="1" applyFill="1" applyBorder="1" applyAlignment="1">
      <alignment horizontal="center" vertical="center" wrapText="1"/>
    </xf>
    <xf numFmtId="0" fontId="17" fillId="15" borderId="16" xfId="6" applyFont="1" applyFill="1" applyBorder="1" applyAlignment="1">
      <alignment horizontal="center" vertical="center" wrapText="1"/>
    </xf>
    <xf numFmtId="0" fontId="17" fillId="15" borderId="7" xfId="6" applyFont="1" applyFill="1" applyBorder="1" applyAlignment="1">
      <alignment horizontal="center" vertical="center" wrapText="1"/>
    </xf>
    <xf numFmtId="0" fontId="8" fillId="8" borderId="7" xfId="6" applyFont="1" applyFill="1" applyBorder="1" applyAlignment="1">
      <alignment horizontal="center" vertical="center" wrapText="1"/>
    </xf>
    <xf numFmtId="0" fontId="18" fillId="2" borderId="7" xfId="5" applyFont="1" applyFill="1" applyBorder="1" applyAlignment="1">
      <alignment horizontal="center" vertical="center" wrapText="1"/>
    </xf>
    <xf numFmtId="0" fontId="18" fillId="8" borderId="1" xfId="5" applyFont="1" applyFill="1" applyBorder="1" applyAlignment="1">
      <alignment horizontal="center" vertical="center" wrapText="1"/>
    </xf>
    <xf numFmtId="0" fontId="18" fillId="7" borderId="1" xfId="5" applyFont="1" applyFill="1" applyBorder="1" applyAlignment="1">
      <alignment horizontal="center" vertical="center" wrapText="1"/>
    </xf>
    <xf numFmtId="0" fontId="15" fillId="0" borderId="1" xfId="6" applyFont="1" applyBorder="1" applyAlignment="1">
      <alignment horizontal="center" vertical="center"/>
    </xf>
    <xf numFmtId="0" fontId="6" fillId="0" borderId="3" xfId="6" applyFont="1" applyBorder="1" applyAlignment="1">
      <alignment horizontal="justify" vertical="center" wrapText="1"/>
    </xf>
    <xf numFmtId="0" fontId="6" fillId="0" borderId="1" xfId="6" applyFont="1" applyBorder="1" applyAlignment="1">
      <alignment horizontal="justify" vertical="center" wrapText="1"/>
    </xf>
    <xf numFmtId="0" fontId="6" fillId="0" borderId="1" xfId="6" applyFont="1" applyBorder="1" applyAlignment="1">
      <alignment horizontal="center" vertical="center" wrapText="1"/>
    </xf>
    <xf numFmtId="0" fontId="8" fillId="10" borderId="1" xfId="6" applyFont="1" applyFill="1" applyBorder="1" applyAlignment="1">
      <alignment horizontal="center" vertical="center" wrapText="1"/>
    </xf>
    <xf numFmtId="9" fontId="6" fillId="2" borderId="1" xfId="8" applyFont="1" applyFill="1" applyBorder="1" applyAlignment="1">
      <alignment horizontal="center" vertical="center" wrapText="1"/>
    </xf>
    <xf numFmtId="1" fontId="4" fillId="0" borderId="1" xfId="5" applyNumberFormat="1" applyFont="1" applyBorder="1" applyAlignment="1">
      <alignment horizontal="center" vertical="center"/>
    </xf>
    <xf numFmtId="1" fontId="5" fillId="7" borderId="1" xfId="5" applyNumberFormat="1" applyFont="1" applyFill="1" applyBorder="1" applyAlignment="1">
      <alignment horizontal="center" vertical="center"/>
    </xf>
    <xf numFmtId="3" fontId="8" fillId="10" borderId="1" xfId="6" applyNumberFormat="1" applyFont="1" applyFill="1" applyBorder="1" applyAlignment="1">
      <alignment horizontal="center" vertical="center" wrapText="1"/>
    </xf>
    <xf numFmtId="3" fontId="6" fillId="0" borderId="1" xfId="6" applyNumberFormat="1" applyFont="1" applyBorder="1" applyAlignment="1">
      <alignment horizontal="center" vertical="center" wrapText="1"/>
    </xf>
    <xf numFmtId="3" fontId="4" fillId="0" borderId="1" xfId="5" applyNumberFormat="1" applyFont="1" applyBorder="1" applyAlignment="1">
      <alignment horizontal="center" vertical="center"/>
    </xf>
    <xf numFmtId="3" fontId="5" fillId="7" borderId="1" xfId="5" applyNumberFormat="1" applyFont="1" applyFill="1" applyBorder="1" applyAlignment="1">
      <alignment horizontal="center" vertical="center"/>
    </xf>
    <xf numFmtId="0" fontId="15" fillId="0" borderId="0" xfId="6" applyFont="1" applyAlignment="1">
      <alignment horizontal="center" vertical="center"/>
    </xf>
    <xf numFmtId="0" fontId="6" fillId="0" borderId="0" xfId="6" applyFont="1" applyAlignment="1">
      <alignment horizontal="justify" vertical="center" wrapText="1"/>
    </xf>
    <xf numFmtId="0" fontId="6" fillId="0" borderId="0" xfId="6" applyFont="1" applyAlignment="1">
      <alignment horizontal="center" vertical="center" wrapText="1"/>
    </xf>
    <xf numFmtId="3" fontId="6" fillId="0" borderId="0" xfId="6" applyNumberFormat="1" applyFont="1" applyAlignment="1">
      <alignment horizontal="center" vertical="center" wrapText="1"/>
    </xf>
    <xf numFmtId="9" fontId="6" fillId="0" borderId="0" xfId="8" applyFont="1" applyFill="1" applyBorder="1" applyAlignment="1">
      <alignment horizontal="center" vertical="center" wrapText="1"/>
    </xf>
    <xf numFmtId="3" fontId="4" fillId="0" borderId="0" xfId="5" applyNumberFormat="1" applyFont="1" applyAlignment="1">
      <alignment horizontal="center" vertical="center"/>
    </xf>
    <xf numFmtId="3" fontId="5" fillId="0" borderId="0" xfId="5" applyNumberFormat="1" applyFont="1" applyAlignment="1">
      <alignment horizontal="center" vertical="center"/>
    </xf>
    <xf numFmtId="0" fontId="19" fillId="12" borderId="18" xfId="6" applyFont="1" applyFill="1" applyBorder="1" applyAlignment="1">
      <alignment horizontal="center" vertical="center"/>
    </xf>
    <xf numFmtId="0" fontId="15" fillId="12" borderId="0" xfId="6" applyFont="1" applyFill="1"/>
    <xf numFmtId="0" fontId="6" fillId="3" borderId="1" xfId="6" applyFont="1" applyFill="1" applyBorder="1" applyAlignment="1">
      <alignment horizontal="center" vertical="center" wrapText="1"/>
    </xf>
    <xf numFmtId="1" fontId="6" fillId="0" borderId="1" xfId="6" applyNumberFormat="1" applyFont="1" applyBorder="1" applyAlignment="1">
      <alignment horizontal="center" vertical="center" wrapText="1"/>
    </xf>
    <xf numFmtId="1" fontId="6" fillId="0" borderId="1" xfId="6" applyNumberFormat="1" applyFont="1" applyBorder="1" applyAlignment="1">
      <alignment horizontal="center" vertical="center"/>
    </xf>
    <xf numFmtId="9" fontId="6" fillId="0" borderId="1" xfId="1" applyFont="1" applyBorder="1" applyAlignment="1">
      <alignment horizontal="center" vertical="center"/>
    </xf>
    <xf numFmtId="0" fontId="4" fillId="3" borderId="1" xfId="6" applyFont="1" applyFill="1" applyBorder="1" applyAlignment="1">
      <alignment horizontal="center" vertical="center" wrapText="1"/>
    </xf>
    <xf numFmtId="0" fontId="4" fillId="0" borderId="1" xfId="6" applyFont="1" applyBorder="1" applyAlignment="1">
      <alignment horizontal="center" vertical="center"/>
    </xf>
    <xf numFmtId="0" fontId="6" fillId="0" borderId="1" xfId="6" applyFont="1" applyBorder="1" applyAlignment="1">
      <alignment horizontal="center" vertical="center"/>
    </xf>
    <xf numFmtId="0" fontId="8" fillId="17" borderId="1" xfId="6" applyFont="1" applyFill="1" applyBorder="1" applyAlignment="1">
      <alignment horizontal="center" vertical="center" wrapText="1"/>
    </xf>
    <xf numFmtId="1" fontId="8" fillId="18" borderId="1" xfId="6" applyNumberFormat="1" applyFont="1" applyFill="1" applyBorder="1" applyAlignment="1">
      <alignment horizontal="center" vertical="center" wrapText="1"/>
    </xf>
    <xf numFmtId="1" fontId="8" fillId="19" borderId="1" xfId="6" applyNumberFormat="1" applyFont="1" applyFill="1" applyBorder="1" applyAlignment="1">
      <alignment horizontal="center" vertical="center" wrapText="1"/>
    </xf>
    <xf numFmtId="1" fontId="8" fillId="7" borderId="1" xfId="6" applyNumberFormat="1" applyFont="1" applyFill="1" applyBorder="1" applyAlignment="1">
      <alignment horizontal="center" vertical="center" wrapText="1"/>
    </xf>
    <xf numFmtId="9" fontId="8" fillId="2" borderId="1" xfId="1" applyFont="1" applyFill="1" applyBorder="1" applyAlignment="1">
      <alignment horizontal="center" vertical="center"/>
    </xf>
    <xf numFmtId="0" fontId="20" fillId="0" borderId="0" xfId="6" applyFont="1"/>
    <xf numFmtId="1" fontId="8" fillId="0" borderId="0" xfId="6" applyNumberFormat="1" applyFont="1" applyAlignment="1">
      <alignment horizontal="center" wrapText="1"/>
    </xf>
    <xf numFmtId="1" fontId="6" fillId="3" borderId="1" xfId="6" applyNumberFormat="1" applyFont="1" applyFill="1" applyBorder="1" applyAlignment="1">
      <alignment horizontal="center" vertical="center" wrapText="1"/>
    </xf>
    <xf numFmtId="1" fontId="15" fillId="0" borderId="1" xfId="6" applyNumberFormat="1" applyFont="1" applyBorder="1" applyAlignment="1">
      <alignment horizontal="center" vertical="center"/>
    </xf>
    <xf numFmtId="9" fontId="15" fillId="0" borderId="1" xfId="1" applyFont="1" applyBorder="1" applyAlignment="1">
      <alignment horizontal="center" vertical="center"/>
    </xf>
    <xf numFmtId="1" fontId="4" fillId="3" borderId="1" xfId="6" applyNumberFormat="1" applyFont="1" applyFill="1" applyBorder="1" applyAlignment="1">
      <alignment horizontal="center" vertical="center" wrapText="1"/>
    </xf>
    <xf numFmtId="1" fontId="4" fillId="0" borderId="1" xfId="6" applyNumberFormat="1" applyFont="1" applyBorder="1" applyAlignment="1">
      <alignment horizontal="center" vertical="center" wrapText="1"/>
    </xf>
    <xf numFmtId="9" fontId="20" fillId="2" borderId="1" xfId="1" applyFont="1" applyFill="1" applyBorder="1" applyAlignment="1">
      <alignment horizontal="center" vertical="center"/>
    </xf>
    <xf numFmtId="0" fontId="20" fillId="0" borderId="0" xfId="6" applyFont="1" applyAlignment="1">
      <alignment horizontal="center" vertical="center"/>
    </xf>
    <xf numFmtId="0" fontId="6" fillId="3" borderId="2" xfId="6" applyFont="1" applyFill="1" applyBorder="1" applyAlignment="1">
      <alignment horizontal="justify" vertical="center" wrapText="1"/>
    </xf>
    <xf numFmtId="3" fontId="6" fillId="0" borderId="2" xfId="6" applyNumberFormat="1" applyFont="1" applyBorder="1" applyAlignment="1">
      <alignment horizontal="center" vertical="center" wrapText="1"/>
    </xf>
    <xf numFmtId="3" fontId="15" fillId="0" borderId="2" xfId="8" applyNumberFormat="1" applyFont="1" applyBorder="1" applyAlignment="1">
      <alignment horizontal="center" vertical="center"/>
    </xf>
    <xf numFmtId="9" fontId="15" fillId="0" borderId="2" xfId="1" applyFont="1" applyBorder="1" applyAlignment="1">
      <alignment horizontal="center" vertical="center"/>
    </xf>
    <xf numFmtId="0" fontId="6" fillId="3" borderId="1" xfId="6" applyFont="1" applyFill="1" applyBorder="1" applyAlignment="1">
      <alignment horizontal="justify" vertical="center" wrapText="1"/>
    </xf>
    <xf numFmtId="3" fontId="8" fillId="18" borderId="1" xfId="6" applyNumberFormat="1" applyFont="1" applyFill="1" applyBorder="1" applyAlignment="1">
      <alignment horizontal="center" vertical="center" wrapText="1"/>
    </xf>
    <xf numFmtId="3" fontId="8" fillId="7" borderId="1" xfId="6" applyNumberFormat="1" applyFont="1" applyFill="1" applyBorder="1" applyAlignment="1">
      <alignment horizontal="center" vertical="center" wrapText="1"/>
    </xf>
    <xf numFmtId="9" fontId="20" fillId="2" borderId="2" xfId="1" applyFont="1" applyFill="1" applyBorder="1" applyAlignment="1">
      <alignment horizontal="center" vertical="center"/>
    </xf>
    <xf numFmtId="0" fontId="15" fillId="0" borderId="0" xfId="6" applyFont="1" applyAlignment="1">
      <alignment horizontal="center"/>
    </xf>
    <xf numFmtId="1" fontId="15" fillId="0" borderId="0" xfId="6" applyNumberFormat="1" applyFont="1" applyAlignment="1">
      <alignment horizontal="center" vertical="center"/>
    </xf>
    <xf numFmtId="1" fontId="15" fillId="0" borderId="0" xfId="6" applyNumberFormat="1" applyFont="1"/>
    <xf numFmtId="9" fontId="15" fillId="0" borderId="0" xfId="8" applyFont="1" applyFill="1" applyAlignment="1">
      <alignment horizontal="center" vertical="center"/>
    </xf>
    <xf numFmtId="1" fontId="20" fillId="0" borderId="0" xfId="9" applyNumberFormat="1" applyFont="1" applyFill="1" applyAlignment="1">
      <alignment horizontal="center" vertical="center"/>
    </xf>
    <xf numFmtId="9" fontId="13" fillId="14" borderId="0" xfId="5" applyNumberFormat="1" applyFont="1" applyFill="1" applyAlignment="1">
      <alignment horizontal="center" vertical="center" wrapText="1"/>
    </xf>
    <xf numFmtId="9" fontId="4" fillId="0" borderId="19" xfId="7" applyFont="1" applyBorder="1" applyAlignment="1">
      <alignment horizontal="center" vertical="center"/>
    </xf>
    <xf numFmtId="9" fontId="4" fillId="0" borderId="20" xfId="7" applyFont="1" applyBorder="1" applyAlignment="1">
      <alignment horizontal="center" vertical="center"/>
    </xf>
    <xf numFmtId="0" fontId="6" fillId="7" borderId="1" xfId="6" applyFont="1" applyFill="1" applyBorder="1" applyAlignment="1">
      <alignment horizontal="center" vertical="center" wrapText="1"/>
    </xf>
    <xf numFmtId="9" fontId="6" fillId="0" borderId="1" xfId="6" applyNumberFormat="1" applyFont="1" applyBorder="1" applyAlignment="1">
      <alignment horizontal="center" vertical="center" wrapText="1"/>
    </xf>
    <xf numFmtId="9" fontId="8" fillId="0" borderId="1" xfId="8" applyFont="1" applyBorder="1" applyAlignment="1">
      <alignment horizontal="center" vertical="center" wrapText="1"/>
    </xf>
    <xf numFmtId="9" fontId="4" fillId="0" borderId="1" xfId="8" applyFont="1" applyBorder="1" applyAlignment="1">
      <alignment horizontal="center" vertical="center"/>
    </xf>
    <xf numFmtId="9" fontId="4" fillId="7" borderId="1" xfId="8" applyFont="1" applyFill="1" applyBorder="1" applyAlignment="1">
      <alignment horizontal="center" vertical="center"/>
    </xf>
    <xf numFmtId="9" fontId="6" fillId="9" borderId="1" xfId="8" applyFont="1" applyFill="1" applyBorder="1" applyAlignment="1">
      <alignment horizontal="center" vertical="center" wrapText="1"/>
    </xf>
    <xf numFmtId="0" fontId="8" fillId="0" borderId="0" xfId="6" applyFont="1" applyAlignment="1">
      <alignment horizontal="justify" vertical="center" wrapText="1"/>
    </xf>
    <xf numFmtId="9" fontId="4" fillId="0" borderId="0" xfId="8" applyFont="1" applyFill="1" applyBorder="1" applyAlignment="1">
      <alignment horizontal="center" vertical="center"/>
    </xf>
    <xf numFmtId="9" fontId="4" fillId="12" borderId="0" xfId="8" applyFont="1" applyFill="1" applyBorder="1" applyAlignment="1">
      <alignment horizontal="center" vertical="center"/>
    </xf>
    <xf numFmtId="0" fontId="19" fillId="12" borderId="0" xfId="6" applyFont="1" applyFill="1" applyAlignment="1">
      <alignment horizontal="center" vertical="center"/>
    </xf>
    <xf numFmtId="0" fontId="15" fillId="12" borderId="1" xfId="6" applyFont="1" applyFill="1" applyBorder="1" applyAlignment="1">
      <alignment vertical="center" wrapText="1"/>
    </xf>
    <xf numFmtId="0" fontId="6" fillId="12" borderId="5" xfId="6" applyFont="1" applyFill="1" applyBorder="1" applyAlignment="1">
      <alignment horizontal="center" vertical="center" wrapText="1"/>
    </xf>
    <xf numFmtId="1" fontId="6" fillId="12" borderId="21" xfId="6" applyNumberFormat="1" applyFont="1" applyFill="1" applyBorder="1" applyAlignment="1">
      <alignment horizontal="justify" vertical="center" wrapText="1"/>
    </xf>
    <xf numFmtId="9" fontId="15" fillId="12" borderId="21" xfId="6" applyNumberFormat="1" applyFont="1" applyFill="1" applyBorder="1" applyAlignment="1">
      <alignment horizontal="center" vertical="center"/>
    </xf>
    <xf numFmtId="0" fontId="15" fillId="12" borderId="21" xfId="6" applyFont="1" applyFill="1" applyBorder="1" applyAlignment="1">
      <alignment horizontal="center" vertical="center"/>
    </xf>
    <xf numFmtId="9" fontId="15" fillId="12" borderId="21" xfId="1" applyFont="1" applyFill="1" applyBorder="1" applyAlignment="1">
      <alignment horizontal="center" vertical="center"/>
    </xf>
    <xf numFmtId="0" fontId="15" fillId="12" borderId="21" xfId="6" applyFont="1" applyFill="1" applyBorder="1"/>
    <xf numFmtId="1" fontId="6" fillId="3" borderId="1" xfId="6" applyNumberFormat="1" applyFont="1" applyFill="1" applyBorder="1" applyAlignment="1">
      <alignment horizontal="justify" vertical="center" wrapText="1"/>
    </xf>
    <xf numFmtId="10" fontId="15" fillId="0" borderId="1" xfId="6" applyNumberFormat="1" applyFont="1" applyBorder="1" applyAlignment="1">
      <alignment horizontal="center" vertical="center"/>
    </xf>
    <xf numFmtId="9" fontId="8" fillId="18" borderId="1" xfId="1" applyFont="1" applyFill="1" applyBorder="1" applyAlignment="1">
      <alignment horizontal="center" vertical="center" wrapText="1"/>
    </xf>
    <xf numFmtId="9" fontId="8" fillId="20" borderId="1" xfId="1" applyFont="1" applyFill="1" applyBorder="1" applyAlignment="1">
      <alignment horizontal="center" vertical="center" wrapText="1"/>
    </xf>
    <xf numFmtId="9" fontId="8" fillId="7" borderId="1" xfId="1" applyFont="1" applyFill="1" applyBorder="1" applyAlignment="1">
      <alignment horizontal="center" vertical="center" wrapText="1"/>
    </xf>
    <xf numFmtId="9" fontId="8" fillId="18" borderId="1" xfId="6" applyNumberFormat="1" applyFont="1" applyFill="1" applyBorder="1" applyAlignment="1">
      <alignment horizontal="center" vertical="center" wrapText="1"/>
    </xf>
    <xf numFmtId="0" fontId="15" fillId="12" borderId="0" xfId="6" applyFont="1" applyFill="1" applyAlignment="1">
      <alignment vertical="center" wrapText="1"/>
    </xf>
    <xf numFmtId="0" fontId="8" fillId="12" borderId="0" xfId="6" applyFont="1" applyFill="1" applyAlignment="1">
      <alignment horizontal="center" vertical="center" wrapText="1"/>
    </xf>
    <xf numFmtId="9" fontId="8" fillId="12" borderId="0" xfId="1" applyFont="1" applyFill="1" applyBorder="1" applyAlignment="1">
      <alignment horizontal="center" vertical="center" wrapText="1"/>
    </xf>
    <xf numFmtId="3" fontId="8" fillId="12" borderId="0" xfId="6" applyNumberFormat="1" applyFont="1" applyFill="1" applyAlignment="1">
      <alignment horizontal="center" vertical="center" wrapText="1"/>
    </xf>
    <xf numFmtId="9" fontId="20" fillId="12" borderId="0" xfId="1" applyFont="1" applyFill="1" applyBorder="1" applyAlignment="1">
      <alignment horizontal="center" vertical="center"/>
    </xf>
    <xf numFmtId="0" fontId="20" fillId="12" borderId="0" xfId="6" applyFont="1" applyFill="1" applyAlignment="1">
      <alignment horizontal="center" vertical="center"/>
    </xf>
    <xf numFmtId="0" fontId="15" fillId="0" borderId="0" xfId="6" applyFont="1" applyAlignment="1">
      <alignment vertical="center" wrapText="1"/>
    </xf>
    <xf numFmtId="9" fontId="8" fillId="4" borderId="1" xfId="1" applyFont="1" applyFill="1" applyBorder="1" applyAlignment="1">
      <alignment horizontal="center" vertical="center" wrapText="1"/>
    </xf>
    <xf numFmtId="0" fontId="15" fillId="12" borderId="0" xfId="6" applyFont="1" applyFill="1" applyAlignment="1">
      <alignment horizontal="justify" vertical="top" wrapText="1"/>
    </xf>
    <xf numFmtId="0" fontId="15" fillId="12" borderId="0" xfId="6" applyFont="1" applyFill="1" applyAlignment="1">
      <alignment horizontal="center" vertical="center" wrapText="1"/>
    </xf>
    <xf numFmtId="0" fontId="0" fillId="0" borderId="22" xfId="0" applyBorder="1"/>
    <xf numFmtId="0" fontId="0" fillId="0" borderId="0" xfId="0" applyAlignment="1">
      <alignment horizontal="center" vertical="center"/>
    </xf>
    <xf numFmtId="0" fontId="0" fillId="8" borderId="0" xfId="0" applyFill="1" applyAlignment="1">
      <alignment horizontal="center" vertical="center"/>
    </xf>
    <xf numFmtId="0" fontId="3" fillId="2" borderId="25"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8" fillId="21" borderId="28" xfId="0" applyFont="1" applyFill="1" applyBorder="1" applyAlignment="1">
      <alignment horizontal="center" vertical="center" wrapText="1"/>
    </xf>
    <xf numFmtId="0" fontId="8" fillId="22" borderId="28" xfId="0" applyFont="1" applyFill="1" applyBorder="1" applyAlignment="1">
      <alignment horizontal="center" vertical="center" wrapText="1"/>
    </xf>
    <xf numFmtId="41" fontId="8" fillId="22" borderId="28" xfId="10" applyFont="1" applyFill="1" applyBorder="1" applyAlignment="1">
      <alignment horizontal="center" vertical="center" wrapText="1"/>
    </xf>
    <xf numFmtId="1" fontId="8" fillId="21" borderId="28" xfId="10" applyNumberFormat="1" applyFont="1" applyFill="1" applyBorder="1" applyAlignment="1">
      <alignment horizontal="center" vertical="center" wrapText="1"/>
    </xf>
    <xf numFmtId="41" fontId="8" fillId="21" borderId="28" xfId="10" applyFont="1" applyFill="1" applyBorder="1" applyAlignment="1">
      <alignment horizontal="center" vertical="center" wrapText="1"/>
    </xf>
    <xf numFmtId="1" fontId="8" fillId="22" borderId="28" xfId="10" applyNumberFormat="1" applyFont="1" applyFill="1" applyBorder="1" applyAlignment="1">
      <alignment horizontal="center" vertical="center" wrapText="1"/>
    </xf>
    <xf numFmtId="41" fontId="8" fillId="22" borderId="28" xfId="10" applyFont="1" applyFill="1" applyBorder="1" applyAlignment="1">
      <alignment horizontal="left" vertical="center" wrapText="1" indent="1"/>
    </xf>
    <xf numFmtId="0" fontId="8" fillId="22" borderId="29" xfId="0" applyFont="1" applyFill="1" applyBorder="1" applyAlignment="1">
      <alignment horizontal="center" vertical="center" wrapText="1"/>
    </xf>
    <xf numFmtId="0" fontId="8" fillId="8" borderId="2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12" borderId="31" xfId="0" applyFont="1" applyFill="1" applyBorder="1" applyAlignment="1">
      <alignment horizontal="center" vertical="center" wrapText="1"/>
    </xf>
    <xf numFmtId="0" fontId="6" fillId="12" borderId="31" xfId="0" applyFont="1" applyFill="1" applyBorder="1" applyAlignment="1">
      <alignment horizontal="center" vertical="center" wrapText="1"/>
    </xf>
    <xf numFmtId="164" fontId="4" fillId="12" borderId="31" xfId="4" applyNumberFormat="1" applyFont="1" applyFill="1" applyBorder="1" applyAlignment="1" applyProtection="1">
      <alignment horizontal="center" vertical="center" wrapText="1"/>
      <protection locked="0"/>
    </xf>
    <xf numFmtId="164" fontId="4" fillId="12" borderId="32" xfId="4" applyNumberFormat="1" applyFont="1" applyFill="1" applyBorder="1" applyAlignment="1" applyProtection="1">
      <alignment horizontal="center" vertical="center" wrapText="1"/>
      <protection locked="0"/>
    </xf>
    <xf numFmtId="0" fontId="4" fillId="12" borderId="33" xfId="0" applyFont="1" applyFill="1" applyBorder="1" applyAlignment="1">
      <alignment horizontal="center" vertical="center" wrapText="1"/>
    </xf>
    <xf numFmtId="1" fontId="6" fillId="12" borderId="33" xfId="10" applyNumberFormat="1" applyFont="1" applyFill="1" applyBorder="1" applyAlignment="1">
      <alignment horizontal="center" vertical="center" wrapText="1"/>
    </xf>
    <xf numFmtId="0" fontId="6" fillId="12" borderId="33" xfId="0" applyFont="1" applyFill="1" applyBorder="1" applyAlignment="1">
      <alignment horizontal="center" vertical="center" wrapText="1"/>
    </xf>
    <xf numFmtId="164" fontId="4" fillId="12" borderId="33" xfId="4" applyNumberFormat="1" applyFont="1" applyFill="1" applyBorder="1" applyAlignment="1" applyProtection="1">
      <alignment horizontal="center" vertical="center" wrapText="1"/>
      <protection locked="0"/>
    </xf>
    <xf numFmtId="164" fontId="4" fillId="12" borderId="34" xfId="4" applyNumberFormat="1" applyFont="1" applyFill="1" applyBorder="1" applyAlignment="1" applyProtection="1">
      <alignment horizontal="center" vertical="center" wrapText="1"/>
      <protection locked="0"/>
    </xf>
    <xf numFmtId="0" fontId="4" fillId="12" borderId="28" xfId="0" applyFont="1" applyFill="1" applyBorder="1" applyAlignment="1">
      <alignment horizontal="center" vertical="center" wrapText="1"/>
    </xf>
    <xf numFmtId="164" fontId="4" fillId="12" borderId="36" xfId="4" applyNumberFormat="1" applyFont="1" applyFill="1" applyBorder="1" applyAlignment="1" applyProtection="1">
      <alignment horizontal="center" vertical="center" wrapText="1"/>
      <protection locked="0"/>
    </xf>
    <xf numFmtId="0" fontId="22" fillId="12" borderId="1" xfId="0" applyFont="1" applyFill="1" applyBorder="1" applyAlignment="1">
      <alignment horizontal="center" vertical="center" wrapText="1"/>
    </xf>
    <xf numFmtId="0" fontId="22" fillId="12" borderId="28" xfId="0" applyFont="1" applyFill="1" applyBorder="1" applyAlignment="1">
      <alignment horizontal="center" vertical="center" wrapText="1"/>
    </xf>
    <xf numFmtId="0" fontId="22" fillId="12" borderId="35" xfId="0" applyFont="1" applyFill="1" applyBorder="1" applyAlignment="1">
      <alignment horizontal="center" vertical="center" wrapText="1"/>
    </xf>
    <xf numFmtId="0" fontId="24" fillId="23" borderId="35" xfId="0" applyFont="1" applyFill="1" applyBorder="1" applyAlignment="1">
      <alignment horizontal="center" vertical="center" wrapText="1"/>
    </xf>
    <xf numFmtId="0" fontId="26" fillId="23" borderId="35"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12" borderId="38" xfId="0" applyFont="1" applyFill="1" applyBorder="1" applyAlignment="1">
      <alignment horizontal="center" vertical="center" wrapText="1"/>
    </xf>
    <xf numFmtId="0" fontId="22" fillId="12" borderId="39" xfId="0" applyFont="1" applyFill="1" applyBorder="1" applyAlignment="1">
      <alignment horizontal="center" vertical="center" wrapText="1"/>
    </xf>
    <xf numFmtId="0" fontId="4" fillId="12" borderId="38" xfId="0" applyFont="1" applyFill="1" applyBorder="1" applyAlignment="1">
      <alignment horizontal="center" vertical="center" wrapText="1"/>
    </xf>
    <xf numFmtId="0" fontId="4" fillId="9" borderId="30" xfId="0" applyFont="1" applyFill="1" applyBorder="1" applyAlignment="1">
      <alignment horizontal="center" vertical="center" wrapText="1"/>
    </xf>
    <xf numFmtId="0" fontId="4" fillId="0" borderId="1" xfId="0" applyFont="1" applyBorder="1" applyAlignment="1">
      <alignment vertical="center" wrapText="1"/>
    </xf>
    <xf numFmtId="10" fontId="6" fillId="12" borderId="33" xfId="0" applyNumberFormat="1" applyFont="1" applyFill="1" applyBorder="1" applyAlignment="1">
      <alignment horizontal="center" vertical="center" wrapText="1"/>
    </xf>
    <xf numFmtId="49" fontId="4" fillId="12" borderId="33" xfId="4" applyFont="1" applyFill="1" applyBorder="1" applyAlignment="1" applyProtection="1">
      <alignment horizontal="center" vertical="center" wrapText="1"/>
      <protection locked="0"/>
    </xf>
    <xf numFmtId="49" fontId="4" fillId="12" borderId="34" xfId="4" applyFont="1" applyFill="1" applyBorder="1" applyAlignment="1" applyProtection="1">
      <alignment horizontal="center" vertical="center" wrapText="1"/>
      <protection locked="0"/>
    </xf>
    <xf numFmtId="0" fontId="22" fillId="12" borderId="29" xfId="0" applyFont="1" applyFill="1" applyBorder="1" applyAlignment="1">
      <alignment horizontal="center" vertical="center" wrapText="1"/>
    </xf>
    <xf numFmtId="9" fontId="6" fillId="12" borderId="33" xfId="0" applyNumberFormat="1" applyFont="1" applyFill="1" applyBorder="1" applyAlignment="1">
      <alignment horizontal="center" vertical="center" wrapText="1"/>
    </xf>
    <xf numFmtId="0" fontId="4" fillId="12" borderId="24"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0" fillId="12" borderId="33" xfId="0" applyFill="1" applyBorder="1" applyAlignment="1">
      <alignment horizontal="center" vertical="center" wrapText="1"/>
    </xf>
    <xf numFmtId="0" fontId="4" fillId="12" borderId="42" xfId="0" applyFont="1" applyFill="1" applyBorder="1" applyAlignment="1">
      <alignment horizontal="center" vertical="center" wrapText="1"/>
    </xf>
    <xf numFmtId="0" fontId="28" fillId="12" borderId="31" xfId="0" applyFont="1" applyFill="1" applyBorder="1" applyAlignment="1">
      <alignment horizontal="center" vertical="center" wrapText="1"/>
    </xf>
    <xf numFmtId="9" fontId="28" fillId="12" borderId="33" xfId="0" applyNumberFormat="1" applyFont="1" applyFill="1" applyBorder="1" applyAlignment="1">
      <alignment horizontal="center" vertical="center" wrapText="1"/>
    </xf>
    <xf numFmtId="0" fontId="4" fillId="6" borderId="33" xfId="0" applyFont="1" applyFill="1" applyBorder="1" applyAlignment="1">
      <alignment horizontal="center" vertical="center" wrapText="1"/>
    </xf>
    <xf numFmtId="0" fontId="28" fillId="6" borderId="33" xfId="0" applyFont="1" applyFill="1" applyBorder="1" applyAlignment="1">
      <alignment horizontal="center" vertical="center" wrapText="1"/>
    </xf>
    <xf numFmtId="0" fontId="22" fillId="12" borderId="33" xfId="0" applyFont="1" applyFill="1" applyBorder="1" applyAlignment="1">
      <alignment horizontal="center" vertical="center" wrapText="1"/>
    </xf>
    <xf numFmtId="0" fontId="2" fillId="12" borderId="28" xfId="3" applyFill="1" applyBorder="1" applyAlignment="1">
      <alignment horizontal="center" vertical="center" wrapText="1"/>
    </xf>
    <xf numFmtId="0" fontId="29" fillId="23" borderId="0" xfId="0" applyFont="1" applyFill="1" applyAlignment="1">
      <alignment horizontal="center" vertical="center" wrapText="1"/>
    </xf>
    <xf numFmtId="0" fontId="7" fillId="12" borderId="5" xfId="0" applyFont="1" applyFill="1" applyBorder="1" applyAlignment="1">
      <alignment horizontal="center" vertical="center" wrapText="1"/>
    </xf>
    <xf numFmtId="9" fontId="6" fillId="12" borderId="47" xfId="0" applyNumberFormat="1" applyFont="1" applyFill="1" applyBorder="1" applyAlignment="1">
      <alignment horizontal="center" vertical="center" wrapText="1"/>
    </xf>
    <xf numFmtId="49" fontId="4" fillId="12" borderId="47" xfId="4" applyFont="1" applyFill="1" applyBorder="1" applyAlignment="1" applyProtection="1">
      <alignment horizontal="center" vertical="center" wrapText="1"/>
      <protection locked="0"/>
    </xf>
    <xf numFmtId="0" fontId="4" fillId="12" borderId="29" xfId="0" applyFont="1" applyFill="1" applyBorder="1" applyAlignment="1">
      <alignment horizontal="center" vertical="center" wrapText="1"/>
    </xf>
    <xf numFmtId="9" fontId="4" fillId="12" borderId="28" xfId="0" applyNumberFormat="1" applyFont="1" applyFill="1" applyBorder="1" applyAlignment="1">
      <alignment horizontal="center" vertical="center" wrapText="1"/>
    </xf>
    <xf numFmtId="9" fontId="4" fillId="12" borderId="41" xfId="0" applyNumberFormat="1" applyFont="1" applyFill="1" applyBorder="1" applyAlignment="1">
      <alignment horizontal="center" vertical="center" wrapText="1"/>
    </xf>
    <xf numFmtId="9" fontId="4" fillId="12" borderId="39" xfId="0" applyNumberFormat="1" applyFont="1" applyFill="1" applyBorder="1" applyAlignment="1">
      <alignment horizontal="center" vertical="center" wrapText="1"/>
    </xf>
    <xf numFmtId="9" fontId="6" fillId="6" borderId="33" xfId="0" applyNumberFormat="1" applyFont="1" applyFill="1" applyBorder="1" applyAlignment="1">
      <alignment horizontal="center" vertical="center" wrapText="1"/>
    </xf>
    <xf numFmtId="0" fontId="4" fillId="12" borderId="0" xfId="0" applyFont="1" applyFill="1" applyAlignment="1">
      <alignment horizontal="center" vertical="center" wrapText="1"/>
    </xf>
    <xf numFmtId="0" fontId="2" fillId="12" borderId="0" xfId="3" applyFill="1" applyBorder="1" applyAlignment="1">
      <alignment horizontal="center" vertical="center" wrapText="1"/>
    </xf>
    <xf numFmtId="9" fontId="6" fillId="12" borderId="33" xfId="1" applyFont="1" applyFill="1" applyBorder="1" applyAlignment="1">
      <alignment horizontal="center" vertical="center" wrapText="1"/>
    </xf>
    <xf numFmtId="0" fontId="4" fillId="12" borderId="49" xfId="0" applyFont="1" applyFill="1" applyBorder="1" applyAlignment="1">
      <alignment horizontal="center" vertical="center" wrapText="1"/>
    </xf>
    <xf numFmtId="0" fontId="25" fillId="12" borderId="50" xfId="0" applyFont="1" applyFill="1" applyBorder="1" applyAlignment="1">
      <alignment horizontal="center" vertical="center" wrapText="1"/>
    </xf>
    <xf numFmtId="0" fontId="25" fillId="12" borderId="28" xfId="0" applyFont="1" applyFill="1" applyBorder="1" applyAlignment="1">
      <alignment horizontal="center" vertical="center" wrapText="1"/>
    </xf>
    <xf numFmtId="3" fontId="4" fillId="12" borderId="1" xfId="0" applyNumberFormat="1" applyFont="1" applyFill="1" applyBorder="1" applyAlignment="1">
      <alignment horizontal="center" vertical="center" wrapText="1"/>
    </xf>
    <xf numFmtId="0" fontId="4" fillId="0" borderId="0" xfId="0" applyFont="1" applyAlignment="1">
      <alignment vertical="center" wrapText="1"/>
    </xf>
    <xf numFmtId="0" fontId="4" fillId="13" borderId="33" xfId="0" applyFont="1" applyFill="1" applyBorder="1" applyAlignment="1">
      <alignment horizontal="center" vertical="center" wrapText="1"/>
    </xf>
    <xf numFmtId="49" fontId="4" fillId="5" borderId="33" xfId="4" applyFont="1" applyFill="1" applyBorder="1" applyAlignment="1" applyProtection="1">
      <alignment horizontal="center" vertical="center" wrapText="1"/>
      <protection locked="0"/>
    </xf>
    <xf numFmtId="0" fontId="4" fillId="9" borderId="33" xfId="0" applyFont="1" applyFill="1" applyBorder="1" applyAlignment="1">
      <alignment horizontal="center" vertical="center" wrapText="1"/>
    </xf>
    <xf numFmtId="0" fontId="4" fillId="5" borderId="33" xfId="0" applyFont="1" applyFill="1" applyBorder="1" applyAlignment="1">
      <alignment horizontal="center" vertical="center" wrapText="1"/>
    </xf>
    <xf numFmtId="9" fontId="6" fillId="9" borderId="33" xfId="0" applyNumberFormat="1" applyFont="1" applyFill="1" applyBorder="1" applyAlignment="1">
      <alignment horizontal="center" vertical="center" wrapText="1"/>
    </xf>
    <xf numFmtId="0" fontId="6" fillId="9" borderId="5" xfId="0" applyFont="1" applyFill="1" applyBorder="1" applyAlignment="1">
      <alignment horizontal="center" vertical="center" wrapText="1"/>
    </xf>
    <xf numFmtId="0" fontId="4" fillId="12" borderId="51" xfId="0" applyFont="1" applyFill="1" applyBorder="1" applyAlignment="1">
      <alignment horizontal="center" vertical="center" wrapText="1"/>
    </xf>
    <xf numFmtId="2" fontId="4" fillId="12" borderId="51" xfId="0" applyNumberFormat="1" applyFont="1" applyFill="1" applyBorder="1" applyAlignment="1">
      <alignment horizontal="center" vertical="center" wrapText="1"/>
    </xf>
    <xf numFmtId="2" fontId="5" fillId="12" borderId="51" xfId="0" applyNumberFormat="1" applyFont="1" applyFill="1" applyBorder="1" applyAlignment="1">
      <alignment horizontal="center" vertical="center" wrapText="1"/>
    </xf>
    <xf numFmtId="49" fontId="4" fillId="9" borderId="33" xfId="4" applyFont="1" applyFill="1" applyBorder="1" applyAlignment="1" applyProtection="1">
      <alignment horizontal="center" vertical="center" wrapText="1"/>
      <protection locked="0"/>
    </xf>
    <xf numFmtId="49" fontId="4" fillId="9" borderId="34" xfId="4" applyFont="1" applyFill="1" applyBorder="1" applyAlignment="1" applyProtection="1">
      <alignment horizontal="center" vertical="center" wrapText="1"/>
      <protection locked="0"/>
    </xf>
    <xf numFmtId="0" fontId="22" fillId="0" borderId="0" xfId="0" applyFont="1" applyAlignment="1">
      <alignment horizontal="center" vertical="center" wrapText="1"/>
    </xf>
    <xf numFmtId="0" fontId="0" fillId="11" borderId="0" xfId="0" applyFill="1" applyAlignment="1">
      <alignment horizontal="center" vertical="center" wrapText="1"/>
    </xf>
    <xf numFmtId="0" fontId="4" fillId="7" borderId="33" xfId="0" applyFont="1" applyFill="1" applyBorder="1" applyAlignment="1">
      <alignment horizontal="center" vertical="center" wrapText="1"/>
    </xf>
    <xf numFmtId="9" fontId="6" fillId="7" borderId="33" xfId="0" applyNumberFormat="1" applyFont="1" applyFill="1" applyBorder="1" applyAlignment="1">
      <alignment horizontal="center" vertical="center" wrapText="1"/>
    </xf>
    <xf numFmtId="0" fontId="6" fillId="7" borderId="5" xfId="0" applyFont="1" applyFill="1" applyBorder="1" applyAlignment="1">
      <alignment horizontal="center" vertical="center" wrapText="1"/>
    </xf>
    <xf numFmtId="49" fontId="4" fillId="7" borderId="33" xfId="4" applyFont="1" applyFill="1" applyBorder="1" applyAlignment="1" applyProtection="1">
      <alignment horizontal="center" vertical="center" wrapText="1"/>
      <protection locked="0"/>
    </xf>
    <xf numFmtId="1" fontId="4" fillId="12" borderId="28" xfId="0" applyNumberFormat="1" applyFont="1" applyFill="1" applyBorder="1" applyAlignment="1">
      <alignment horizontal="center" vertical="center" wrapText="1"/>
    </xf>
    <xf numFmtId="0" fontId="4" fillId="13" borderId="42" xfId="0" applyFont="1" applyFill="1" applyBorder="1" applyAlignment="1">
      <alignment horizontal="center" vertical="center" wrapText="1"/>
    </xf>
    <xf numFmtId="164" fontId="4" fillId="9" borderId="33" xfId="4" applyNumberFormat="1" applyFont="1" applyFill="1" applyBorder="1" applyAlignment="1" applyProtection="1">
      <alignment horizontal="center" vertical="center" wrapText="1"/>
      <protection locked="0"/>
    </xf>
    <xf numFmtId="0" fontId="4" fillId="12" borderId="52" xfId="0" applyFont="1" applyFill="1" applyBorder="1" applyAlignment="1">
      <alignment horizontal="center" vertical="center" wrapText="1"/>
    </xf>
    <xf numFmtId="0" fontId="4" fillId="0" borderId="33" xfId="0" applyFont="1" applyBorder="1" applyAlignment="1">
      <alignment horizontal="center" vertical="center" wrapText="1"/>
    </xf>
    <xf numFmtId="9" fontId="4" fillId="12" borderId="0" xfId="0" applyNumberFormat="1" applyFont="1" applyFill="1" applyAlignment="1">
      <alignment horizontal="center" vertical="center" wrapText="1"/>
    </xf>
    <xf numFmtId="9" fontId="4" fillId="12" borderId="33" xfId="0" applyNumberFormat="1" applyFont="1" applyFill="1" applyBorder="1" applyAlignment="1">
      <alignment horizontal="center" vertical="center" wrapText="1"/>
    </xf>
    <xf numFmtId="9" fontId="4" fillId="12" borderId="7" xfId="1" applyFont="1" applyFill="1" applyBorder="1" applyAlignment="1">
      <alignment horizontal="center" vertical="center" wrapText="1"/>
    </xf>
    <xf numFmtId="0" fontId="2" fillId="12" borderId="7" xfId="2" applyFill="1" applyBorder="1" applyAlignment="1">
      <alignment horizontal="center" vertical="center" wrapText="1"/>
    </xf>
    <xf numFmtId="0" fontId="3" fillId="12" borderId="7" xfId="0" applyFont="1" applyFill="1" applyBorder="1" applyAlignment="1">
      <alignment horizontal="center" vertical="center" wrapText="1"/>
    </xf>
    <xf numFmtId="9" fontId="3" fillId="12" borderId="7" xfId="1" applyFont="1" applyFill="1" applyBorder="1" applyAlignment="1">
      <alignment horizontal="center" vertical="center" wrapText="1"/>
    </xf>
    <xf numFmtId="9" fontId="4" fillId="12" borderId="0" xfId="1" applyFont="1" applyFill="1" applyAlignment="1">
      <alignment horizontal="center" vertical="center" wrapText="1"/>
    </xf>
    <xf numFmtId="0" fontId="2" fillId="12" borderId="28" xfId="2" applyFill="1" applyBorder="1" applyAlignment="1">
      <alignment horizontal="center" vertical="center" wrapText="1"/>
    </xf>
    <xf numFmtId="9" fontId="4" fillId="12" borderId="28" xfId="1" applyFont="1" applyFill="1" applyBorder="1" applyAlignment="1">
      <alignment horizontal="center" vertical="center" wrapText="1"/>
    </xf>
    <xf numFmtId="0" fontId="2" fillId="12" borderId="0" xfId="2" applyFill="1" applyAlignment="1">
      <alignment horizontal="center" vertical="center" wrapText="1"/>
    </xf>
    <xf numFmtId="1" fontId="4" fillId="12" borderId="0" xfId="0" applyNumberFormat="1" applyFont="1" applyFill="1" applyAlignment="1">
      <alignment horizontal="center" vertical="center" wrapText="1"/>
    </xf>
    <xf numFmtId="9" fontId="4" fillId="12" borderId="29" xfId="1" applyFont="1" applyFill="1" applyBorder="1" applyAlignment="1">
      <alignment horizontal="center" vertical="center" wrapText="1"/>
    </xf>
    <xf numFmtId="2" fontId="4" fillId="12" borderId="28" xfId="1" applyNumberFormat="1" applyFont="1" applyFill="1" applyBorder="1" applyAlignment="1">
      <alignment horizontal="center" vertical="center" wrapText="1"/>
    </xf>
    <xf numFmtId="1" fontId="4" fillId="12" borderId="28" xfId="1" applyNumberFormat="1" applyFont="1" applyFill="1" applyBorder="1" applyAlignment="1">
      <alignment horizontal="center" vertical="center" wrapText="1"/>
    </xf>
    <xf numFmtId="164" fontId="4" fillId="12" borderId="33" xfId="4" applyNumberFormat="1" applyFont="1" applyFill="1" applyBorder="1" applyAlignment="1">
      <alignment horizontal="center" vertical="center" wrapText="1"/>
    </xf>
    <xf numFmtId="164" fontId="4" fillId="12" borderId="34" xfId="4" applyNumberFormat="1" applyFont="1" applyFill="1" applyBorder="1" applyAlignment="1">
      <alignment horizontal="center" vertical="center" wrapText="1"/>
    </xf>
    <xf numFmtId="0" fontId="2" fillId="0" borderId="0" xfId="2" applyAlignment="1">
      <alignment horizontal="center" vertical="center" wrapText="1"/>
    </xf>
    <xf numFmtId="49" fontId="4" fillId="12" borderId="33" xfId="4" applyFont="1" applyFill="1" applyBorder="1" applyAlignment="1">
      <alignment horizontal="center" vertical="center" wrapText="1"/>
    </xf>
    <xf numFmtId="49" fontId="4" fillId="12" borderId="34" xfId="4" applyFont="1" applyFill="1" applyBorder="1" applyAlignment="1">
      <alignment horizontal="center" vertical="center" wrapText="1"/>
    </xf>
    <xf numFmtId="164" fontId="4" fillId="12" borderId="53" xfId="4" applyNumberFormat="1" applyFont="1" applyFill="1" applyBorder="1" applyAlignment="1">
      <alignment horizontal="center" vertical="center" wrapText="1"/>
    </xf>
    <xf numFmtId="164" fontId="4" fillId="12" borderId="54" xfId="4" applyNumberFormat="1" applyFont="1" applyFill="1" applyBorder="1" applyAlignment="1">
      <alignment horizontal="center" vertical="center" wrapText="1"/>
    </xf>
    <xf numFmtId="0" fontId="22" fillId="12" borderId="0" xfId="0" applyFont="1" applyFill="1" applyAlignment="1">
      <alignment horizontal="center" vertical="center" wrapText="1"/>
    </xf>
    <xf numFmtId="49" fontId="4" fillId="12" borderId="55" xfId="4" applyFont="1" applyFill="1" applyBorder="1" applyAlignment="1" applyProtection="1">
      <alignment horizontal="center" vertical="center" wrapText="1"/>
      <protection locked="0"/>
    </xf>
    <xf numFmtId="49" fontId="4" fillId="12" borderId="28" xfId="4" applyFont="1" applyFill="1" applyBorder="1" applyAlignment="1" applyProtection="1">
      <alignment horizontal="center" vertical="center" wrapText="1"/>
      <protection locked="0"/>
    </xf>
    <xf numFmtId="0" fontId="22" fillId="12" borderId="3" xfId="0" applyFont="1" applyFill="1" applyBorder="1" applyAlignment="1">
      <alignment horizontal="center" vertical="center" wrapText="1"/>
    </xf>
    <xf numFmtId="0" fontId="22" fillId="23" borderId="1" xfId="0" applyFont="1" applyFill="1" applyBorder="1" applyAlignment="1">
      <alignment horizontal="center" vertical="center" wrapText="1"/>
    </xf>
    <xf numFmtId="164" fontId="4" fillId="12" borderId="2" xfId="4" applyNumberFormat="1" applyFont="1" applyFill="1" applyBorder="1" applyAlignment="1" applyProtection="1">
      <alignment horizontal="center" vertical="center" wrapText="1"/>
      <protection locked="0"/>
    </xf>
    <xf numFmtId="0" fontId="22" fillId="12" borderId="2" xfId="0" applyFont="1" applyFill="1" applyBorder="1" applyAlignment="1">
      <alignment horizontal="center" vertical="center" wrapText="1"/>
    </xf>
    <xf numFmtId="0" fontId="6" fillId="12" borderId="28" xfId="0" applyFont="1" applyFill="1" applyBorder="1" applyAlignment="1">
      <alignment horizontal="center" vertical="center" wrapText="1"/>
    </xf>
    <xf numFmtId="0" fontId="6" fillId="9" borderId="30"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vertical="center" wrapText="1"/>
    </xf>
    <xf numFmtId="49" fontId="6" fillId="12" borderId="33" xfId="4" applyFont="1" applyFill="1" applyBorder="1" applyAlignment="1" applyProtection="1">
      <alignment horizontal="center" vertical="center" wrapText="1"/>
      <protection locked="0"/>
    </xf>
    <xf numFmtId="164" fontId="6" fillId="12" borderId="33" xfId="4" applyNumberFormat="1" applyFont="1" applyFill="1" applyBorder="1" applyAlignment="1" applyProtection="1">
      <alignment horizontal="center" vertical="center" wrapText="1"/>
      <protection locked="0"/>
    </xf>
    <xf numFmtId="164" fontId="6" fillId="12" borderId="34" xfId="4" applyNumberFormat="1" applyFont="1" applyFill="1" applyBorder="1" applyAlignment="1" applyProtection="1">
      <alignment horizontal="center" vertical="center" wrapText="1"/>
      <protection locked="0"/>
    </xf>
    <xf numFmtId="2" fontId="6" fillId="12" borderId="2" xfId="0" applyNumberFormat="1" applyFont="1" applyFill="1" applyBorder="1" applyAlignment="1">
      <alignment horizontal="center" vertical="center" wrapText="1"/>
    </xf>
    <xf numFmtId="0" fontId="6" fillId="12" borderId="6" xfId="0" applyFont="1" applyFill="1" applyBorder="1" applyAlignment="1">
      <alignment horizontal="center" vertical="center" wrapText="1"/>
    </xf>
    <xf numFmtId="0" fontId="4" fillId="9" borderId="56" xfId="0" applyFont="1" applyFill="1" applyBorder="1" applyAlignment="1">
      <alignment horizontal="center" vertical="center" wrapText="1"/>
    </xf>
    <xf numFmtId="0" fontId="4" fillId="0" borderId="6" xfId="0" applyFont="1" applyBorder="1" applyAlignment="1">
      <alignment vertical="center" wrapText="1"/>
    </xf>
    <xf numFmtId="0" fontId="4" fillId="12" borderId="47" xfId="0" applyFont="1" applyFill="1" applyBorder="1" applyAlignment="1">
      <alignment horizontal="center" vertical="center" wrapText="1"/>
    </xf>
    <xf numFmtId="10" fontId="6" fillId="12" borderId="47" xfId="0" applyNumberFormat="1" applyFont="1" applyFill="1" applyBorder="1" applyAlignment="1">
      <alignment horizontal="center" vertical="center" wrapText="1"/>
    </xf>
    <xf numFmtId="164" fontId="4" fillId="12" borderId="47" xfId="4" applyNumberFormat="1" applyFont="1" applyFill="1" applyBorder="1" applyAlignment="1" applyProtection="1">
      <alignment horizontal="center" vertical="center" wrapText="1"/>
      <protection locked="0"/>
    </xf>
    <xf numFmtId="164" fontId="4" fillId="12" borderId="55" xfId="4" applyNumberFormat="1" applyFont="1" applyFill="1" applyBorder="1" applyAlignment="1" applyProtection="1">
      <alignment horizontal="center" vertical="center" wrapText="1"/>
      <protection locked="0"/>
    </xf>
    <xf numFmtId="0" fontId="0" fillId="3" borderId="0" xfId="0" applyFill="1" applyAlignment="1">
      <alignment horizontal="center" vertical="center" wrapText="1"/>
    </xf>
    <xf numFmtId="9" fontId="4" fillId="12" borderId="4" xfId="1" applyFont="1" applyFill="1" applyBorder="1" applyAlignment="1">
      <alignment horizontal="center" vertical="center" wrapText="1"/>
    </xf>
    <xf numFmtId="0" fontId="4" fillId="12" borderId="35" xfId="0" applyFont="1" applyFill="1" applyBorder="1" applyAlignment="1">
      <alignment horizontal="center" vertical="center" wrapText="1"/>
    </xf>
    <xf numFmtId="0" fontId="23" fillId="12" borderId="28" xfId="0" applyFont="1" applyFill="1" applyBorder="1" applyAlignment="1">
      <alignment horizontal="center" vertical="center" wrapText="1"/>
    </xf>
    <xf numFmtId="0" fontId="24" fillId="12" borderId="1" xfId="0" applyFont="1" applyFill="1" applyBorder="1" applyAlignment="1">
      <alignment horizontal="center" vertical="center" wrapText="1"/>
    </xf>
    <xf numFmtId="0" fontId="25" fillId="12" borderId="29"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22" fillId="12" borderId="37" xfId="0" applyFont="1" applyFill="1" applyBorder="1" applyAlignment="1">
      <alignment horizontal="center" vertical="center" wrapText="1"/>
    </xf>
    <xf numFmtId="0" fontId="28" fillId="24" borderId="0" xfId="0" applyFont="1" applyFill="1" applyAlignment="1">
      <alignment horizontal="center" vertical="center" wrapText="1"/>
    </xf>
    <xf numFmtId="1" fontId="4" fillId="12" borderId="33" xfId="0" applyNumberFormat="1" applyFont="1" applyFill="1" applyBorder="1" applyAlignment="1">
      <alignment horizontal="center" vertical="center" wrapText="1"/>
    </xf>
    <xf numFmtId="0" fontId="4" fillId="12" borderId="28" xfId="0" applyFont="1" applyFill="1" applyBorder="1" applyAlignment="1">
      <alignment horizontal="center" wrapText="1"/>
    </xf>
    <xf numFmtId="0" fontId="4" fillId="12" borderId="41" xfId="0" applyFont="1" applyFill="1" applyBorder="1" applyAlignment="1">
      <alignment horizontal="center" vertical="center" wrapText="1"/>
    </xf>
    <xf numFmtId="0" fontId="25" fillId="12" borderId="38" xfId="0" applyFont="1" applyFill="1" applyBorder="1" applyAlignment="1">
      <alignment horizontal="center" vertical="center" wrapText="1"/>
    </xf>
    <xf numFmtId="0" fontId="3" fillId="12" borderId="38" xfId="0" applyFont="1" applyFill="1" applyBorder="1" applyAlignment="1">
      <alignment horizontal="center" vertical="center" wrapText="1"/>
    </xf>
    <xf numFmtId="0" fontId="3" fillId="12" borderId="0" xfId="0" applyFont="1" applyFill="1" applyAlignment="1">
      <alignment horizontal="center" vertical="center" wrapText="1"/>
    </xf>
    <xf numFmtId="0" fontId="3" fillId="12" borderId="28" xfId="0" applyFont="1" applyFill="1" applyBorder="1" applyAlignment="1">
      <alignment horizontal="center" vertical="center" wrapText="1"/>
    </xf>
    <xf numFmtId="0" fontId="3" fillId="12" borderId="16" xfId="0" applyFont="1" applyFill="1" applyBorder="1" applyAlignment="1">
      <alignment horizontal="center" vertical="center" wrapText="1"/>
    </xf>
    <xf numFmtId="0" fontId="28" fillId="24" borderId="1" xfId="0" applyFont="1" applyFill="1" applyBorder="1" applyAlignment="1">
      <alignment horizontal="center" vertical="center" wrapText="1"/>
    </xf>
    <xf numFmtId="0" fontId="29" fillId="12" borderId="0" xfId="0" applyFont="1" applyFill="1" applyAlignment="1">
      <alignment horizontal="center" vertical="center" wrapText="1"/>
    </xf>
    <xf numFmtId="0" fontId="4" fillId="12" borderId="43" xfId="0" applyFont="1" applyFill="1" applyBorder="1" applyAlignment="1">
      <alignment horizontal="center" vertical="center" wrapText="1"/>
    </xf>
    <xf numFmtId="0" fontId="4" fillId="12" borderId="45" xfId="0" applyFont="1" applyFill="1" applyBorder="1" applyAlignment="1">
      <alignment horizontal="center" vertical="center" wrapText="1"/>
    </xf>
    <xf numFmtId="0" fontId="4" fillId="12" borderId="46" xfId="0" applyFont="1" applyFill="1" applyBorder="1" applyAlignment="1">
      <alignment horizontal="center" vertical="center" wrapText="1"/>
    </xf>
    <xf numFmtId="0" fontId="0" fillId="12" borderId="0" xfId="0" applyFill="1" applyAlignment="1">
      <alignment horizontal="center" vertical="center" wrapText="1"/>
    </xf>
    <xf numFmtId="165" fontId="4" fillId="12" borderId="33" xfId="0" applyNumberFormat="1" applyFont="1" applyFill="1" applyBorder="1" applyAlignment="1">
      <alignment horizontal="center" vertical="center" wrapText="1"/>
    </xf>
    <xf numFmtId="1" fontId="4" fillId="6" borderId="33" xfId="0" applyNumberFormat="1" applyFont="1" applyFill="1" applyBorder="1" applyAlignment="1">
      <alignment horizontal="center" vertical="center" wrapText="1"/>
    </xf>
    <xf numFmtId="0" fontId="28" fillId="12" borderId="0" xfId="0" applyFont="1" applyFill="1" applyAlignment="1">
      <alignment horizontal="center" vertical="center" wrapText="1"/>
    </xf>
    <xf numFmtId="1" fontId="4" fillId="12" borderId="29" xfId="0" applyNumberFormat="1" applyFont="1" applyFill="1" applyBorder="1" applyAlignment="1">
      <alignment horizontal="center" vertical="center" wrapText="1"/>
    </xf>
    <xf numFmtId="1" fontId="22" fillId="12" borderId="28" xfId="0" applyNumberFormat="1" applyFont="1" applyFill="1" applyBorder="1" applyAlignment="1">
      <alignment horizontal="center" vertical="center" wrapText="1"/>
    </xf>
    <xf numFmtId="1" fontId="4" fillId="12" borderId="38" xfId="0" applyNumberFormat="1"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12" borderId="4" xfId="0" applyFont="1" applyFill="1" applyBorder="1" applyAlignment="1">
      <alignment horizontal="center" vertical="center" wrapText="1"/>
    </xf>
    <xf numFmtId="0" fontId="3" fillId="12" borderId="5" xfId="0" applyFont="1" applyFill="1" applyBorder="1" applyAlignment="1">
      <alignment horizontal="center" vertical="center" wrapText="1"/>
    </xf>
    <xf numFmtId="0" fontId="3" fillId="12" borderId="8" xfId="0" applyFont="1" applyFill="1" applyBorder="1" applyAlignment="1">
      <alignment horizontal="center" vertical="center" wrapText="1"/>
    </xf>
    <xf numFmtId="0" fontId="25" fillId="12" borderId="49" xfId="0" applyFont="1" applyFill="1" applyBorder="1" applyAlignment="1">
      <alignment horizontal="center" vertical="center" wrapText="1"/>
    </xf>
    <xf numFmtId="2" fontId="4" fillId="12" borderId="28" xfId="0" applyNumberFormat="1" applyFont="1" applyFill="1" applyBorder="1" applyAlignment="1">
      <alignment horizontal="center" vertical="center" wrapText="1"/>
    </xf>
    <xf numFmtId="0" fontId="4" fillId="12" borderId="40" xfId="0" applyFont="1" applyFill="1" applyBorder="1" applyAlignment="1">
      <alignment horizontal="center" vertical="center" wrapText="1"/>
    </xf>
    <xf numFmtId="1" fontId="4" fillId="12" borderId="35" xfId="0" applyNumberFormat="1" applyFont="1" applyFill="1" applyBorder="1" applyAlignment="1">
      <alignment horizontal="center" vertical="center" wrapText="1"/>
    </xf>
    <xf numFmtId="0" fontId="0" fillId="24" borderId="1" xfId="0" applyFill="1" applyBorder="1" applyAlignment="1">
      <alignment horizontal="center" vertical="center" wrapText="1"/>
    </xf>
    <xf numFmtId="0" fontId="5" fillId="12" borderId="28" xfId="0" applyFont="1" applyFill="1" applyBorder="1" applyAlignment="1">
      <alignment horizontal="center" vertical="center" wrapText="1"/>
    </xf>
    <xf numFmtId="0" fontId="5" fillId="12" borderId="41"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3" fillId="12" borderId="29" xfId="0" applyFont="1" applyFill="1" applyBorder="1" applyAlignment="1">
      <alignment horizontal="center" vertical="center" wrapText="1"/>
    </xf>
    <xf numFmtId="1" fontId="5" fillId="12" borderId="29" xfId="0" applyNumberFormat="1" applyFont="1" applyFill="1" applyBorder="1" applyAlignment="1">
      <alignment horizontal="center" vertical="center" wrapText="1"/>
    </xf>
    <xf numFmtId="9" fontId="4" fillId="12" borderId="38" xfId="0" applyNumberFormat="1" applyFont="1" applyFill="1" applyBorder="1" applyAlignment="1">
      <alignment horizontal="center" vertical="center" wrapText="1"/>
    </xf>
    <xf numFmtId="9" fontId="4" fillId="5" borderId="33" xfId="0" applyNumberFormat="1" applyFont="1" applyFill="1" applyBorder="1" applyAlignment="1">
      <alignment horizontal="center" vertical="center" wrapText="1"/>
    </xf>
    <xf numFmtId="9" fontId="4" fillId="9" borderId="33" xfId="0" applyNumberFormat="1" applyFont="1" applyFill="1" applyBorder="1" applyAlignment="1">
      <alignment horizontal="center" vertical="center" wrapText="1"/>
    </xf>
    <xf numFmtId="0" fontId="0" fillId="20" borderId="0" xfId="0" applyFill="1" applyAlignment="1">
      <alignment horizontal="center" vertical="center" wrapText="1"/>
    </xf>
    <xf numFmtId="0" fontId="3" fillId="12" borderId="23" xfId="0" applyFont="1" applyFill="1" applyBorder="1" applyAlignment="1">
      <alignment horizontal="center" vertical="center" wrapText="1"/>
    </xf>
    <xf numFmtId="2" fontId="4" fillId="12" borderId="0" xfId="0" applyNumberFormat="1" applyFont="1" applyFill="1" applyAlignment="1">
      <alignment horizontal="center" vertical="center" wrapText="1"/>
    </xf>
    <xf numFmtId="166" fontId="4" fillId="12" borderId="0" xfId="0" applyNumberFormat="1" applyFont="1" applyFill="1" applyAlignment="1">
      <alignment horizontal="center" vertical="center" wrapText="1"/>
    </xf>
    <xf numFmtId="44" fontId="4" fillId="12" borderId="28" xfId="11" applyFont="1" applyFill="1" applyBorder="1" applyAlignment="1">
      <alignment horizontal="center" vertical="center" wrapText="1"/>
    </xf>
    <xf numFmtId="9" fontId="3" fillId="12" borderId="7" xfId="0" applyNumberFormat="1" applyFont="1" applyFill="1" applyBorder="1" applyAlignment="1">
      <alignment horizontal="center" vertical="center" wrapText="1"/>
    </xf>
    <xf numFmtId="2" fontId="4" fillId="12" borderId="29" xfId="0" applyNumberFormat="1" applyFont="1" applyFill="1" applyBorder="1" applyAlignment="1">
      <alignment horizontal="center" vertical="center" wrapText="1"/>
    </xf>
    <xf numFmtId="2" fontId="4" fillId="12" borderId="38" xfId="0" applyNumberFormat="1" applyFont="1" applyFill="1" applyBorder="1" applyAlignment="1">
      <alignment horizontal="center" vertical="center" wrapText="1"/>
    </xf>
    <xf numFmtId="9" fontId="4" fillId="12" borderId="29" xfId="0" applyNumberFormat="1" applyFont="1" applyFill="1" applyBorder="1" applyAlignment="1">
      <alignment horizontal="center" vertical="center" wrapText="1"/>
    </xf>
    <xf numFmtId="9" fontId="4" fillId="12" borderId="1" xfId="1" applyFont="1" applyFill="1" applyBorder="1" applyAlignment="1">
      <alignment horizontal="center" vertical="center" wrapText="1"/>
    </xf>
    <xf numFmtId="0" fontId="7" fillId="12" borderId="28" xfId="0" applyFont="1" applyFill="1" applyBorder="1" applyAlignment="1">
      <alignment horizontal="center" vertical="center" wrapText="1"/>
    </xf>
    <xf numFmtId="0" fontId="31" fillId="12" borderId="0" xfId="0" applyFont="1" applyFill="1" applyAlignment="1">
      <alignment horizontal="center" vertical="center" wrapText="1"/>
    </xf>
    <xf numFmtId="1" fontId="6" fillId="12" borderId="33" xfId="0" applyNumberFormat="1" applyFont="1" applyFill="1" applyBorder="1" applyAlignment="1">
      <alignment horizontal="center" vertical="center" wrapText="1"/>
    </xf>
    <xf numFmtId="9" fontId="6" fillId="12" borderId="0" xfId="0" applyNumberFormat="1" applyFont="1" applyFill="1" applyAlignment="1">
      <alignment horizontal="center" vertical="center" wrapText="1"/>
    </xf>
    <xf numFmtId="9" fontId="4" fillId="12" borderId="47" xfId="0" applyNumberFormat="1" applyFont="1" applyFill="1" applyBorder="1" applyAlignment="1">
      <alignment horizontal="center" vertical="center" wrapText="1"/>
    </xf>
    <xf numFmtId="0" fontId="6" fillId="12" borderId="1" xfId="0" applyFont="1" applyFill="1" applyBorder="1" applyAlignment="1">
      <alignment horizontal="center" wrapText="1"/>
    </xf>
    <xf numFmtId="0" fontId="6" fillId="12" borderId="1" xfId="0" applyFont="1" applyFill="1" applyBorder="1" applyAlignment="1">
      <alignment horizontal="center" vertical="top" wrapText="1"/>
    </xf>
    <xf numFmtId="0" fontId="27" fillId="12" borderId="28" xfId="0" applyFont="1" applyFill="1" applyBorder="1" applyAlignment="1">
      <alignment horizontal="center" vertical="center" wrapText="1"/>
    </xf>
    <xf numFmtId="0" fontId="4" fillId="12" borderId="1" xfId="0" applyFont="1" applyFill="1" applyBorder="1" applyAlignment="1">
      <alignment horizontal="center" vertical="top" wrapText="1"/>
    </xf>
    <xf numFmtId="0" fontId="6" fillId="12" borderId="6" xfId="0" applyFont="1" applyFill="1" applyBorder="1" applyAlignment="1">
      <alignment horizontal="center" vertical="top" wrapText="1"/>
    </xf>
    <xf numFmtId="0" fontId="4" fillId="12" borderId="6" xfId="0" applyFont="1" applyFill="1" applyBorder="1" applyAlignment="1">
      <alignment horizontal="center" vertical="top" wrapText="1"/>
    </xf>
    <xf numFmtId="0" fontId="4" fillId="12" borderId="29" xfId="0" applyFont="1" applyFill="1" applyBorder="1" applyAlignment="1">
      <alignment horizontal="center" wrapText="1"/>
    </xf>
    <xf numFmtId="0" fontId="4" fillId="12" borderId="40" xfId="0" applyFont="1" applyFill="1" applyBorder="1" applyAlignment="1">
      <alignment horizontal="center" wrapText="1"/>
    </xf>
    <xf numFmtId="0" fontId="4" fillId="12" borderId="41" xfId="0" applyFont="1" applyFill="1" applyBorder="1" applyAlignment="1">
      <alignment horizontal="center" wrapText="1"/>
    </xf>
    <xf numFmtId="0" fontId="4" fillId="12" borderId="38" xfId="0" applyFont="1" applyFill="1" applyBorder="1" applyAlignment="1">
      <alignment horizontal="center" wrapText="1"/>
    </xf>
    <xf numFmtId="0" fontId="4" fillId="12" borderId="35" xfId="0" applyFont="1" applyFill="1" applyBorder="1" applyAlignment="1">
      <alignment horizontal="center" wrapText="1"/>
    </xf>
    <xf numFmtId="0" fontId="4" fillId="12" borderId="37" xfId="0" applyFont="1" applyFill="1" applyBorder="1" applyAlignment="1">
      <alignment horizontal="center" wrapText="1"/>
    </xf>
    <xf numFmtId="0" fontId="4" fillId="12" borderId="1" xfId="0" applyFont="1" applyFill="1" applyBorder="1" applyAlignment="1">
      <alignment horizontal="center" wrapText="1"/>
    </xf>
    <xf numFmtId="0" fontId="4" fillId="12" borderId="44" xfId="0" applyFont="1" applyFill="1" applyBorder="1" applyAlignment="1">
      <alignment horizontal="center" vertical="center" wrapText="1"/>
    </xf>
    <xf numFmtId="0" fontId="4" fillId="12" borderId="48" xfId="0" applyFont="1" applyFill="1" applyBorder="1" applyAlignment="1">
      <alignment horizontal="center" wrapText="1"/>
    </xf>
    <xf numFmtId="0" fontId="22" fillId="12" borderId="41" xfId="0" applyFont="1" applyFill="1" applyBorder="1" applyAlignment="1">
      <alignment horizontal="center" vertical="center" wrapText="1"/>
    </xf>
    <xf numFmtId="0" fontId="26" fillId="23" borderId="41" xfId="0" applyFont="1" applyFill="1" applyBorder="1" applyAlignment="1">
      <alignment horizontal="center" vertical="center" wrapText="1"/>
    </xf>
    <xf numFmtId="0" fontId="22" fillId="12" borderId="40" xfId="0" applyFont="1" applyFill="1" applyBorder="1" applyAlignment="1">
      <alignment horizontal="center" vertical="center" wrapText="1"/>
    </xf>
    <xf numFmtId="0" fontId="4" fillId="12" borderId="0" xfId="0" applyFont="1" applyFill="1" applyAlignment="1">
      <alignment horizontal="center" wrapText="1"/>
    </xf>
    <xf numFmtId="0" fontId="4" fillId="12" borderId="48" xfId="0" applyFont="1" applyFill="1" applyBorder="1" applyAlignment="1">
      <alignment horizontal="center" vertical="center" wrapText="1"/>
    </xf>
    <xf numFmtId="0" fontId="4" fillId="12" borderId="7" xfId="0" applyFont="1" applyFill="1" applyBorder="1" applyAlignment="1">
      <alignment horizontal="center" wrapText="1"/>
    </xf>
    <xf numFmtId="0" fontId="22" fillId="12" borderId="7" xfId="0" applyFont="1" applyFill="1" applyBorder="1" applyAlignment="1">
      <alignment horizontal="center" vertical="center" wrapText="1"/>
    </xf>
    <xf numFmtId="0" fontId="4" fillId="12" borderId="52" xfId="0" applyFont="1" applyFill="1" applyBorder="1" applyAlignment="1">
      <alignment horizontal="center" wrapText="1"/>
    </xf>
    <xf numFmtId="0" fontId="22" fillId="12" borderId="45" xfId="0" applyFont="1" applyFill="1" applyBorder="1" applyAlignment="1">
      <alignment horizontal="center" vertical="center" wrapText="1"/>
    </xf>
    <xf numFmtId="9" fontId="4" fillId="12" borderId="28" xfId="0" applyNumberFormat="1" applyFont="1" applyFill="1" applyBorder="1" applyAlignment="1">
      <alignment horizontal="center" wrapText="1"/>
    </xf>
    <xf numFmtId="2" fontId="4" fillId="12" borderId="28" xfId="0" applyNumberFormat="1" applyFont="1" applyFill="1" applyBorder="1" applyAlignment="1">
      <alignment horizontal="center" wrapText="1"/>
    </xf>
    <xf numFmtId="0" fontId="30" fillId="12" borderId="1" xfId="0" applyFont="1" applyFill="1" applyBorder="1" applyAlignment="1">
      <alignment horizontal="center" wrapText="1"/>
    </xf>
    <xf numFmtId="0" fontId="6" fillId="12" borderId="28" xfId="0" applyFont="1" applyFill="1" applyBorder="1" applyAlignment="1">
      <alignment horizontal="center" wrapText="1"/>
    </xf>
    <xf numFmtId="0" fontId="4" fillId="9" borderId="47" xfId="0" applyFont="1" applyFill="1" applyBorder="1" applyAlignment="1">
      <alignment horizontal="center" vertical="center" wrapText="1"/>
    </xf>
    <xf numFmtId="9" fontId="4" fillId="12" borderId="38" xfId="1" applyFont="1" applyFill="1" applyBorder="1" applyAlignment="1">
      <alignment horizontal="center" vertical="center" wrapText="1"/>
    </xf>
    <xf numFmtId="9" fontId="5" fillId="9" borderId="28" xfId="1" applyFont="1" applyFill="1" applyBorder="1" applyAlignment="1">
      <alignment horizontal="center" vertical="center" wrapText="1"/>
    </xf>
    <xf numFmtId="0" fontId="22" fillId="12" borderId="5" xfId="0" applyFont="1" applyFill="1" applyBorder="1" applyAlignment="1">
      <alignment horizontal="center" vertical="center" wrapText="1"/>
    </xf>
    <xf numFmtId="0" fontId="4" fillId="12" borderId="8" xfId="0" applyFont="1" applyFill="1" applyBorder="1" applyAlignment="1">
      <alignment horizontal="center" vertical="center" wrapText="1"/>
    </xf>
    <xf numFmtId="0" fontId="26" fillId="12" borderId="1" xfId="0" applyFont="1" applyFill="1" applyBorder="1" applyAlignment="1">
      <alignment horizontal="center" vertical="center" wrapText="1"/>
    </xf>
    <xf numFmtId="10" fontId="4" fillId="0" borderId="1" xfId="8" applyNumberFormat="1" applyFont="1" applyBorder="1" applyAlignment="1">
      <alignment horizontal="center" vertical="center"/>
    </xf>
    <xf numFmtId="9" fontId="15" fillId="0" borderId="1" xfId="1" applyNumberFormat="1" applyFont="1" applyBorder="1" applyAlignment="1">
      <alignment horizontal="center" vertical="center"/>
    </xf>
    <xf numFmtId="0" fontId="19" fillId="16" borderId="18" xfId="6" applyFont="1" applyFill="1" applyBorder="1" applyAlignment="1">
      <alignment vertical="center"/>
    </xf>
    <xf numFmtId="10" fontId="6" fillId="2" borderId="1" xfId="8" applyNumberFormat="1" applyFont="1" applyFill="1" applyBorder="1" applyAlignment="1">
      <alignment horizontal="center" vertical="center" wrapText="1"/>
    </xf>
    <xf numFmtId="16" fontId="15" fillId="0" borderId="0" xfId="6" applyNumberFormat="1" applyFont="1"/>
    <xf numFmtId="9" fontId="8" fillId="7" borderId="1" xfId="1" applyNumberFormat="1" applyFont="1" applyFill="1" applyBorder="1" applyAlignment="1">
      <alignment horizontal="center" vertical="center" wrapText="1"/>
    </xf>
    <xf numFmtId="9" fontId="20" fillId="2" borderId="1" xfId="1" applyNumberFormat="1" applyFont="1" applyFill="1" applyBorder="1" applyAlignment="1">
      <alignment horizontal="center" vertical="center"/>
    </xf>
    <xf numFmtId="9" fontId="8" fillId="20" borderId="1" xfId="1" applyNumberFormat="1" applyFont="1" applyFill="1" applyBorder="1" applyAlignment="1">
      <alignment horizontal="center" vertical="center" wrapText="1"/>
    </xf>
    <xf numFmtId="0" fontId="0" fillId="0" borderId="0" xfId="0" applyAlignment="1">
      <alignment vertical="center" wrapText="1"/>
    </xf>
    <xf numFmtId="0" fontId="0" fillId="0" borderId="1" xfId="0" applyBorder="1" applyAlignment="1">
      <alignment horizontal="center" vertical="center" wrapText="1"/>
    </xf>
    <xf numFmtId="0" fontId="0" fillId="0" borderId="28" xfId="0" applyBorder="1"/>
    <xf numFmtId="0" fontId="34" fillId="0" borderId="28" xfId="0" applyFont="1" applyBorder="1"/>
    <xf numFmtId="0" fontId="0" fillId="0" borderId="41" xfId="0" applyBorder="1"/>
    <xf numFmtId="0" fontId="0" fillId="0" borderId="5" xfId="0" applyBorder="1" applyAlignment="1">
      <alignment horizontal="center" vertical="center" wrapText="1"/>
    </xf>
    <xf numFmtId="0" fontId="0" fillId="0" borderId="48" xfId="0" applyBorder="1"/>
    <xf numFmtId="0" fontId="0" fillId="0" borderId="38" xfId="0" applyBorder="1"/>
    <xf numFmtId="0" fontId="0" fillId="0" borderId="4" xfId="0" applyBorder="1" applyAlignment="1">
      <alignment horizontal="center" vertical="center" wrapText="1"/>
    </xf>
    <xf numFmtId="0" fontId="34" fillId="0" borderId="35" xfId="0" applyFont="1" applyBorder="1"/>
    <xf numFmtId="9" fontId="4" fillId="12" borderId="41" xfId="0" applyNumberFormat="1" applyFont="1" applyFill="1" applyBorder="1" applyAlignment="1">
      <alignment horizontal="center" vertical="center"/>
    </xf>
    <xf numFmtId="0" fontId="4" fillId="12" borderId="28" xfId="0" applyFont="1" applyFill="1" applyBorder="1"/>
    <xf numFmtId="9" fontId="6" fillId="12" borderId="28" xfId="0" applyNumberFormat="1" applyFont="1" applyFill="1" applyBorder="1" applyAlignment="1">
      <alignment horizontal="center" vertical="center" wrapText="1"/>
    </xf>
    <xf numFmtId="0" fontId="4" fillId="12" borderId="28" xfId="0" applyFont="1" applyFill="1" applyBorder="1" applyAlignment="1">
      <alignment horizontal="center" vertical="center"/>
    </xf>
    <xf numFmtId="0" fontId="0" fillId="0" borderId="40" xfId="0" applyBorder="1"/>
    <xf numFmtId="0" fontId="0" fillId="0" borderId="29" xfId="0" applyBorder="1"/>
    <xf numFmtId="0" fontId="35" fillId="12" borderId="1" xfId="0" applyFont="1" applyFill="1" applyBorder="1" applyAlignment="1">
      <alignment horizontal="center" vertical="center" wrapText="1"/>
    </xf>
    <xf numFmtId="9" fontId="4" fillId="12" borderId="0" xfId="0" applyNumberFormat="1" applyFont="1" applyFill="1" applyAlignment="1">
      <alignment horizontal="center" vertical="center"/>
    </xf>
    <xf numFmtId="0" fontId="4" fillId="12" borderId="29" xfId="0" applyFont="1" applyFill="1" applyBorder="1"/>
    <xf numFmtId="9" fontId="4" fillId="12" borderId="47" xfId="0" applyNumberFormat="1" applyFont="1" applyFill="1" applyBorder="1" applyAlignment="1">
      <alignment horizontal="center" vertical="center"/>
    </xf>
    <xf numFmtId="0" fontId="28" fillId="12" borderId="0" xfId="0" applyFont="1" applyFill="1" applyAlignment="1">
      <alignment horizontal="center" vertical="center"/>
    </xf>
    <xf numFmtId="0" fontId="35" fillId="0" borderId="1" xfId="0" applyFont="1" applyBorder="1" applyAlignment="1">
      <alignment horizontal="center" vertical="center" wrapText="1"/>
    </xf>
    <xf numFmtId="1" fontId="4" fillId="12" borderId="0" xfId="0" applyNumberFormat="1" applyFont="1" applyFill="1" applyAlignment="1">
      <alignment horizontal="center" vertical="center"/>
    </xf>
    <xf numFmtId="9" fontId="4" fillId="12" borderId="33" xfId="0" applyNumberFormat="1" applyFont="1" applyFill="1" applyBorder="1" applyAlignment="1">
      <alignment horizontal="center" vertical="center"/>
    </xf>
    <xf numFmtId="1" fontId="4" fillId="12" borderId="33" xfId="0" applyNumberFormat="1" applyFont="1" applyFill="1" applyBorder="1" applyAlignment="1">
      <alignment horizontal="center" vertical="center"/>
    </xf>
    <xf numFmtId="0" fontId="4" fillId="12" borderId="28" xfId="0" applyFont="1" applyFill="1" applyBorder="1" applyAlignment="1">
      <alignment vertical="center" wrapText="1"/>
    </xf>
    <xf numFmtId="0" fontId="4" fillId="12" borderId="28" xfId="0" applyFont="1" applyFill="1" applyBorder="1" applyAlignment="1">
      <alignment horizontal="left" vertical="center" wrapText="1"/>
    </xf>
    <xf numFmtId="0" fontId="4" fillId="12" borderId="33" xfId="0" applyFont="1" applyFill="1" applyBorder="1" applyAlignment="1">
      <alignment horizontal="center" vertical="center"/>
    </xf>
    <xf numFmtId="2" fontId="4" fillId="12" borderId="28" xfId="0" applyNumberFormat="1" applyFont="1" applyFill="1" applyBorder="1"/>
    <xf numFmtId="0" fontId="4" fillId="12" borderId="28" xfId="0" applyFont="1" applyFill="1" applyBorder="1" applyAlignment="1">
      <alignment wrapText="1"/>
    </xf>
    <xf numFmtId="0" fontId="36" fillId="0" borderId="0" xfId="0" applyFont="1"/>
    <xf numFmtId="0" fontId="36" fillId="0" borderId="28" xfId="0" applyFont="1" applyBorder="1"/>
    <xf numFmtId="0" fontId="36" fillId="0" borderId="41" xfId="0" applyFont="1" applyBorder="1"/>
    <xf numFmtId="0" fontId="37" fillId="0" borderId="35" xfId="0" applyFont="1" applyBorder="1"/>
    <xf numFmtId="0" fontId="38" fillId="0" borderId="1" xfId="0" applyFont="1" applyBorder="1" applyAlignment="1">
      <alignment horizontal="center" vertical="center" wrapText="1"/>
    </xf>
    <xf numFmtId="9" fontId="6" fillId="12" borderId="0" xfId="0" applyNumberFormat="1" applyFont="1" applyFill="1" applyAlignment="1">
      <alignment horizontal="center" vertical="center"/>
    </xf>
    <xf numFmtId="0" fontId="6" fillId="12" borderId="28" xfId="0" applyFont="1" applyFill="1" applyBorder="1" applyAlignment="1">
      <alignment horizontal="center" vertical="center"/>
    </xf>
    <xf numFmtId="0" fontId="6" fillId="12" borderId="28" xfId="0" applyFont="1" applyFill="1" applyBorder="1" applyAlignment="1">
      <alignment vertical="center" wrapText="1"/>
    </xf>
    <xf numFmtId="0" fontId="6" fillId="12" borderId="28" xfId="0" applyFont="1" applyFill="1" applyBorder="1"/>
    <xf numFmtId="0" fontId="6" fillId="12" borderId="28" xfId="0" applyFont="1" applyFill="1" applyBorder="1" applyAlignment="1">
      <alignment horizontal="left" vertical="center" wrapText="1" indent="1"/>
    </xf>
    <xf numFmtId="1" fontId="6" fillId="12" borderId="33" xfId="0" applyNumberFormat="1" applyFont="1" applyFill="1" applyBorder="1" applyAlignment="1">
      <alignment horizontal="center" vertical="center"/>
    </xf>
    <xf numFmtId="0" fontId="31" fillId="12" borderId="0" xfId="0" applyFont="1" applyFill="1" applyAlignment="1">
      <alignment horizontal="center" vertical="center"/>
    </xf>
    <xf numFmtId="0" fontId="4" fillId="12" borderId="28" xfId="0" applyFont="1" applyFill="1" applyBorder="1" applyAlignment="1">
      <alignment horizontal="left" vertical="center" indent="1"/>
    </xf>
    <xf numFmtId="0" fontId="2" fillId="12" borderId="28" xfId="3" applyFill="1" applyBorder="1" applyAlignment="1">
      <alignment vertical="center" wrapText="1"/>
    </xf>
    <xf numFmtId="0" fontId="35" fillId="25" borderId="1" xfId="0" applyFont="1" applyFill="1" applyBorder="1" applyAlignment="1">
      <alignment horizontal="center" vertical="center" wrapText="1"/>
    </xf>
    <xf numFmtId="0" fontId="35" fillId="6" borderId="1" xfId="0" applyFont="1" applyFill="1" applyBorder="1" applyAlignment="1">
      <alignment horizontal="center" vertical="center" wrapText="1"/>
    </xf>
    <xf numFmtId="0" fontId="7" fillId="12" borderId="28" xfId="0" applyFont="1" applyFill="1" applyBorder="1" applyAlignment="1">
      <alignment horizontal="center" vertical="center"/>
    </xf>
    <xf numFmtId="0" fontId="39" fillId="6" borderId="1" xfId="0" applyFont="1" applyFill="1" applyBorder="1" applyAlignment="1">
      <alignment horizontal="center" vertical="center" wrapText="1"/>
    </xf>
    <xf numFmtId="0" fontId="4" fillId="12" borderId="38" xfId="0" applyFont="1" applyFill="1" applyBorder="1" applyAlignment="1">
      <alignment vertical="center" wrapText="1"/>
    </xf>
    <xf numFmtId="0" fontId="4" fillId="12" borderId="38" xfId="0" applyFont="1" applyFill="1" applyBorder="1" applyAlignment="1">
      <alignment horizontal="center" vertical="center"/>
    </xf>
    <xf numFmtId="9" fontId="4" fillId="12" borderId="5" xfId="0" applyNumberFormat="1" applyFont="1" applyFill="1" applyBorder="1" applyAlignment="1">
      <alignment horizontal="center" vertical="center"/>
    </xf>
    <xf numFmtId="0" fontId="22" fillId="12" borderId="1" xfId="0" applyFont="1" applyFill="1" applyBorder="1" applyAlignment="1">
      <alignment horizontal="center" vertical="center"/>
    </xf>
    <xf numFmtId="0" fontId="22" fillId="12" borderId="1" xfId="0" applyFont="1" applyFill="1" applyBorder="1" applyAlignment="1">
      <alignment horizontal="left" vertical="center" wrapText="1"/>
    </xf>
    <xf numFmtId="0" fontId="30" fillId="12" borderId="1" xfId="0" applyFont="1" applyFill="1" applyBorder="1"/>
    <xf numFmtId="0" fontId="4" fillId="12" borderId="1" xfId="0" applyFont="1" applyFill="1" applyBorder="1" applyAlignment="1">
      <alignment horizontal="center" vertical="center"/>
    </xf>
    <xf numFmtId="0" fontId="4" fillId="12" borderId="1" xfId="0" applyFont="1" applyFill="1" applyBorder="1" applyAlignment="1">
      <alignment wrapText="1"/>
    </xf>
    <xf numFmtId="9" fontId="4" fillId="12" borderId="1" xfId="1" applyFont="1" applyFill="1" applyBorder="1" applyAlignment="1">
      <alignment horizontal="center" vertical="center"/>
    </xf>
    <xf numFmtId="0" fontId="22" fillId="12" borderId="1" xfId="0" applyFont="1" applyFill="1" applyBorder="1" applyAlignment="1">
      <alignment horizontal="left" vertical="center" wrapText="1" indent="1"/>
    </xf>
    <xf numFmtId="9" fontId="4" fillId="12" borderId="0" xfId="1" applyFont="1" applyFill="1" applyAlignment="1">
      <alignment horizontal="center" vertical="center"/>
    </xf>
    <xf numFmtId="0" fontId="4" fillId="12" borderId="1" xfId="0" applyFont="1" applyFill="1" applyBorder="1" applyAlignment="1">
      <alignment horizontal="left" vertical="center" wrapText="1"/>
    </xf>
    <xf numFmtId="2" fontId="4" fillId="0" borderId="41" xfId="0" applyNumberFormat="1" applyFont="1" applyBorder="1" applyAlignment="1">
      <alignment horizontal="center" vertical="center"/>
    </xf>
    <xf numFmtId="2" fontId="0" fillId="0" borderId="41" xfId="0" applyNumberFormat="1" applyBorder="1" applyAlignment="1">
      <alignment horizontal="center" vertical="center"/>
    </xf>
    <xf numFmtId="2" fontId="0" fillId="0" borderId="28" xfId="0" applyNumberFormat="1" applyBorder="1" applyAlignment="1">
      <alignment horizontal="center" vertical="center"/>
    </xf>
    <xf numFmtId="2" fontId="34" fillId="0" borderId="35" xfId="0" applyNumberFormat="1" applyFont="1" applyBorder="1" applyAlignment="1">
      <alignment horizontal="center" vertical="center"/>
    </xf>
    <xf numFmtId="2" fontId="4" fillId="12" borderId="1" xfId="0" applyNumberFormat="1" applyFont="1" applyFill="1" applyBorder="1" applyAlignment="1">
      <alignment horizontal="center" vertical="center" wrapText="1"/>
    </xf>
    <xf numFmtId="2" fontId="4" fillId="12" borderId="0" xfId="0" applyNumberFormat="1" applyFont="1" applyFill="1" applyAlignment="1">
      <alignment horizontal="center" vertical="center"/>
    </xf>
    <xf numFmtId="2" fontId="4" fillId="12" borderId="28" xfId="0" applyNumberFormat="1" applyFont="1" applyFill="1" applyBorder="1" applyAlignment="1">
      <alignment horizontal="center" vertical="center"/>
    </xf>
    <xf numFmtId="9" fontId="4" fillId="0" borderId="41" xfId="0" applyNumberFormat="1" applyFont="1" applyBorder="1" applyAlignment="1">
      <alignment horizontal="center" vertical="center"/>
    </xf>
    <xf numFmtId="9" fontId="0" fillId="0" borderId="41" xfId="0" applyNumberFormat="1" applyBorder="1"/>
    <xf numFmtId="9" fontId="4" fillId="12" borderId="28" xfId="0" applyNumberFormat="1" applyFont="1" applyFill="1" applyBorder="1"/>
    <xf numFmtId="9" fontId="4" fillId="12" borderId="28" xfId="0" applyNumberFormat="1" applyFont="1" applyFill="1" applyBorder="1" applyAlignment="1">
      <alignment horizontal="center" vertical="center"/>
    </xf>
    <xf numFmtId="9" fontId="4" fillId="12" borderId="29" xfId="0" applyNumberFormat="1" applyFont="1" applyFill="1" applyBorder="1" applyAlignment="1">
      <alignment horizontal="center" vertical="center"/>
    </xf>
    <xf numFmtId="0" fontId="4" fillId="12" borderId="29" xfId="0" applyFont="1" applyFill="1" applyBorder="1" applyAlignment="1">
      <alignment horizontal="center" vertical="center"/>
    </xf>
    <xf numFmtId="0" fontId="4" fillId="0" borderId="0" xfId="0" applyFont="1"/>
    <xf numFmtId="0" fontId="4" fillId="0" borderId="28" xfId="0" applyFont="1" applyBorder="1"/>
    <xf numFmtId="0" fontId="4" fillId="0" borderId="41" xfId="0" applyFont="1" applyBorder="1"/>
    <xf numFmtId="2" fontId="4" fillId="0" borderId="41" xfId="0" applyNumberFormat="1" applyFont="1" applyBorder="1"/>
    <xf numFmtId="0" fontId="4" fillId="0" borderId="1" xfId="0" applyFont="1" applyBorder="1"/>
    <xf numFmtId="0" fontId="4" fillId="0" borderId="1" xfId="0" applyFont="1" applyBorder="1" applyAlignment="1">
      <alignment horizontal="center" vertical="center"/>
    </xf>
    <xf numFmtId="0" fontId="4" fillId="12" borderId="28" xfId="0" applyFont="1" applyFill="1" applyBorder="1" applyAlignment="1">
      <alignment vertical="center"/>
    </xf>
    <xf numFmtId="0" fontId="4" fillId="0" borderId="1" xfId="0" applyFont="1" applyBorder="1" applyAlignment="1">
      <alignment wrapText="1"/>
    </xf>
    <xf numFmtId="9" fontId="4" fillId="12" borderId="28" xfId="1" applyFont="1" applyFill="1" applyBorder="1" applyAlignment="1">
      <alignment horizontal="center" vertical="center"/>
    </xf>
    <xf numFmtId="2" fontId="4" fillId="12" borderId="38" xfId="0" applyNumberFormat="1" applyFont="1" applyFill="1" applyBorder="1" applyAlignment="1">
      <alignment horizontal="center" vertical="center"/>
    </xf>
    <xf numFmtId="0" fontId="4" fillId="12" borderId="35" xfId="0" applyFont="1" applyFill="1" applyBorder="1"/>
    <xf numFmtId="9" fontId="4" fillId="12" borderId="1" xfId="0" applyNumberFormat="1" applyFont="1" applyFill="1" applyBorder="1" applyAlignment="1">
      <alignment horizontal="center" vertical="center"/>
    </xf>
    <xf numFmtId="0" fontId="4" fillId="12" borderId="7" xfId="0" applyFont="1" applyFill="1" applyBorder="1" applyAlignment="1">
      <alignment vertical="center" wrapText="1"/>
    </xf>
    <xf numFmtId="0" fontId="4" fillId="0" borderId="41" xfId="0" applyFont="1" applyBorder="1" applyAlignment="1">
      <alignment horizontal="center" vertical="center"/>
    </xf>
    <xf numFmtId="2" fontId="4" fillId="12" borderId="29" xfId="0" applyNumberFormat="1" applyFont="1" applyFill="1" applyBorder="1" applyAlignment="1">
      <alignment horizontal="center" vertical="center"/>
    </xf>
    <xf numFmtId="0" fontId="3" fillId="12" borderId="7" xfId="0" applyFont="1" applyFill="1" applyBorder="1" applyAlignment="1">
      <alignment horizontal="center" vertical="center"/>
    </xf>
    <xf numFmtId="9" fontId="3" fillId="12" borderId="7" xfId="0" applyNumberFormat="1" applyFont="1" applyFill="1" applyBorder="1" applyAlignment="1">
      <alignment horizontal="center" vertical="center"/>
    </xf>
    <xf numFmtId="0" fontId="2" fillId="0" borderId="0" xfId="2" applyAlignment="1">
      <alignment vertical="center" wrapText="1"/>
    </xf>
    <xf numFmtId="0" fontId="4" fillId="12" borderId="7" xfId="0" applyFont="1" applyFill="1" applyBorder="1"/>
    <xf numFmtId="0" fontId="4" fillId="12" borderId="7" xfId="0" applyFont="1" applyFill="1" applyBorder="1" applyAlignment="1">
      <alignment horizontal="center" vertical="center"/>
    </xf>
    <xf numFmtId="0" fontId="42" fillId="0" borderId="1" xfId="0" applyFont="1" applyBorder="1" applyAlignment="1">
      <alignment horizontal="center" vertical="center" wrapText="1"/>
    </xf>
    <xf numFmtId="167" fontId="4" fillId="12" borderId="28" xfId="12" applyFont="1" applyFill="1" applyBorder="1" applyAlignment="1">
      <alignment horizontal="center" vertical="center"/>
    </xf>
    <xf numFmtId="0" fontId="42" fillId="6" borderId="1" xfId="0" applyFont="1" applyFill="1" applyBorder="1" applyAlignment="1">
      <alignment horizontal="center" vertical="center" wrapText="1"/>
    </xf>
    <xf numFmtId="9" fontId="42" fillId="0" borderId="1" xfId="1" applyFont="1" applyBorder="1" applyAlignment="1">
      <alignment horizontal="center" vertical="center" wrapText="1"/>
    </xf>
    <xf numFmtId="9" fontId="42" fillId="12" borderId="1" xfId="1" applyFont="1" applyFill="1" applyBorder="1" applyAlignment="1">
      <alignment horizontal="center" vertical="center" wrapText="1"/>
    </xf>
    <xf numFmtId="166" fontId="4" fillId="12" borderId="0" xfId="0" applyNumberFormat="1" applyFont="1" applyFill="1" applyAlignment="1">
      <alignment horizontal="center" vertical="center"/>
    </xf>
    <xf numFmtId="0" fontId="0" fillId="12" borderId="0" xfId="0" applyFill="1" applyAlignment="1">
      <alignment horizontal="center" vertical="center"/>
    </xf>
    <xf numFmtId="0" fontId="34" fillId="0" borderId="0" xfId="0" applyFont="1"/>
    <xf numFmtId="0" fontId="34" fillId="0" borderId="41" xfId="0" applyFont="1" applyBorder="1"/>
    <xf numFmtId="0" fontId="34" fillId="0" borderId="1" xfId="0" applyFont="1" applyBorder="1" applyAlignment="1">
      <alignment horizontal="center" vertical="center" wrapText="1"/>
    </xf>
    <xf numFmtId="0" fontId="4" fillId="5" borderId="33" xfId="0" applyFont="1" applyFill="1" applyBorder="1" applyAlignment="1">
      <alignment horizontal="center" vertical="center"/>
    </xf>
    <xf numFmtId="0" fontId="0" fillId="20" borderId="0" xfId="0" applyFill="1" applyAlignment="1">
      <alignment horizontal="center" vertical="center"/>
    </xf>
    <xf numFmtId="0" fontId="22" fillId="12" borderId="45" xfId="0" applyFont="1" applyFill="1" applyBorder="1" applyAlignment="1">
      <alignment vertical="center" wrapText="1"/>
    </xf>
    <xf numFmtId="0" fontId="22" fillId="12" borderId="45" xfId="0" applyFont="1" applyFill="1" applyBorder="1" applyAlignment="1">
      <alignment vertical="center"/>
    </xf>
    <xf numFmtId="0" fontId="4" fillId="12" borderId="1" xfId="0" applyFont="1" applyFill="1" applyBorder="1" applyAlignment="1">
      <alignment vertical="center" wrapText="1"/>
    </xf>
    <xf numFmtId="0" fontId="6" fillId="12" borderId="1" xfId="0" applyFont="1" applyFill="1" applyBorder="1" applyAlignment="1">
      <alignment vertical="center" wrapText="1"/>
    </xf>
    <xf numFmtId="0" fontId="22" fillId="12" borderId="7" xfId="0" applyFont="1" applyFill="1" applyBorder="1" applyAlignment="1">
      <alignment horizontal="left" vertical="center" wrapText="1"/>
    </xf>
    <xf numFmtId="0" fontId="4" fillId="12" borderId="7" xfId="0" applyFont="1" applyFill="1" applyBorder="1" applyAlignment="1">
      <alignment horizontal="left" vertical="center"/>
    </xf>
    <xf numFmtId="2" fontId="34" fillId="0" borderId="41" xfId="0" applyNumberFormat="1" applyFont="1" applyBorder="1"/>
    <xf numFmtId="0" fontId="4" fillId="12" borderId="52" xfId="0" applyFont="1" applyFill="1" applyBorder="1" applyAlignment="1">
      <alignment horizontal="center" vertical="center"/>
    </xf>
    <xf numFmtId="0" fontId="4" fillId="12" borderId="52" xfId="0" applyFont="1" applyFill="1" applyBorder="1"/>
    <xf numFmtId="0" fontId="34" fillId="0" borderId="48" xfId="0" applyFont="1" applyBorder="1"/>
    <xf numFmtId="0" fontId="34" fillId="0" borderId="38" xfId="0" applyFont="1" applyBorder="1"/>
    <xf numFmtId="0" fontId="34" fillId="0" borderId="39" xfId="0" applyFont="1" applyBorder="1"/>
    <xf numFmtId="0" fontId="4" fillId="12" borderId="38" xfId="0" applyFont="1" applyFill="1" applyBorder="1"/>
    <xf numFmtId="0" fontId="4" fillId="12" borderId="41" xfId="0" applyFont="1" applyFill="1" applyBorder="1"/>
    <xf numFmtId="0" fontId="3" fillId="12" borderId="28" xfId="0" applyFont="1" applyFill="1" applyBorder="1" applyAlignment="1">
      <alignment horizontal="center" vertical="center"/>
    </xf>
    <xf numFmtId="0" fontId="3" fillId="12" borderId="23" xfId="0" applyFont="1" applyFill="1" applyBorder="1" applyAlignment="1">
      <alignment horizontal="center" vertical="center"/>
    </xf>
    <xf numFmtId="0" fontId="4" fillId="12" borderId="7" xfId="0" applyFont="1" applyFill="1" applyBorder="1" applyAlignment="1">
      <alignment horizontal="left" vertical="center" wrapText="1"/>
    </xf>
    <xf numFmtId="0" fontId="34" fillId="0" borderId="0" xfId="0" applyFont="1" applyAlignment="1">
      <alignment horizontal="center" vertical="center" wrapText="1"/>
    </xf>
    <xf numFmtId="1" fontId="4" fillId="12" borderId="41" xfId="0" applyNumberFormat="1" applyFont="1" applyFill="1" applyBorder="1" applyAlignment="1">
      <alignment horizontal="center" vertical="center"/>
    </xf>
    <xf numFmtId="0" fontId="0" fillId="24" borderId="1" xfId="0" applyFill="1" applyBorder="1" applyAlignment="1">
      <alignment horizontal="center" vertical="center"/>
    </xf>
    <xf numFmtId="9" fontId="4" fillId="9" borderId="33" xfId="0" applyNumberFormat="1" applyFont="1" applyFill="1" applyBorder="1" applyAlignment="1">
      <alignment horizontal="center" vertical="center"/>
    </xf>
    <xf numFmtId="9" fontId="4" fillId="5" borderId="33" xfId="0" applyNumberFormat="1" applyFont="1" applyFill="1" applyBorder="1" applyAlignment="1">
      <alignment horizontal="center" vertical="center"/>
    </xf>
    <xf numFmtId="0" fontId="4" fillId="12" borderId="57" xfId="0" applyFont="1" applyFill="1" applyBorder="1" applyAlignment="1">
      <alignment horizontal="center" vertical="center"/>
    </xf>
    <xf numFmtId="0" fontId="34" fillId="0" borderId="28" xfId="0" applyFont="1" applyBorder="1" applyAlignment="1">
      <alignment horizontal="center" vertical="center"/>
    </xf>
    <xf numFmtId="0" fontId="34" fillId="0" borderId="41" xfId="0" applyFont="1" applyBorder="1" applyAlignment="1">
      <alignment horizontal="center" vertical="center"/>
    </xf>
    <xf numFmtId="0" fontId="4" fillId="12" borderId="58" xfId="0" applyFont="1" applyFill="1" applyBorder="1" applyAlignment="1">
      <alignment horizontal="center" vertical="center" wrapText="1"/>
    </xf>
    <xf numFmtId="0" fontId="4" fillId="12" borderId="57" xfId="0" applyFont="1" applyFill="1" applyBorder="1" applyAlignment="1">
      <alignment horizontal="center" vertical="center" wrapText="1"/>
    </xf>
    <xf numFmtId="0" fontId="0" fillId="11" borderId="0" xfId="0" applyFill="1" applyAlignment="1">
      <alignment horizontal="center" vertical="center"/>
    </xf>
    <xf numFmtId="1" fontId="4" fillId="12" borderId="41" xfId="0" applyNumberFormat="1" applyFont="1" applyFill="1" applyBorder="1" applyAlignment="1">
      <alignment horizontal="center" vertical="center" wrapText="1"/>
    </xf>
    <xf numFmtId="0" fontId="22" fillId="0" borderId="28" xfId="0" applyFont="1" applyBorder="1" applyAlignment="1">
      <alignment horizontal="center" vertical="center" wrapText="1"/>
    </xf>
    <xf numFmtId="0" fontId="22" fillId="0" borderId="3" xfId="0" applyFont="1" applyBorder="1" applyAlignment="1">
      <alignment horizontal="center" vertical="center" wrapText="1"/>
    </xf>
    <xf numFmtId="0" fontId="34" fillId="0" borderId="59" xfId="0" applyFont="1" applyBorder="1" applyAlignment="1">
      <alignment horizontal="center" vertical="center"/>
    </xf>
    <xf numFmtId="0" fontId="34" fillId="0" borderId="38" xfId="0" applyFont="1" applyBorder="1" applyAlignment="1">
      <alignment horizontal="center" vertical="center"/>
    </xf>
    <xf numFmtId="0" fontId="4" fillId="12" borderId="60" xfId="0" applyFont="1" applyFill="1" applyBorder="1" applyAlignment="1">
      <alignment horizontal="center" vertical="center"/>
    </xf>
    <xf numFmtId="9" fontId="4" fillId="12" borderId="48" xfId="0" applyNumberFormat="1" applyFont="1" applyFill="1" applyBorder="1" applyAlignment="1">
      <alignment horizontal="center" vertical="center"/>
    </xf>
    <xf numFmtId="0" fontId="34" fillId="26" borderId="28" xfId="0" applyFont="1" applyFill="1" applyBorder="1" applyAlignment="1">
      <alignment horizontal="center" vertical="center"/>
    </xf>
    <xf numFmtId="0" fontId="34" fillId="26" borderId="28" xfId="0" applyFont="1" applyFill="1" applyBorder="1"/>
    <xf numFmtId="0" fontId="45" fillId="26" borderId="28" xfId="0" applyFont="1" applyFill="1" applyBorder="1"/>
    <xf numFmtId="1" fontId="4" fillId="12" borderId="5" xfId="0" applyNumberFormat="1" applyFont="1" applyFill="1" applyBorder="1" applyAlignment="1">
      <alignment horizontal="center" vertical="center"/>
    </xf>
    <xf numFmtId="0" fontId="22" fillId="0" borderId="1" xfId="0" applyFont="1" applyBorder="1" applyAlignment="1">
      <alignment horizontal="center" vertical="center"/>
    </xf>
    <xf numFmtId="0" fontId="34" fillId="0" borderId="28" xfId="0" applyFont="1" applyBorder="1" applyAlignment="1">
      <alignment wrapText="1"/>
    </xf>
    <xf numFmtId="0" fontId="34" fillId="0" borderId="28" xfId="0" applyFont="1" applyBorder="1" applyAlignment="1">
      <alignment horizontal="center" vertical="center" wrapText="1"/>
    </xf>
    <xf numFmtId="0" fontId="34" fillId="0" borderId="28" xfId="0" applyFont="1" applyBorder="1" applyAlignment="1">
      <alignment vertical="center" wrapText="1"/>
    </xf>
    <xf numFmtId="0" fontId="34" fillId="0" borderId="29" xfId="0" applyFont="1" applyBorder="1" applyAlignment="1">
      <alignment horizontal="center" vertical="center"/>
    </xf>
    <xf numFmtId="0" fontId="4" fillId="0" borderId="61" xfId="0" applyFont="1" applyBorder="1" applyAlignment="1">
      <alignment horizontal="center" vertical="center"/>
    </xf>
    <xf numFmtId="0" fontId="34" fillId="0" borderId="37" xfId="0" applyFont="1" applyBorder="1" applyAlignment="1">
      <alignment horizontal="center" vertical="center"/>
    </xf>
    <xf numFmtId="1" fontId="5" fillId="12" borderId="40" xfId="0" applyNumberFormat="1" applyFont="1" applyFill="1" applyBorder="1" applyAlignment="1">
      <alignment horizontal="center" vertical="center"/>
    </xf>
    <xf numFmtId="0" fontId="3" fillId="12" borderId="29" xfId="0" applyFont="1" applyFill="1" applyBorder="1" applyAlignment="1">
      <alignment horizontal="center" vertical="center"/>
    </xf>
    <xf numFmtId="0" fontId="5" fillId="12" borderId="7" xfId="0" applyFont="1" applyFill="1" applyBorder="1" applyAlignment="1">
      <alignment horizontal="center" vertical="center"/>
    </xf>
    <xf numFmtId="0" fontId="34" fillId="27" borderId="28" xfId="0" applyFont="1" applyFill="1" applyBorder="1"/>
    <xf numFmtId="0" fontId="4" fillId="12" borderId="35" xfId="0" applyFont="1" applyFill="1" applyBorder="1" applyAlignment="1">
      <alignment vertical="center" wrapText="1"/>
    </xf>
    <xf numFmtId="0" fontId="5" fillId="12" borderId="28" xfId="0" applyFont="1" applyFill="1" applyBorder="1" applyAlignment="1">
      <alignment horizontal="center" vertical="center"/>
    </xf>
    <xf numFmtId="0" fontId="4" fillId="12" borderId="48" xfId="0" applyFont="1" applyFill="1" applyBorder="1" applyAlignment="1">
      <alignment vertical="center" wrapText="1"/>
    </xf>
    <xf numFmtId="2" fontId="34" fillId="0" borderId="28" xfId="0" applyNumberFormat="1" applyFont="1" applyBorder="1" applyAlignment="1">
      <alignment horizontal="center" vertical="center"/>
    </xf>
    <xf numFmtId="0" fontId="2" fillId="0" borderId="28" xfId="2" applyBorder="1" applyAlignment="1">
      <alignment vertical="center" wrapText="1"/>
    </xf>
    <xf numFmtId="2" fontId="34" fillId="0" borderId="41" xfId="0" applyNumberFormat="1" applyFont="1" applyBorder="1" applyAlignment="1">
      <alignment horizontal="center" vertical="center"/>
    </xf>
    <xf numFmtId="0" fontId="4" fillId="0" borderId="28" xfId="0" applyFont="1" applyBorder="1" applyAlignment="1">
      <alignment horizontal="center" vertical="center"/>
    </xf>
    <xf numFmtId="0" fontId="2" fillId="0" borderId="24" xfId="2" applyBorder="1" applyAlignment="1">
      <alignment vertical="center" wrapText="1"/>
    </xf>
    <xf numFmtId="0" fontId="34" fillId="0" borderId="35" xfId="0" applyFont="1" applyBorder="1" applyAlignment="1">
      <alignment horizontal="center" vertical="center" wrapText="1"/>
    </xf>
    <xf numFmtId="2" fontId="4" fillId="12" borderId="41" xfId="0" applyNumberFormat="1" applyFont="1" applyFill="1" applyBorder="1" applyAlignment="1">
      <alignment horizontal="center" vertical="center"/>
    </xf>
    <xf numFmtId="0" fontId="5" fillId="12" borderId="41" xfId="0" applyFont="1" applyFill="1" applyBorder="1" applyAlignment="1">
      <alignment horizontal="center" vertical="center"/>
    </xf>
    <xf numFmtId="0" fontId="5" fillId="12" borderId="28" xfId="0" applyFont="1" applyFill="1" applyBorder="1" applyAlignment="1">
      <alignment horizontal="center" vertical="center" indent="1"/>
    </xf>
    <xf numFmtId="0" fontId="4" fillId="0" borderId="28" xfId="0" applyFont="1" applyBorder="1" applyAlignment="1">
      <alignment horizontal="center" vertical="center" wrapText="1"/>
    </xf>
    <xf numFmtId="2" fontId="34" fillId="0" borderId="41" xfId="0" applyNumberFormat="1" applyFont="1" applyBorder="1" applyAlignment="1">
      <alignment horizontal="center" vertical="center" wrapText="1"/>
    </xf>
    <xf numFmtId="0" fontId="4" fillId="0" borderId="51" xfId="0" applyFont="1" applyBorder="1" applyAlignment="1">
      <alignment horizontal="center" vertical="center"/>
    </xf>
    <xf numFmtId="0" fontId="4" fillId="0" borderId="35" xfId="0" applyFont="1" applyBorder="1" applyAlignment="1">
      <alignment horizontal="center" vertical="center" wrapText="1"/>
    </xf>
    <xf numFmtId="0" fontId="4" fillId="12" borderId="51" xfId="0" applyFont="1" applyFill="1" applyBorder="1" applyAlignment="1">
      <alignment horizontal="center" vertical="center"/>
    </xf>
    <xf numFmtId="0" fontId="4" fillId="9" borderId="33" xfId="0" applyFont="1" applyFill="1" applyBorder="1" applyAlignment="1">
      <alignment horizontal="center" vertical="center"/>
    </xf>
    <xf numFmtId="2" fontId="34" fillId="0" borderId="28" xfId="0" applyNumberFormat="1" applyFont="1" applyBorder="1"/>
    <xf numFmtId="10" fontId="34" fillId="0" borderId="28" xfId="0" applyNumberFormat="1" applyFont="1" applyBorder="1"/>
    <xf numFmtId="2" fontId="4" fillId="12" borderId="28" xfId="1" applyNumberFormat="1" applyFont="1" applyFill="1" applyBorder="1" applyAlignment="1">
      <alignment horizontal="center" vertical="center"/>
    </xf>
    <xf numFmtId="1" fontId="34" fillId="0" borderId="41" xfId="0" applyNumberFormat="1" applyFont="1" applyBorder="1" applyAlignment="1">
      <alignment horizontal="center" vertical="center"/>
    </xf>
    <xf numFmtId="1" fontId="4" fillId="12" borderId="59" xfId="0" applyNumberFormat="1" applyFont="1" applyFill="1" applyBorder="1" applyAlignment="1">
      <alignment horizontal="center" vertical="center"/>
    </xf>
    <xf numFmtId="0" fontId="22" fillId="12" borderId="28" xfId="0" applyFont="1" applyFill="1" applyBorder="1" applyAlignment="1">
      <alignment horizontal="center" vertical="center"/>
    </xf>
    <xf numFmtId="0" fontId="4" fillId="12" borderId="40" xfId="0" applyFont="1" applyFill="1" applyBorder="1" applyAlignment="1">
      <alignment horizontal="center" vertical="center"/>
    </xf>
    <xf numFmtId="0" fontId="4" fillId="12" borderId="41" xfId="0" applyFont="1" applyFill="1" applyBorder="1" applyAlignment="1">
      <alignment horizontal="center" vertical="center"/>
    </xf>
    <xf numFmtId="0" fontId="34" fillId="0" borderId="35" xfId="0" applyFont="1" applyBorder="1" applyAlignment="1">
      <alignment horizontal="center" vertical="center"/>
    </xf>
    <xf numFmtId="0" fontId="25" fillId="12" borderId="28" xfId="0" applyFont="1" applyFill="1" applyBorder="1" applyAlignment="1">
      <alignment horizontal="center" vertical="center"/>
    </xf>
    <xf numFmtId="0" fontId="25" fillId="12" borderId="49" xfId="0" applyFont="1" applyFill="1" applyBorder="1" applyAlignment="1">
      <alignment horizontal="center" vertical="center"/>
    </xf>
    <xf numFmtId="0" fontId="4" fillId="12" borderId="49" xfId="0" applyFont="1" applyFill="1" applyBorder="1" applyAlignment="1">
      <alignment horizontal="center" vertical="center"/>
    </xf>
    <xf numFmtId="0" fontId="28" fillId="24" borderId="1" xfId="0" applyFont="1" applyFill="1" applyBorder="1" applyAlignment="1">
      <alignment horizontal="center" vertical="center"/>
    </xf>
    <xf numFmtId="0" fontId="3" fillId="12" borderId="8" xfId="0" applyFont="1" applyFill="1" applyBorder="1" applyAlignment="1">
      <alignment horizontal="center" vertical="center"/>
    </xf>
    <xf numFmtId="0" fontId="22" fillId="12" borderId="0" xfId="0" applyFont="1" applyFill="1" applyAlignment="1">
      <alignment vertical="center" wrapText="1"/>
    </xf>
    <xf numFmtId="0" fontId="4" fillId="12" borderId="0" xfId="0" applyFont="1" applyFill="1"/>
    <xf numFmtId="0" fontId="22" fillId="0" borderId="28" xfId="0" applyFont="1" applyBorder="1" applyAlignment="1">
      <alignment vertical="center" wrapText="1"/>
    </xf>
    <xf numFmtId="0" fontId="3" fillId="12" borderId="5" xfId="0" applyFont="1" applyFill="1" applyBorder="1" applyAlignment="1">
      <alignment horizontal="center" vertical="center"/>
    </xf>
    <xf numFmtId="0" fontId="3" fillId="12" borderId="6" xfId="0" applyFont="1" applyFill="1" applyBorder="1" applyAlignment="1">
      <alignment horizontal="center" vertical="center"/>
    </xf>
    <xf numFmtId="0" fontId="4" fillId="12" borderId="6" xfId="0" applyFont="1" applyFill="1" applyBorder="1" applyAlignment="1">
      <alignment horizontal="left" vertical="center" wrapText="1"/>
    </xf>
    <xf numFmtId="0" fontId="4" fillId="12" borderId="6"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2" xfId="0" applyFont="1" applyFill="1" applyBorder="1" applyAlignment="1">
      <alignment horizontal="center" vertical="center"/>
    </xf>
    <xf numFmtId="0" fontId="4" fillId="12" borderId="2" xfId="0" applyFont="1" applyFill="1" applyBorder="1" applyAlignment="1">
      <alignment horizontal="left" vertical="center" wrapText="1"/>
    </xf>
    <xf numFmtId="0" fontId="4" fillId="12" borderId="2" xfId="0" applyFont="1" applyFill="1" applyBorder="1" applyAlignment="1">
      <alignment horizontal="center" vertical="center"/>
    </xf>
    <xf numFmtId="0" fontId="4" fillId="12" borderId="2" xfId="0" applyFont="1" applyFill="1" applyBorder="1" applyAlignment="1">
      <alignment horizontal="left" vertical="center"/>
    </xf>
    <xf numFmtId="1" fontId="4" fillId="12" borderId="48" xfId="0" applyNumberFormat="1" applyFont="1" applyFill="1" applyBorder="1" applyAlignment="1">
      <alignment horizontal="center" vertical="center"/>
    </xf>
    <xf numFmtId="0" fontId="22" fillId="12" borderId="38" xfId="0" applyFont="1" applyFill="1" applyBorder="1" applyAlignment="1">
      <alignment horizontal="center" vertical="center"/>
    </xf>
    <xf numFmtId="0" fontId="22" fillId="12" borderId="28" xfId="0" applyFont="1" applyFill="1" applyBorder="1" applyAlignment="1">
      <alignment vertical="center" wrapText="1"/>
    </xf>
    <xf numFmtId="0" fontId="22" fillId="12" borderId="28" xfId="0" applyFont="1" applyFill="1" applyBorder="1" applyAlignment="1">
      <alignment vertical="center"/>
    </xf>
    <xf numFmtId="1" fontId="22" fillId="12" borderId="28" xfId="0" applyNumberFormat="1" applyFont="1" applyFill="1" applyBorder="1" applyAlignment="1">
      <alignment horizontal="center" vertical="center"/>
    </xf>
    <xf numFmtId="1" fontId="22" fillId="12" borderId="28" xfId="0" applyNumberFormat="1" applyFont="1" applyFill="1" applyBorder="1" applyAlignment="1">
      <alignment vertical="center"/>
    </xf>
    <xf numFmtId="0" fontId="22" fillId="12" borderId="40" xfId="0" applyFont="1" applyFill="1" applyBorder="1" applyAlignment="1">
      <alignment vertical="center"/>
    </xf>
    <xf numFmtId="1" fontId="4" fillId="12" borderId="29" xfId="0" applyNumberFormat="1" applyFont="1" applyFill="1" applyBorder="1" applyAlignment="1">
      <alignment horizontal="center" vertical="center"/>
    </xf>
    <xf numFmtId="0" fontId="4" fillId="12" borderId="29" xfId="0" applyFont="1" applyFill="1" applyBorder="1" applyAlignment="1">
      <alignment horizontal="left" vertical="center"/>
    </xf>
    <xf numFmtId="0" fontId="4" fillId="12" borderId="29" xfId="0" applyFont="1" applyFill="1" applyBorder="1" applyAlignment="1">
      <alignment horizontal="left" vertical="center" wrapText="1"/>
    </xf>
    <xf numFmtId="0" fontId="4" fillId="12" borderId="28" xfId="0" applyFont="1" applyFill="1" applyBorder="1" applyAlignment="1">
      <alignment horizontal="left" vertical="center"/>
    </xf>
    <xf numFmtId="1" fontId="6" fillId="12" borderId="33" xfId="13" applyNumberFormat="1" applyFont="1" applyFill="1" applyBorder="1" applyAlignment="1">
      <alignment horizontal="center" vertical="center" wrapText="1"/>
    </xf>
    <xf numFmtId="0" fontId="34" fillId="25" borderId="28" xfId="0" applyFont="1" applyFill="1" applyBorder="1" applyAlignment="1">
      <alignment horizontal="center" vertical="center"/>
    </xf>
    <xf numFmtId="0" fontId="26" fillId="23" borderId="41" xfId="0" applyFont="1" applyFill="1" applyBorder="1" applyAlignment="1">
      <alignment vertical="center"/>
    </xf>
    <xf numFmtId="0" fontId="22" fillId="12" borderId="41" xfId="0" applyFont="1" applyFill="1" applyBorder="1" applyAlignment="1">
      <alignment vertical="center" wrapText="1"/>
    </xf>
    <xf numFmtId="0" fontId="34" fillId="0" borderId="29" xfId="0" applyFont="1" applyBorder="1"/>
    <xf numFmtId="1" fontId="34" fillId="0" borderId="28" xfId="0" applyNumberFormat="1" applyFont="1" applyBorder="1" applyAlignment="1">
      <alignment horizontal="center" vertical="center"/>
    </xf>
    <xf numFmtId="1" fontId="34" fillId="0" borderId="41" xfId="0" applyNumberFormat="1" applyFont="1" applyBorder="1" applyAlignment="1">
      <alignment horizontal="center" vertical="center" wrapText="1" indent="2"/>
    </xf>
    <xf numFmtId="0" fontId="4" fillId="12" borderId="48" xfId="0" applyFont="1" applyFill="1" applyBorder="1"/>
    <xf numFmtId="0" fontId="4" fillId="12" borderId="35" xfId="0" applyFont="1" applyFill="1" applyBorder="1" applyAlignment="1">
      <alignment horizontal="center" vertical="center"/>
    </xf>
    <xf numFmtId="0" fontId="4" fillId="12" borderId="40" xfId="0" applyFont="1" applyFill="1" applyBorder="1"/>
    <xf numFmtId="0" fontId="4" fillId="12" borderId="24" xfId="0" applyFont="1" applyFill="1" applyBorder="1" applyAlignment="1">
      <alignment horizontal="center" vertical="center"/>
    </xf>
    <xf numFmtId="0" fontId="34" fillId="0" borderId="40" xfId="0" applyFont="1" applyBorder="1"/>
    <xf numFmtId="0" fontId="34" fillId="0" borderId="37" xfId="0" applyFont="1" applyBorder="1"/>
    <xf numFmtId="0" fontId="22" fillId="12" borderId="0" xfId="0" applyFont="1" applyFill="1" applyAlignment="1">
      <alignment horizontal="left" vertical="center" wrapText="1"/>
    </xf>
    <xf numFmtId="1" fontId="4" fillId="6" borderId="33" xfId="0" applyNumberFormat="1" applyFont="1" applyFill="1" applyBorder="1" applyAlignment="1">
      <alignment horizontal="center" vertical="center"/>
    </xf>
    <xf numFmtId="165" fontId="4" fillId="12" borderId="33" xfId="0" applyNumberFormat="1" applyFont="1" applyFill="1" applyBorder="1" applyAlignment="1">
      <alignment horizontal="center" vertical="center"/>
    </xf>
    <xf numFmtId="1" fontId="34" fillId="0" borderId="40" xfId="0" applyNumberFormat="1" applyFont="1" applyBorder="1" applyAlignment="1">
      <alignment horizontal="center" vertical="center"/>
    </xf>
    <xf numFmtId="1" fontId="34" fillId="0" borderId="29" xfId="0" applyNumberFormat="1" applyFont="1" applyBorder="1" applyAlignment="1">
      <alignment horizontal="center" vertical="center"/>
    </xf>
    <xf numFmtId="2" fontId="34" fillId="0" borderId="29" xfId="0" applyNumberFormat="1" applyFont="1" applyBorder="1"/>
    <xf numFmtId="0" fontId="22" fillId="0" borderId="40" xfId="0" applyFont="1" applyBorder="1" applyAlignment="1">
      <alignment horizontal="center" vertical="center" wrapText="1"/>
    </xf>
    <xf numFmtId="0" fontId="22" fillId="0" borderId="59" xfId="0" applyFont="1" applyBorder="1" applyAlignment="1">
      <alignment horizontal="center" vertical="center" wrapText="1"/>
    </xf>
    <xf numFmtId="0" fontId="4" fillId="12" borderId="47" xfId="0" applyFont="1" applyFill="1" applyBorder="1" applyAlignment="1">
      <alignment horizontal="center" vertical="center"/>
    </xf>
    <xf numFmtId="0" fontId="0" fillId="3" borderId="0" xfId="0" applyFill="1" applyAlignment="1">
      <alignment horizontal="center" vertical="center"/>
    </xf>
    <xf numFmtId="0" fontId="22" fillId="0" borderId="41" xfId="0" applyFont="1" applyBorder="1" applyAlignment="1">
      <alignment horizontal="center" vertical="center" wrapText="1"/>
    </xf>
    <xf numFmtId="0" fontId="46" fillId="0" borderId="1" xfId="0" applyFont="1" applyBorder="1"/>
    <xf numFmtId="0" fontId="22" fillId="28" borderId="41" xfId="0" applyFont="1" applyFill="1" applyBorder="1" applyAlignment="1">
      <alignment horizontal="center" vertical="center" wrapText="1"/>
    </xf>
    <xf numFmtId="0" fontId="4" fillId="12" borderId="46" xfId="0" applyFont="1" applyFill="1" applyBorder="1" applyAlignment="1">
      <alignment horizontal="center" vertical="center"/>
    </xf>
    <xf numFmtId="0" fontId="4" fillId="12" borderId="5" xfId="0" applyFont="1" applyFill="1" applyBorder="1" applyAlignment="1">
      <alignment horizontal="left" vertical="center" wrapText="1"/>
    </xf>
    <xf numFmtId="0" fontId="4" fillId="12" borderId="45" xfId="0" applyFont="1" applyFill="1" applyBorder="1" applyAlignment="1">
      <alignment horizontal="center" vertical="center"/>
    </xf>
    <xf numFmtId="0" fontId="4" fillId="12" borderId="44" xfId="0" applyFont="1" applyFill="1" applyBorder="1" applyAlignment="1">
      <alignment horizontal="left" vertical="center" wrapText="1"/>
    </xf>
    <xf numFmtId="0" fontId="4" fillId="12" borderId="5" xfId="0" applyFont="1" applyFill="1" applyBorder="1" applyAlignment="1">
      <alignment horizontal="center" vertical="center"/>
    </xf>
    <xf numFmtId="0" fontId="4" fillId="12" borderId="1" xfId="0" applyFont="1" applyFill="1" applyBorder="1"/>
    <xf numFmtId="0" fontId="46" fillId="0" borderId="1" xfId="0" applyFont="1" applyBorder="1" applyAlignment="1">
      <alignment horizontal="center" vertical="center"/>
    </xf>
    <xf numFmtId="0" fontId="29" fillId="29" borderId="28" xfId="0" applyFont="1" applyFill="1" applyBorder="1" applyAlignment="1">
      <alignment horizontal="center" vertical="center" wrapText="1"/>
    </xf>
    <xf numFmtId="0" fontId="46" fillId="0" borderId="28" xfId="0" applyFont="1" applyBorder="1" applyAlignment="1">
      <alignment horizontal="center" vertical="center" wrapText="1"/>
    </xf>
    <xf numFmtId="0" fontId="4" fillId="12" borderId="41" xfId="0" applyFont="1" applyFill="1" applyBorder="1" applyAlignment="1">
      <alignment horizontal="center" vertical="center" indent="1"/>
    </xf>
    <xf numFmtId="0" fontId="4" fillId="12" borderId="28" xfId="0" applyFont="1" applyFill="1" applyBorder="1" applyAlignment="1">
      <alignment horizontal="center" vertical="center" wrapText="1" indent="1"/>
    </xf>
    <xf numFmtId="2" fontId="34" fillId="0" borderId="38" xfId="0" applyNumberFormat="1" applyFont="1" applyBorder="1"/>
    <xf numFmtId="0" fontId="46" fillId="0" borderId="3" xfId="0" applyFont="1" applyBorder="1"/>
    <xf numFmtId="0" fontId="46" fillId="0" borderId="6" xfId="0" applyFont="1" applyBorder="1" applyAlignment="1">
      <alignment horizontal="center" vertical="center"/>
    </xf>
    <xf numFmtId="1" fontId="34" fillId="0" borderId="59" xfId="0" applyNumberFormat="1" applyFont="1" applyBorder="1" applyAlignment="1">
      <alignment horizontal="center" vertical="center"/>
    </xf>
    <xf numFmtId="1" fontId="34" fillId="0" borderId="35" xfId="0" applyNumberFormat="1" applyFont="1" applyBorder="1" applyAlignment="1">
      <alignment horizontal="center" vertical="center"/>
    </xf>
    <xf numFmtId="0" fontId="46" fillId="0" borderId="28" xfId="0" applyFont="1" applyBorder="1" applyAlignment="1">
      <alignment horizontal="center" vertical="center"/>
    </xf>
    <xf numFmtId="2" fontId="34" fillId="0" borderId="29" xfId="0" applyNumberFormat="1" applyFont="1" applyBorder="1" applyAlignment="1">
      <alignment horizontal="center" vertical="center"/>
    </xf>
    <xf numFmtId="0" fontId="34" fillId="0" borderId="29" xfId="0" applyFont="1" applyBorder="1" applyAlignment="1">
      <alignment vertical="center"/>
    </xf>
    <xf numFmtId="0" fontId="46" fillId="0" borderId="6" xfId="0" applyFont="1" applyBorder="1" applyAlignment="1">
      <alignment vertical="center"/>
    </xf>
    <xf numFmtId="0" fontId="2" fillId="12" borderId="28" xfId="3" applyFill="1" applyBorder="1" applyAlignment="1">
      <alignment wrapText="1"/>
    </xf>
    <xf numFmtId="0" fontId="4" fillId="12" borderId="43" xfId="0" applyFont="1" applyFill="1" applyBorder="1" applyAlignment="1">
      <alignment horizontal="center" vertical="center"/>
    </xf>
    <xf numFmtId="0" fontId="4" fillId="12" borderId="28" xfId="0" applyFont="1" applyFill="1" applyBorder="1" applyAlignment="1">
      <alignment horizontal="center" vertical="center" indent="1"/>
    </xf>
    <xf numFmtId="2" fontId="4" fillId="0" borderId="28" xfId="0" applyNumberFormat="1" applyFont="1" applyBorder="1" applyAlignment="1">
      <alignment horizontal="center" vertical="center"/>
    </xf>
    <xf numFmtId="0" fontId="29" fillId="12" borderId="0" xfId="0" applyFont="1" applyFill="1" applyAlignment="1">
      <alignment horizontal="center" vertical="center"/>
    </xf>
    <xf numFmtId="2" fontId="29" fillId="29" borderId="1" xfId="0" applyNumberFormat="1" applyFont="1" applyFill="1" applyBorder="1" applyAlignment="1">
      <alignment horizontal="center" vertical="center" wrapText="1"/>
    </xf>
    <xf numFmtId="0" fontId="7" fillId="0" borderId="41" xfId="0" applyFont="1" applyBorder="1" applyAlignment="1">
      <alignment horizontal="center" vertical="center" wrapText="1"/>
    </xf>
    <xf numFmtId="1" fontId="34" fillId="0" borderId="48" xfId="0" applyNumberFormat="1" applyFont="1" applyBorder="1" applyAlignment="1">
      <alignment horizontal="center" vertical="center" wrapText="1" indent="2"/>
    </xf>
    <xf numFmtId="2" fontId="4" fillId="0" borderId="35" xfId="0" applyNumberFormat="1" applyFont="1" applyBorder="1" applyAlignment="1">
      <alignment horizontal="center" vertical="center"/>
    </xf>
    <xf numFmtId="166" fontId="34" fillId="0" borderId="48" xfId="0" applyNumberFormat="1" applyFont="1" applyBorder="1" applyAlignment="1">
      <alignment horizontal="center" vertical="center"/>
    </xf>
    <xf numFmtId="2" fontId="4" fillId="0" borderId="38" xfId="0" applyNumberFormat="1" applyFont="1" applyBorder="1" applyAlignment="1">
      <alignment horizontal="center" vertical="center"/>
    </xf>
    <xf numFmtId="0" fontId="48" fillId="0" borderId="41" xfId="0" applyFont="1" applyBorder="1" applyAlignment="1">
      <alignment horizontal="center" vertical="center" wrapText="1"/>
    </xf>
    <xf numFmtId="1" fontId="34" fillId="0" borderId="38" xfId="0" applyNumberFormat="1" applyFont="1" applyBorder="1" applyAlignment="1">
      <alignment horizontal="center" vertical="center"/>
    </xf>
    <xf numFmtId="0" fontId="4" fillId="0" borderId="41" xfId="0" applyFont="1" applyBorder="1" applyAlignment="1">
      <alignment horizontal="center" vertical="center" wrapText="1"/>
    </xf>
    <xf numFmtId="1" fontId="4" fillId="0" borderId="38" xfId="0" applyNumberFormat="1" applyFont="1" applyBorder="1" applyAlignment="1">
      <alignment horizontal="center" vertical="center"/>
    </xf>
    <xf numFmtId="0" fontId="4" fillId="0" borderId="62" xfId="0" applyFont="1" applyBorder="1" applyAlignment="1">
      <alignment horizontal="center" vertical="center" wrapText="1"/>
    </xf>
    <xf numFmtId="1" fontId="34" fillId="0" borderId="40" xfId="0" applyNumberFormat="1" applyFont="1" applyBorder="1" applyAlignment="1">
      <alignment horizontal="center" vertical="center" wrapText="1" indent="2"/>
    </xf>
    <xf numFmtId="0" fontId="4" fillId="0" borderId="59" xfId="0" applyFont="1" applyBorder="1" applyAlignment="1">
      <alignment horizontal="center" vertical="center" wrapText="1"/>
    </xf>
    <xf numFmtId="0" fontId="4" fillId="12" borderId="33" xfId="0" applyFont="1" applyFill="1" applyBorder="1" applyAlignment="1">
      <alignment vertical="center" wrapText="1"/>
    </xf>
    <xf numFmtId="0" fontId="0" fillId="0" borderId="1" xfId="0" applyBorder="1"/>
    <xf numFmtId="0" fontId="4" fillId="12" borderId="59" xfId="0" applyFont="1" applyFill="1" applyBorder="1"/>
    <xf numFmtId="0" fontId="4" fillId="12" borderId="63" xfId="0" applyFont="1" applyFill="1" applyBorder="1"/>
    <xf numFmtId="0" fontId="3" fillId="12" borderId="16" xfId="0" applyFont="1" applyFill="1" applyBorder="1" applyAlignment="1">
      <alignment horizontal="center" vertical="center"/>
    </xf>
    <xf numFmtId="0" fontId="22" fillId="12" borderId="28" xfId="0" applyFont="1" applyFill="1" applyBorder="1" applyAlignment="1">
      <alignment horizontal="left" vertical="center" wrapText="1"/>
    </xf>
    <xf numFmtId="9" fontId="34" fillId="0" borderId="0" xfId="1" applyFont="1"/>
    <xf numFmtId="0" fontId="30" fillId="0" borderId="1" xfId="0" applyFont="1" applyBorder="1" applyAlignment="1">
      <alignment horizontal="center" vertical="center" wrapText="1"/>
    </xf>
    <xf numFmtId="0" fontId="3" fillId="12" borderId="0" xfId="0" applyFont="1" applyFill="1" applyAlignment="1">
      <alignment horizontal="center" vertical="center"/>
    </xf>
    <xf numFmtId="0" fontId="3" fillId="12" borderId="38" xfId="0" applyFont="1" applyFill="1" applyBorder="1" applyAlignment="1">
      <alignment horizontal="center" vertical="center"/>
    </xf>
    <xf numFmtId="0" fontId="25" fillId="12" borderId="38" xfId="0" applyFont="1" applyFill="1" applyBorder="1" applyAlignment="1">
      <alignment horizontal="center" vertical="center"/>
    </xf>
    <xf numFmtId="0" fontId="4" fillId="12" borderId="38" xfId="0" applyFont="1" applyFill="1" applyBorder="1" applyAlignment="1">
      <alignment horizontal="left" vertical="center" wrapText="1"/>
    </xf>
    <xf numFmtId="0" fontId="0" fillId="0" borderId="1" xfId="0" applyBorder="1" applyAlignment="1">
      <alignment horizontal="center" vertical="center" wrapText="1" indent="1"/>
    </xf>
    <xf numFmtId="0" fontId="4" fillId="12" borderId="29" xfId="0" applyFont="1" applyFill="1" applyBorder="1" applyAlignment="1">
      <alignment horizontal="center" vertical="center" indent="1"/>
    </xf>
    <xf numFmtId="0" fontId="22" fillId="12" borderId="29" xfId="0" applyFont="1" applyFill="1" applyBorder="1" applyAlignment="1">
      <alignment horizontal="center" vertical="center"/>
    </xf>
    <xf numFmtId="0" fontId="4" fillId="12" borderId="28" xfId="0" applyFont="1" applyFill="1" applyBorder="1" applyAlignment="1">
      <alignment horizontal="center"/>
    </xf>
    <xf numFmtId="0" fontId="28" fillId="24" borderId="0" xfId="0" applyFont="1" applyFill="1" applyAlignment="1">
      <alignment horizontal="center" vertical="center"/>
    </xf>
    <xf numFmtId="0" fontId="22" fillId="12" borderId="35" xfId="0" applyFont="1" applyFill="1" applyBorder="1" applyAlignment="1">
      <alignment vertical="center"/>
    </xf>
    <xf numFmtId="0" fontId="22" fillId="12" borderId="35" xfId="0" applyFont="1" applyFill="1" applyBorder="1" applyAlignment="1">
      <alignment vertical="center" wrapText="1"/>
    </xf>
    <xf numFmtId="0" fontId="4" fillId="12" borderId="1" xfId="0" applyFont="1" applyFill="1" applyBorder="1" applyAlignment="1">
      <alignment vertical="top"/>
    </xf>
    <xf numFmtId="0" fontId="4" fillId="12" borderId="1" xfId="0" applyFont="1" applyFill="1" applyBorder="1" applyAlignment="1">
      <alignment vertical="top" wrapText="1"/>
    </xf>
    <xf numFmtId="9" fontId="4" fillId="12" borderId="4" xfId="1" applyFont="1" applyFill="1" applyBorder="1" applyAlignment="1">
      <alignment horizontal="center" vertical="center"/>
    </xf>
    <xf numFmtId="0" fontId="22" fillId="12" borderId="35" xfId="0" applyFont="1" applyFill="1" applyBorder="1" applyAlignment="1">
      <alignment horizontal="center" vertical="center"/>
    </xf>
    <xf numFmtId="0" fontId="4" fillId="12" borderId="2" xfId="0" applyFont="1" applyFill="1" applyBorder="1" applyAlignment="1">
      <alignment vertical="center"/>
    </xf>
    <xf numFmtId="0" fontId="4" fillId="12" borderId="2" xfId="0" applyFont="1" applyFill="1" applyBorder="1" applyAlignment="1">
      <alignment vertical="center" wrapText="1"/>
    </xf>
    <xf numFmtId="0" fontId="4" fillId="12" borderId="1" xfId="0" applyFont="1" applyFill="1" applyBorder="1" applyAlignment="1">
      <alignment vertical="center"/>
    </xf>
    <xf numFmtId="0" fontId="22" fillId="0" borderId="1" xfId="0" applyFont="1" applyBorder="1" applyAlignment="1">
      <alignment horizontal="left" vertical="center" wrapText="1"/>
    </xf>
    <xf numFmtId="0" fontId="22" fillId="0" borderId="1" xfId="0" applyFont="1" applyBorder="1" applyAlignment="1">
      <alignment vertical="center" wrapText="1"/>
    </xf>
    <xf numFmtId="0" fontId="4" fillId="12" borderId="1" xfId="0" applyFont="1" applyFill="1" applyBorder="1" applyAlignment="1">
      <alignment horizontal="left" vertical="center"/>
    </xf>
    <xf numFmtId="0" fontId="22" fillId="12" borderId="37" xfId="0" applyFont="1" applyFill="1" applyBorder="1" applyAlignment="1">
      <alignment horizontal="center" vertical="center"/>
    </xf>
    <xf numFmtId="0" fontId="22" fillId="12" borderId="37" xfId="0" applyFont="1" applyFill="1" applyBorder="1" applyAlignment="1">
      <alignment vertical="center"/>
    </xf>
    <xf numFmtId="0" fontId="22" fillId="12" borderId="37" xfId="0" applyFont="1" applyFill="1" applyBorder="1" applyAlignment="1">
      <alignment vertical="center" wrapText="1"/>
    </xf>
    <xf numFmtId="0" fontId="22" fillId="12" borderId="29" xfId="0" applyFont="1" applyFill="1" applyBorder="1" applyAlignment="1">
      <alignment vertical="center" wrapText="1"/>
    </xf>
    <xf numFmtId="0" fontId="4" fillId="12" borderId="6" xfId="0" applyFont="1" applyFill="1" applyBorder="1" applyAlignment="1">
      <alignment vertical="top"/>
    </xf>
    <xf numFmtId="0" fontId="6" fillId="12" borderId="6" xfId="0" applyFont="1" applyFill="1" applyBorder="1" applyAlignment="1">
      <alignment vertical="top" wrapText="1"/>
    </xf>
    <xf numFmtId="0" fontId="6" fillId="12" borderId="1" xfId="0" applyFont="1" applyFill="1" applyBorder="1" applyAlignment="1">
      <alignment horizontal="left" vertical="center" wrapText="1"/>
    </xf>
    <xf numFmtId="0" fontId="27" fillId="12" borderId="28" xfId="0" applyFont="1" applyFill="1" applyBorder="1" applyAlignment="1">
      <alignment vertical="center" wrapText="1"/>
    </xf>
    <xf numFmtId="0" fontId="6" fillId="12" borderId="1" xfId="0" applyFont="1" applyFill="1" applyBorder="1" applyAlignment="1">
      <alignment vertical="top" wrapText="1"/>
    </xf>
    <xf numFmtId="0" fontId="4" fillId="12" borderId="1" xfId="0" applyFont="1" applyFill="1" applyBorder="1" applyAlignment="1">
      <alignment horizontal="center" vertical="center" indent="1"/>
    </xf>
    <xf numFmtId="0" fontId="22" fillId="12" borderId="35" xfId="0" applyFont="1" applyFill="1" applyBorder="1" applyAlignment="1">
      <alignment horizontal="left" vertical="center" wrapText="1"/>
    </xf>
    <xf numFmtId="0" fontId="3" fillId="12" borderId="1" xfId="0" applyFont="1" applyFill="1" applyBorder="1" applyAlignment="1">
      <alignment horizontal="center" vertical="center"/>
    </xf>
    <xf numFmtId="0" fontId="34" fillId="0" borderId="38" xfId="0" applyFont="1" applyBorder="1" applyAlignment="1">
      <alignment horizontal="center" vertical="center" wrapText="1"/>
    </xf>
    <xf numFmtId="0" fontId="34" fillId="25" borderId="41" xfId="0" applyFont="1" applyFill="1" applyBorder="1" applyAlignment="1">
      <alignment horizontal="center" vertical="center"/>
    </xf>
    <xf numFmtId="0" fontId="34" fillId="0" borderId="38" xfId="0" applyFont="1" applyBorder="1" applyAlignment="1">
      <alignment vertical="center" wrapText="1"/>
    </xf>
    <xf numFmtId="0" fontId="34" fillId="0" borderId="48" xfId="0" applyFont="1" applyBorder="1" applyAlignment="1">
      <alignment horizontal="center" vertical="center"/>
    </xf>
    <xf numFmtId="0" fontId="34" fillId="0" borderId="35" xfId="0" applyFont="1" applyBorder="1" applyAlignment="1">
      <alignment vertical="center" wrapText="1"/>
    </xf>
    <xf numFmtId="0" fontId="22" fillId="12" borderId="35" xfId="0" applyFont="1" applyFill="1" applyBorder="1" applyAlignment="1">
      <alignment horizontal="left" vertical="center"/>
    </xf>
    <xf numFmtId="0" fontId="37" fillId="0" borderId="28" xfId="0" applyFont="1" applyBorder="1" applyAlignment="1">
      <alignment horizontal="center" vertical="center" wrapText="1"/>
    </xf>
    <xf numFmtId="0" fontId="22" fillId="0" borderId="35" xfId="0" applyFont="1" applyBorder="1" applyAlignment="1">
      <alignment vertical="center" wrapText="1"/>
    </xf>
    <xf numFmtId="0" fontId="26" fillId="12" borderId="5" xfId="0" applyFont="1" applyFill="1" applyBorder="1" applyAlignment="1">
      <alignment horizontal="center" vertical="center" wrapText="1"/>
    </xf>
    <xf numFmtId="0" fontId="34" fillId="0" borderId="29" xfId="0" applyFont="1" applyBorder="1" applyAlignment="1">
      <alignment vertical="center" wrapText="1"/>
    </xf>
    <xf numFmtId="0" fontId="34" fillId="0" borderId="28" xfId="0" applyFont="1" applyBorder="1" applyAlignment="1">
      <alignment vertical="center"/>
    </xf>
    <xf numFmtId="0" fontId="25" fillId="12" borderId="29" xfId="0" applyFont="1" applyFill="1" applyBorder="1" applyAlignment="1">
      <alignment horizontal="center" vertical="center"/>
    </xf>
    <xf numFmtId="0" fontId="24" fillId="12" borderId="1" xfId="0" applyFont="1" applyFill="1" applyBorder="1" applyAlignment="1">
      <alignment horizontal="center" vertical="center"/>
    </xf>
    <xf numFmtId="0" fontId="6" fillId="12" borderId="1" xfId="0" applyFont="1" applyFill="1" applyBorder="1" applyAlignment="1">
      <alignment wrapText="1"/>
    </xf>
    <xf numFmtId="0" fontId="22" fillId="12" borderId="1" xfId="0" applyFont="1" applyFill="1" applyBorder="1" applyAlignment="1">
      <alignment horizontal="center" vertical="center" indent="1"/>
    </xf>
    <xf numFmtId="0" fontId="6" fillId="12" borderId="1" xfId="0" applyFont="1" applyFill="1" applyBorder="1" applyAlignment="1">
      <alignment vertical="center" wrapText="1" indent="1"/>
    </xf>
    <xf numFmtId="0" fontId="34" fillId="0" borderId="29" xfId="0" applyFont="1" applyBorder="1" applyAlignment="1">
      <alignment horizontal="center" vertical="center" wrapText="1"/>
    </xf>
    <xf numFmtId="0" fontId="34" fillId="0" borderId="29" xfId="0" applyFont="1" applyBorder="1" applyAlignment="1">
      <alignment wrapText="1"/>
    </xf>
    <xf numFmtId="0" fontId="34" fillId="0" borderId="35" xfId="0" applyFont="1" applyBorder="1" applyAlignment="1">
      <alignment wrapText="1"/>
    </xf>
    <xf numFmtId="0" fontId="23" fillId="12" borderId="28" xfId="0" applyFont="1" applyFill="1" applyBorder="1" applyAlignment="1">
      <alignment horizontal="center" vertical="center"/>
    </xf>
    <xf numFmtId="0" fontId="23" fillId="12" borderId="28" xfId="0" applyFont="1" applyFill="1" applyBorder="1" applyAlignment="1">
      <alignment horizontal="left" vertical="center"/>
    </xf>
    <xf numFmtId="0" fontId="22" fillId="12" borderId="28" xfId="0" applyFont="1" applyFill="1" applyBorder="1" applyAlignment="1">
      <alignment horizontal="left" vertical="center" indent="1"/>
    </xf>
    <xf numFmtId="0" fontId="34" fillId="0" borderId="41" xfId="0" applyFont="1" applyBorder="1" applyAlignment="1">
      <alignment horizontal="center" vertical="center" wrapText="1"/>
    </xf>
    <xf numFmtId="0" fontId="4" fillId="12" borderId="31" xfId="0" applyFont="1" applyFill="1" applyBorder="1" applyAlignment="1">
      <alignment horizontal="center" vertical="center"/>
    </xf>
    <xf numFmtId="0" fontId="34" fillId="8" borderId="28" xfId="0" applyFont="1" applyFill="1" applyBorder="1" applyAlignment="1">
      <alignment horizontal="center" vertical="center"/>
    </xf>
    <xf numFmtId="0" fontId="8" fillId="22" borderId="40" xfId="0" applyFont="1" applyFill="1" applyBorder="1" applyAlignment="1">
      <alignment horizontal="center" vertical="center" wrapText="1"/>
    </xf>
    <xf numFmtId="0" fontId="51" fillId="8" borderId="25" xfId="0" applyFont="1" applyFill="1" applyBorder="1" applyAlignment="1">
      <alignment horizontal="center" vertical="center" wrapText="1"/>
    </xf>
    <xf numFmtId="168" fontId="8" fillId="22" borderId="28" xfId="13" applyFont="1" applyFill="1" applyBorder="1" applyAlignment="1">
      <alignment horizontal="left" vertical="center" wrapText="1" indent="1"/>
    </xf>
    <xf numFmtId="168" fontId="8" fillId="22" borderId="28" xfId="13" applyFont="1" applyFill="1" applyBorder="1" applyAlignment="1">
      <alignment horizontal="center" vertical="center" wrapText="1"/>
    </xf>
    <xf numFmtId="168" fontId="8" fillId="21" borderId="28" xfId="13" applyFont="1" applyFill="1" applyBorder="1" applyAlignment="1">
      <alignment horizontal="center" vertical="center" wrapText="1"/>
    </xf>
    <xf numFmtId="1" fontId="8" fillId="22" borderId="28" xfId="13" applyNumberFormat="1" applyFont="1" applyFill="1" applyBorder="1" applyAlignment="1">
      <alignment horizontal="center" vertical="center" wrapText="1"/>
    </xf>
    <xf numFmtId="1" fontId="8" fillId="21" borderId="28" xfId="13" applyNumberFormat="1" applyFont="1" applyFill="1" applyBorder="1" applyAlignment="1">
      <alignment horizontal="center" vertical="center" wrapText="1"/>
    </xf>
    <xf numFmtId="0" fontId="0" fillId="0" borderId="16" xfId="0" applyBorder="1" applyAlignment="1">
      <alignment horizontal="center" vertical="center" wrapText="1"/>
    </xf>
    <xf numFmtId="0" fontId="6" fillId="0" borderId="1" xfId="6" applyFont="1" applyBorder="1" applyAlignment="1">
      <alignment horizontal="center" vertical="center" wrapText="1"/>
    </xf>
    <xf numFmtId="0" fontId="33" fillId="0" borderId="17" xfId="5" applyFont="1" applyBorder="1" applyAlignment="1">
      <alignment horizontal="left" vertical="center" wrapText="1"/>
    </xf>
    <xf numFmtId="0" fontId="12" fillId="14" borderId="0" xfId="5" applyFont="1" applyFill="1" applyAlignment="1">
      <alignment horizontal="center" vertical="center" wrapText="1"/>
    </xf>
    <xf numFmtId="0" fontId="12" fillId="14" borderId="10" xfId="5" applyFont="1" applyFill="1" applyBorder="1" applyAlignment="1">
      <alignment horizontal="center" vertical="center" wrapText="1"/>
    </xf>
    <xf numFmtId="0" fontId="17" fillId="15" borderId="17" xfId="6" applyFont="1" applyFill="1" applyBorder="1" applyAlignment="1">
      <alignment horizontal="center" vertical="center" wrapText="1"/>
    </xf>
    <xf numFmtId="0" fontId="15" fillId="0" borderId="2" xfId="6" applyFont="1" applyBorder="1" applyAlignment="1">
      <alignment horizontal="center" vertical="center" wrapText="1"/>
    </xf>
    <xf numFmtId="0" fontId="15" fillId="0" borderId="1" xfId="6" applyFont="1" applyBorder="1" applyAlignment="1">
      <alignment horizontal="center" vertical="center" wrapText="1"/>
    </xf>
    <xf numFmtId="0" fontId="19" fillId="16" borderId="18" xfId="6" applyFont="1" applyFill="1" applyBorder="1" applyAlignment="1">
      <alignment horizontal="center" vertical="center"/>
    </xf>
    <xf numFmtId="0" fontId="6" fillId="0" borderId="6" xfId="6" applyFont="1" applyBorder="1" applyAlignment="1">
      <alignment horizontal="center" vertical="center" wrapText="1"/>
    </xf>
    <xf numFmtId="0" fontId="6" fillId="0" borderId="7" xfId="6" applyFont="1" applyBorder="1" applyAlignment="1">
      <alignment horizontal="center" vertical="center" wrapText="1"/>
    </xf>
    <xf numFmtId="0" fontId="6" fillId="0" borderId="2" xfId="6" applyFont="1" applyBorder="1" applyAlignment="1">
      <alignment horizontal="center" vertical="center" wrapText="1"/>
    </xf>
    <xf numFmtId="0" fontId="17" fillId="15" borderId="5" xfId="6" applyFont="1" applyFill="1" applyBorder="1" applyAlignment="1">
      <alignment horizontal="center" vertical="center" wrapText="1"/>
    </xf>
    <xf numFmtId="0" fontId="17" fillId="15" borderId="3" xfId="6" applyFont="1" applyFill="1" applyBorder="1" applyAlignment="1">
      <alignment horizontal="center" vertical="center" wrapText="1"/>
    </xf>
    <xf numFmtId="0" fontId="6" fillId="0" borderId="5" xfId="5" applyFont="1" applyBorder="1" applyAlignment="1">
      <alignment horizontal="left" vertical="center" wrapText="1"/>
    </xf>
    <xf numFmtId="0" fontId="6" fillId="0" borderId="3" xfId="5" applyFont="1" applyBorder="1" applyAlignment="1">
      <alignment horizontal="left" vertical="center" wrapText="1"/>
    </xf>
    <xf numFmtId="0" fontId="6" fillId="0" borderId="5" xfId="5" applyFont="1" applyBorder="1" applyAlignment="1">
      <alignment horizontal="justify" vertical="top" wrapText="1"/>
    </xf>
    <xf numFmtId="0" fontId="6" fillId="0" borderId="3" xfId="5" applyFont="1" applyBorder="1" applyAlignment="1">
      <alignment horizontal="justify" vertical="top" wrapText="1"/>
    </xf>
    <xf numFmtId="0" fontId="13" fillId="14" borderId="0" xfId="5" applyFont="1" applyFill="1" applyAlignment="1">
      <alignment horizontal="center" vertical="center" wrapText="1"/>
    </xf>
    <xf numFmtId="0" fontId="13" fillId="14" borderId="10" xfId="5" applyFont="1" applyFill="1" applyBorder="1" applyAlignment="1">
      <alignment horizontal="center" vertical="center" wrapText="1"/>
    </xf>
    <xf numFmtId="0" fontId="15" fillId="0" borderId="1" xfId="6" applyFont="1" applyBorder="1" applyAlignment="1">
      <alignment vertical="center" wrapText="1"/>
    </xf>
    <xf numFmtId="0" fontId="15" fillId="0" borderId="1" xfId="6" applyFont="1" applyBorder="1" applyAlignment="1">
      <alignment horizontal="justify" vertical="top" wrapText="1"/>
    </xf>
    <xf numFmtId="0" fontId="21" fillId="0" borderId="0" xfId="0" applyFont="1" applyAlignment="1">
      <alignment horizontal="center" vertical="center"/>
    </xf>
    <xf numFmtId="0" fontId="21" fillId="0" borderId="0" xfId="0" applyFont="1" applyAlignment="1">
      <alignment horizontal="left" vertical="center" indent="1"/>
    </xf>
    <xf numFmtId="0" fontId="42" fillId="0" borderId="1" xfId="0" applyFont="1" applyBorder="1" applyAlignment="1">
      <alignment horizontal="center" vertical="center" wrapText="1"/>
    </xf>
  </cellXfs>
  <cellStyles count="14">
    <cellStyle name="BodyStyle" xfId="4" xr:uid="{6DB83520-B675-4BC4-BA7A-621AD4BDF260}"/>
    <cellStyle name="Hipervínculo" xfId="2" builtinId="8"/>
    <cellStyle name="Hyperlink" xfId="3" xr:uid="{49A51610-5A1D-4A47-938A-2084BC2F5562}"/>
    <cellStyle name="Millares [0]" xfId="10" builtinId="6"/>
    <cellStyle name="Millares [0] 2" xfId="13" xr:uid="{C23454D5-6152-414B-9AA9-03062D1B55A7}"/>
    <cellStyle name="Moneda" xfId="11" builtinId="4"/>
    <cellStyle name="Moneda [0] 2" xfId="9" xr:uid="{72FB7305-A465-463C-A4A6-F8D142EEE378}"/>
    <cellStyle name="Moneda 2" xfId="12" xr:uid="{8B351476-E53C-41EB-9DFC-5A3E2C5F1CC0}"/>
    <cellStyle name="Normal" xfId="0" builtinId="0"/>
    <cellStyle name="Normal 2 2" xfId="5" xr:uid="{B5127554-A0B1-4F2A-BE98-EC81BA4A349B}"/>
    <cellStyle name="Normal 4" xfId="6" xr:uid="{BD8176F8-8822-452E-9F08-FA16B47810CC}"/>
    <cellStyle name="Porcentaje" xfId="1" builtinId="5"/>
    <cellStyle name="Porcentaje 2" xfId="8" xr:uid="{A99C85E4-2322-451A-BF60-9260DD43894C}"/>
    <cellStyle name="Porcentaje 4" xfId="7" xr:uid="{8F2F3F40-11E7-4F21-B339-6CBDF09032CA}"/>
  </cellStyles>
  <dxfs count="73">
    <dxf>
      <font>
        <strike val="0"/>
        <outline val="0"/>
        <shadow val="0"/>
        <u val="none"/>
        <vertAlign val="baseline"/>
        <sz val="12"/>
        <name val="Arial"/>
        <scheme val="none"/>
      </font>
      <numFmt numFmtId="13" formatCode="0%"/>
      <fill>
        <patternFill patternType="solid">
          <fgColor indexed="64"/>
          <bgColor theme="0"/>
        </patternFill>
      </fill>
      <alignment horizontal="center" vertical="cent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border diagonalUp="0" diagonalDown="0" outline="0">
        <left style="thin">
          <color indexed="64"/>
        </left>
        <right style="thin">
          <color indexed="64"/>
        </right>
        <top style="thin">
          <color indexed="64"/>
        </top>
        <bottom style="thin">
          <color indexed="64"/>
        </bottom>
      </border>
    </dxf>
    <dxf>
      <border outline="0">
        <left style="thin">
          <color auto="1"/>
        </left>
        <right style="thin">
          <color auto="1"/>
        </right>
        <bottom style="thin">
          <color auto="1"/>
        </bottom>
      </border>
    </dxf>
    <dxf>
      <font>
        <strike val="0"/>
        <outline val="0"/>
        <shadow val="0"/>
        <u val="none"/>
        <vertAlign val="baseline"/>
        <sz val="12"/>
        <name val="Arial"/>
        <scheme val="none"/>
      </font>
      <fill>
        <patternFill>
          <bgColor theme="0"/>
        </patternFill>
      </fill>
    </dxf>
    <dxf>
      <border>
        <bottom style="thin">
          <color rgb="FF000000"/>
        </bottom>
      </border>
    </dxf>
    <dxf>
      <font>
        <strike val="0"/>
        <outline val="0"/>
        <shadow val="0"/>
        <u val="none"/>
        <vertAlign val="baseline"/>
        <sz val="12"/>
        <name val="Arial"/>
        <scheme val="none"/>
      </font>
      <fill>
        <patternFill patternType="solid">
          <fgColor rgb="FFFDE9D9"/>
          <bgColor theme="4" tint="0.79998168889431442"/>
        </patternFill>
      </fill>
      <border diagonalUp="0" diagonalDown="0">
        <left style="thin">
          <color rgb="FF000000"/>
        </left>
        <right style="thin">
          <color rgb="FF000000"/>
        </right>
        <top/>
        <bottom/>
        <vertical style="thin">
          <color rgb="FF000000"/>
        </vertical>
        <horizontal style="thin">
          <color rgb="FF000000"/>
        </horizontal>
      </border>
    </dxf>
    <dxf>
      <font>
        <b val="0"/>
        <i val="0"/>
        <strike val="0"/>
        <condense val="0"/>
        <extend val="0"/>
        <outline val="0"/>
        <shadow val="0"/>
        <u val="none"/>
        <vertAlign val="baseline"/>
        <sz val="12"/>
        <color theme="1"/>
        <name val="Arial"/>
        <scheme val="none"/>
      </font>
      <numFmt numFmtId="0" formatCode="General"/>
      <fill>
        <patternFill>
          <bgColor theme="0"/>
        </patternFill>
      </fill>
      <alignment horizont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name val="Arial"/>
        <scheme val="none"/>
      </font>
      <numFmt numFmtId="13" formatCode="0%"/>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auto="1"/>
        </left>
        <right style="thin">
          <color auto="1"/>
        </right>
        <bottom style="thin">
          <color auto="1"/>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border>
        <bottom style="thin">
          <color rgb="FF000000"/>
        </bottom>
      </border>
    </dxf>
    <dxf>
      <font>
        <strike val="0"/>
        <outline val="0"/>
        <shadow val="0"/>
        <u val="none"/>
        <vertAlign val="baseline"/>
        <sz val="12"/>
        <name val="Arial"/>
        <scheme val="none"/>
      </font>
      <fill>
        <patternFill patternType="solid">
          <fgColor rgb="FFFDE9D9"/>
          <bgColor theme="4" tint="0.79998168889431442"/>
        </patternFill>
      </fill>
      <border diagonalUp="0" diagonalDown="0">
        <left style="thin">
          <color rgb="FF000000"/>
        </left>
        <right style="thin">
          <color rgb="FF000000"/>
        </right>
        <top/>
        <bottom/>
        <vertical style="thin">
          <color rgb="FF000000"/>
        </vertical>
        <horizontal style="thin">
          <color rgb="FF000000"/>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jara/Downloads/SEGUIMIENTO_%20JUNIO_2024.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SABANA_SEGUIMIENTOAJUNIO_%20PLAN%20DE%20ACCI&#211;N%20ANUAL%202024%20(2)%20(2)%20(1)%20(Autoguardado)%20(3)%20(3).xlsx?1F4F29D0" TargetMode="External"/><Relationship Id="rId1" Type="http://schemas.openxmlformats.org/officeDocument/2006/relationships/externalLinkPath" Target="file:///\\1F4F29D0\SABANA_SEGUIMIENTOAJUNIO_%20PLAN%20DE%20ACCI&#211;N%20ANUAL%202024%20(2)%20(2)%20(1)%20(Autoguardado)%20(3)%2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stitutonacionalparaciegos-my.sharepoint.com/MARTHA%20TRABAJO%202020-2022/PLANEACION%202023-2026/PLANEACION%202023/FORMATO%20PLANEACION%202023%20A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stitutonacionalparaciegos-my.sharepoint.com/MARTHA%20TRABAJO%202020-2022/PLANEACION%202023-2026/PLANEACION%202023/PLANEACION%202023%20GESTI&#210;N%20DOCUMENT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1"/>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Contratación directa</v>
          </cell>
          <cell r="C1" t="str">
            <v>CONTRATO PRESTACIÓN SERVICIOS (Técnico)</v>
          </cell>
          <cell r="G1" t="str">
            <v>Direccionamiento Estratégico</v>
          </cell>
          <cell r="I1" t="str">
            <v>Oficina Asesora de Planeación</v>
          </cell>
          <cell r="M1" t="str">
            <v>PROYECTO OPTIMIZACIÓN DE LAS CAPACIDADES INSTITUCIONALES PARA FORTALECER LA GESTIÓN DE LOS PROCESOS A NIVEL NACIONAL</v>
          </cell>
          <cell r="O1" t="str">
            <v xml:space="preserve">SERVICIO DE ASISTENCIA TÉCNICA EN EDUCACIÓN CON ENFOQUE INCLUYENTE Y DE CALIDAD </v>
          </cell>
          <cell r="Q1" t="str">
            <v>Brindar asistencia técnica a los departamentos para el mejoramiento de los procesos de atención integral de los niños y niñas con discapacidad visual en primera Infancia</v>
          </cell>
          <cell r="S1" t="str">
            <v>Enero</v>
          </cell>
        </row>
        <row r="2">
          <cell r="B2" t="str">
            <v>Minima Cuantía</v>
          </cell>
          <cell r="C2" t="str">
            <v>CONTRATO  PRESTACIÓN SERVICIOS PROFESIONALES</v>
          </cell>
          <cell r="G2" t="str">
            <v xml:space="preserve"> Comunicaciones</v>
          </cell>
          <cell r="I2" t="str">
            <v>Asesor de Dirección con funciones de Comunicaciones</v>
          </cell>
          <cell r="M2" t="str">
            <v>PROYECTO MEJORAMIENTO DE LOS PROCESOS DE ATENCIÓN PARA EL BENEFICIO DE LAS PERSONAS CON DISCAPACIDAD VISUAL A NIVEL NACIONAL</v>
          </cell>
          <cell r="O2" t="str">
            <v xml:space="preserve">SERVICIO DE PRODUCCIÓN DE CONTENIDOS Y AJUSTES RAZONABLES PARA PROMOVER Y GARANTIZAR EL ACCESO A LA INFORMACIÓN Y A LA COMUNICACIÓN PARA PERSONAS CON DISCAPACIDAD </v>
          </cell>
          <cell r="Q2" t="str">
            <v xml:space="preserve">Brindar asistencia técnica en educación a las entidades territoriales para el fortalecimiento de los procesos de atención para las personas con discapacidad visual </v>
          </cell>
          <cell r="S2" t="str">
            <v>Febrero</v>
          </cell>
        </row>
        <row r="3">
          <cell r="B3" t="str">
            <v>Menor Cuantía</v>
          </cell>
          <cell r="C3" t="str">
            <v>TIQUETE TERRESTRE</v>
          </cell>
          <cell r="G3" t="str">
            <v xml:space="preserve">Asistencia Técnica
</v>
          </cell>
          <cell r="I3" t="str">
            <v>Accesibilidad</v>
          </cell>
          <cell r="M3" t="str">
            <v>ADQUISICIÓN DE BIENES Y SERVICIOS</v>
          </cell>
          <cell r="O3" t="str">
            <v xml:space="preserve">SERVICIO DE PROMOCIÓN Y DIVULGACIÓN DE LOS DERECHOS DE LAS PERSONAS CON DISCAPACIDAD </v>
          </cell>
          <cell r="Q3" t="str">
            <v>Brindar asistencia técnica a entidades públicas y privadas en temas de acceso a la información para personas con discapacidad visual</v>
          </cell>
          <cell r="S3" t="str">
            <v>Marzo</v>
          </cell>
        </row>
        <row r="4">
          <cell r="B4" t="str">
            <v>No es contrato</v>
          </cell>
          <cell r="C4" t="str">
            <v>TIQUETE AÉREO</v>
          </cell>
          <cell r="G4" t="str">
            <v xml:space="preserve">Centro Cultural
</v>
          </cell>
          <cell r="I4" t="str">
            <v xml:space="preserve"> Gestión Interinstitucional</v>
          </cell>
          <cell r="M4" t="str">
            <v>TRANSFERENCIAS</v>
          </cell>
          <cell r="O4" t="str">
            <v>SEDES ADECUADAS</v>
          </cell>
          <cell r="Q4" t="str">
            <v>Brindar asistencia técnica a entidades públicas y privadas en temas de accesibilidad del espacio físico.</v>
          </cell>
          <cell r="S4" t="str">
            <v>Abril</v>
          </cell>
        </row>
        <row r="5">
          <cell r="C5" t="str">
            <v>VIÁTICOS</v>
          </cell>
          <cell r="G5" t="str">
            <v xml:space="preserve">Unidades Productivas
</v>
          </cell>
          <cell r="I5" t="str">
            <v xml:space="preserve">Educación
</v>
          </cell>
          <cell r="O5" t="str">
            <v>SERVICIO DE IMPLEMENTACIÓN SISTEMAS DE GESTIÓN</v>
          </cell>
          <cell r="Q5" t="str">
            <v xml:space="preserve">Brindar asistencia técnica a entidades públicas y privadas para promover la inclusión laboral de las personas con discapacidad visual   </v>
          </cell>
          <cell r="S5" t="str">
            <v>Mayo</v>
          </cell>
        </row>
        <row r="6">
          <cell r="C6" t="str">
            <v>SERVICIO</v>
          </cell>
          <cell r="G6" t="str">
            <v>Producción radial y audiovisual</v>
          </cell>
          <cell r="I6" t="str">
            <v xml:space="preserve">Centro Cultural
</v>
          </cell>
          <cell r="O6" t="str">
            <v>PRODUCTOS DE LA AGRICULTURA Y LA HORTICULTURA</v>
          </cell>
          <cell r="Q6" t="str">
            <v>Desarrollar campañas de comunicación para posicionar el INCI como entidad referente en la temática de discapacidad visual</v>
          </cell>
          <cell r="S6" t="str">
            <v>Junio</v>
          </cell>
        </row>
        <row r="7">
          <cell r="C7" t="str">
            <v>SUMINISTRO</v>
          </cell>
          <cell r="G7" t="str">
            <v xml:space="preserve">Informática y Tecnología
</v>
          </cell>
          <cell r="I7" t="str">
            <v xml:space="preserve">Unidades Productivas
</v>
          </cell>
          <cell r="O7" t="str">
            <v>DOTACIÓN (PRENDAS DE VESTIR Y CALZADO)</v>
          </cell>
          <cell r="Q7" t="str">
            <v>Dotar con material en tinta, braille, relieve o recursos educativos digitales accesibles a entidades públicas y/o privadas para apoyar los servicios que estas entidades ofrecen a las personas con discapacidad visual</v>
          </cell>
          <cell r="S7" t="str">
            <v>Julio</v>
          </cell>
        </row>
        <row r="8">
          <cell r="G8" t="str">
            <v xml:space="preserve">Gestión Documental
</v>
          </cell>
          <cell r="I8" t="str">
            <v>Producción radial y audiovisual</v>
          </cell>
          <cell r="O8" t="str">
            <v>PRODUCTOS DE MOLINERÍA, ALMIDONES Y PRODUCTOS DERIVADOS DEL ALMIDÓN; OTROS PRODUCTOS ALIMENTICIOS</v>
          </cell>
          <cell r="Q8" t="str">
            <v>Promover la adquisición de productos especializados para las personas con discapacidad visual</v>
          </cell>
          <cell r="S8" t="str">
            <v>Agosto</v>
          </cell>
        </row>
        <row r="9">
          <cell r="G9" t="str">
            <v xml:space="preserve">Gestión Contractual
</v>
          </cell>
          <cell r="I9" t="str">
            <v xml:space="preserve">Informática y Tecnología
</v>
          </cell>
          <cell r="O9" t="str">
            <v>PASTA O PULPA, PAPEL Y PRODUCTOS DE PAPEL; IMPRESOS Y ARTÍCULOS RELACIONADOS</v>
          </cell>
          <cell r="Q9" t="str">
            <v xml:space="preserve">Producir libros, textos y material en tinta, macrotipo, sistema braille y relieve para las personas con discapacidad visual </v>
          </cell>
          <cell r="S9" t="str">
            <v>Septiembre</v>
          </cell>
        </row>
        <row r="10">
          <cell r="G10" t="str">
            <v xml:space="preserve">Gestión Jurídica
</v>
          </cell>
          <cell r="I10" t="str">
            <v xml:space="preserve">Oficina Asesora Jurídica
</v>
          </cell>
          <cell r="O10" t="str">
            <v>OTROS PRODUCTOS QUÍMICOS; FIBRAS ARTIFICIALES (O FIBRAS INDUSTRIALES HECHAS POR EL HOMBRE)</v>
          </cell>
          <cell r="Q10" t="str">
            <v>Producir y emitir contenidos radiales para promover la inclusión de las personas con discapacidad visual</v>
          </cell>
          <cell r="S10" t="str">
            <v>Octubre</v>
          </cell>
        </row>
        <row r="11">
          <cell r="G11" t="str">
            <v xml:space="preserve">Servicio al ciudadano
</v>
          </cell>
          <cell r="I11" t="str">
            <v xml:space="preserve">Gestión Humana y de la Información
</v>
          </cell>
          <cell r="O11" t="str">
            <v>PRODUCTOS DE CAUCHO Y PLÁSTICO</v>
          </cell>
          <cell r="Q11" t="str">
            <v>Producir y publicar contenidos audiovisuales para promover la inclusión de las personas con discapacidad visual</v>
          </cell>
          <cell r="S11" t="str">
            <v>Noviembre</v>
          </cell>
        </row>
        <row r="12">
          <cell r="G12" t="str">
            <v>Gestión Humana</v>
          </cell>
          <cell r="I12" t="str">
            <v>Grupo Administrativo y Financiero</v>
          </cell>
          <cell r="O12" t="str">
            <v>PRODUCTOS DE HORNOS DE COQUE; PRODUCTOS DE REFINACIÓN DE PETRÓLEO Y COMBUSTIBLE NUCLEAR</v>
          </cell>
          <cell r="Q12" t="str">
            <v>Producir y/o adaptar productos o recursos en formatos accesibles para el acceso a la información y el conocimiento de las personas con discapacidad visual</v>
          </cell>
          <cell r="S12" t="str">
            <v>Diciembre</v>
          </cell>
        </row>
        <row r="13">
          <cell r="G13" t="str">
            <v xml:space="preserve">Evaluación y Mejoramiento
</v>
          </cell>
          <cell r="I13" t="str">
            <v xml:space="preserve">Evaluación y Mejoramiento
</v>
          </cell>
          <cell r="O13" t="str">
            <v>SERVICIOS DE TRANSPORTE DE PASAJEROS</v>
          </cell>
          <cell r="Q13" t="str">
            <v>Realizar talleres especializados en temas relacionados con la discapacidad visual</v>
          </cell>
        </row>
        <row r="14">
          <cell r="G14" t="str">
            <v xml:space="preserve">Financiero
</v>
          </cell>
          <cell r="I14" t="str">
            <v>Asesor de Dirección con funciones de Control Interno</v>
          </cell>
          <cell r="O14" t="str">
            <v>SERVICIOS DE DISTRIBUCIÓN DE ELECTRICIDAD, GAS Y AGUA (POR CUENTA PROPIA)</v>
          </cell>
          <cell r="Q14" t="str">
            <v>Asesorar propuestas y proyectos de investigación en el tema de discapacidad visual</v>
          </cell>
        </row>
        <row r="15">
          <cell r="G15" t="str">
            <v>Administrativo</v>
          </cell>
          <cell r="O15" t="str">
            <v>SERVICIOS FINANCIEROS Y SERVICIOS CONEXOS</v>
          </cell>
          <cell r="Q15" t="str">
            <v xml:space="preserve">Brindar asesoría a organizaciones sociales y personas con discapacidad visual para la participación y el ejercicio de sus derechos </v>
          </cell>
        </row>
        <row r="16">
          <cell r="O16" t="str">
            <v>SERVICIOS JURÍDICOS Y CONTABLES</v>
          </cell>
          <cell r="Q16" t="str">
            <v xml:space="preserve">Desarrollar acciones que contribuyan al ejercicio de los derechos de las personas con discapacidad visual </v>
          </cell>
        </row>
        <row r="17">
          <cell r="O17" t="str">
            <v>OTROS SERVICIOS PROFESIONALES, CIENTÍFICOS Y TÉCNICOS</v>
          </cell>
          <cell r="Q17" t="str">
            <v>Mejorar los espacios físicos y accesibilidad de la entidad</v>
          </cell>
        </row>
        <row r="18">
          <cell r="O18" t="str">
            <v>SERVICIOS DE TELECOMUNICACIONES, TRANSMISIÓN Y SUMINISTRO DE INFORMACIÓN</v>
          </cell>
          <cell r="Q18" t="str">
            <v>Optimizar la Gestión Documental Institucional de la entidad</v>
          </cell>
        </row>
        <row r="19">
          <cell r="O19" t="str">
            <v>SERVICIOS DE SOPORTE</v>
          </cell>
          <cell r="Q19" t="str">
            <v>Fortalecer la implementación de la dimensión de Talento Humano de la entidad.</v>
          </cell>
        </row>
        <row r="20">
          <cell r="O20" t="str">
            <v>SERVICIOS DE MANTENIMIENTO, REPARACIÓN E INSTALACIÓN (EXCEPTO SERVICIOS DE CONSTRUCCIÓN)</v>
          </cell>
          <cell r="Q20" t="str">
            <v>Fortalecer la implementación del Modelo Integrado de planeación y gestión</v>
          </cell>
        </row>
        <row r="21">
          <cell r="O21" t="str">
            <v>SERVICIOS DE MANTENIMIENTO Y REPARACIÓN DE COMPUTADORES Y EQUIPO PERIFÉRICO.</v>
          </cell>
          <cell r="Q21" t="str">
            <v>Consolidar las políticas de gobierno digital y seguridad digital</v>
          </cell>
        </row>
        <row r="22">
          <cell r="O22" t="str">
            <v>SERVICIOS DE MANTENIMIENTO Y REPARACIÓN DE COMPUTADORES Y EQUIPO PERIFÉRICO.</v>
          </cell>
          <cell r="Q22" t="str">
            <v>No aplica</v>
          </cell>
        </row>
        <row r="23">
          <cell r="O23" t="str">
            <v>SERVICIOS DE TELEFONÍA Y OTRAS TELECOMUNICACIONES</v>
          </cell>
        </row>
        <row r="24">
          <cell r="O24" t="str">
            <v>SERVICIOS DE ALCANTARILLADO, RECOLECCIÓN, TRATAMIENTO Y DISPOSICIÓN DE DESECHOS Y OTROS SERVICIOS DE SANEAMIENTO AMBIENTAL</v>
          </cell>
        </row>
        <row r="25">
          <cell r="O25" t="str">
            <v>OTROS SERVICIOS DE ESPARCIMIENTO Y DIVERSIÓN</v>
          </cell>
        </row>
        <row r="26">
          <cell r="O26" t="str">
            <v>SENTENCIAS Y CONCILIACIONES</v>
          </cell>
        </row>
        <row r="27">
          <cell r="O27" t="str">
            <v>IMPUESTO SOBRE VEHICULOS AUTOMOTORES</v>
          </cell>
        </row>
        <row r="28">
          <cell r="O28" t="str">
            <v>CUOTA DE FISCALIZACIÓN Y AUDITAJE</v>
          </cell>
        </row>
        <row r="29">
          <cell r="O29" t="str">
            <v>IMPUESTO PREDIAL Y SOBRETASA AMBIENTAL</v>
          </cell>
        </row>
        <row r="30">
          <cell r="O30" t="str">
            <v>IMPUESTO INDUSTRIA Y COMERCIO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G1" t="str">
            <v>Direccionamiento Estratégico</v>
          </cell>
          <cell r="M1" t="str">
            <v>PROYECTO OPTIMIZACIÓN DE LAS CAPACIDADES INSTITUCIONALES PARA FORTALECER LA GESTIÓN DE LOS PROCESOS A NIVEL NACIONAL</v>
          </cell>
          <cell r="O1" t="str">
            <v xml:space="preserve">SERVICIO DE ASISTENCIA TÉCNICA EN EDUCACIÓN CON ENFOQUE INCLUYENTE Y DE CALIDAD </v>
          </cell>
          <cell r="S1" t="str">
            <v>Enero</v>
          </cell>
        </row>
        <row r="2">
          <cell r="G2" t="str">
            <v xml:space="preserve"> Comunicaciones</v>
          </cell>
          <cell r="M2" t="str">
            <v>PROYECTO MEJORAMIENTO DE LOS PROCESOS DE ATENCIÓN PARA EL BENEFICIO DE LAS PERSONAS CON DISCAPACIDAD VISUAL A NIVEL NACIONAL</v>
          </cell>
          <cell r="O2" t="str">
            <v xml:space="preserve">SERVICIO DE PRODUCCIÓN DE CONTENIDOS Y AJUSTES RAZONABLES PARA PROMOVER Y GARANTIZAR EL ACCESO A LA INFORMACIÓN Y A LA COMUNICACIÓN PARA PERSONAS CON DISCAPACIDAD </v>
          </cell>
          <cell r="S2" t="str">
            <v>Febrero</v>
          </cell>
        </row>
        <row r="3">
          <cell r="G3" t="str">
            <v xml:space="preserve">Asistencia Técnica
</v>
          </cell>
          <cell r="M3" t="str">
            <v>ADQUISICIÓN DE BIENES Y SERVICIOS</v>
          </cell>
          <cell r="O3" t="str">
            <v xml:space="preserve">SERVICIO DE PROMOCIÓN Y DIVULGACIÓN DE LOS DERECHOS DE LAS PERSONAS CON DISCAPACIDAD </v>
          </cell>
          <cell r="S3" t="str">
            <v>Marzo</v>
          </cell>
        </row>
        <row r="4">
          <cell r="G4" t="str">
            <v xml:space="preserve">Centro Cultural
</v>
          </cell>
          <cell r="M4" t="str">
            <v>TRANSFERENCIAS</v>
          </cell>
          <cell r="O4" t="str">
            <v>SEDES ADECUADAS</v>
          </cell>
          <cell r="S4" t="str">
            <v>Abril</v>
          </cell>
        </row>
        <row r="5">
          <cell r="G5" t="str">
            <v xml:space="preserve">Unidades Productivas
</v>
          </cell>
          <cell r="O5" t="str">
            <v>SERVICIO DE IMPLEMENTACIÓN SISTEMAS DE GESTIÓN</v>
          </cell>
          <cell r="S5" t="str">
            <v>Mayo</v>
          </cell>
        </row>
        <row r="6">
          <cell r="G6" t="str">
            <v>Producción radial y audiovisual</v>
          </cell>
          <cell r="O6" t="str">
            <v>PRODUCTOS DE LA AGRICULTURA Y LA HORTICULTURA</v>
          </cell>
          <cell r="S6" t="str">
            <v>Junio</v>
          </cell>
        </row>
        <row r="7">
          <cell r="G7" t="str">
            <v xml:space="preserve">Informática y Tecnología
</v>
          </cell>
          <cell r="O7" t="str">
            <v>DOTACIÓN (PRENDAS DE VESTIR Y CALZADO)</v>
          </cell>
          <cell r="S7" t="str">
            <v>Julio</v>
          </cell>
        </row>
        <row r="8">
          <cell r="G8" t="str">
            <v xml:space="preserve">Gestión Documental
</v>
          </cell>
          <cell r="O8" t="str">
            <v>PRODUCTOS DE MOLINERÍA, ALMIDONES Y PRODUCTOS DERIVADOS DEL ALMIDÓN; OTROS PRODUCTOS ALIMENTICIOS</v>
          </cell>
          <cell r="S8" t="str">
            <v>Agosto</v>
          </cell>
        </row>
        <row r="9">
          <cell r="G9" t="str">
            <v xml:space="preserve">Gestión Contractual
</v>
          </cell>
          <cell r="O9" t="str">
            <v>PASTA O PULPA, PAPEL Y PRODUCTOS DE PAPEL; IMPRESOS Y ARTÍCULOS RELACIONADOS</v>
          </cell>
          <cell r="S9" t="str">
            <v>Septiembre</v>
          </cell>
        </row>
        <row r="10">
          <cell r="G10" t="str">
            <v xml:space="preserve">Gestión Jurídica
</v>
          </cell>
          <cell r="O10" t="str">
            <v>OTROS PRODUCTOS QUÍMICOS; FIBRAS ARTIFICIALES (O FIBRAS INDUSTRIALES HECHAS POR EL HOMBRE)</v>
          </cell>
          <cell r="S10" t="str">
            <v>Octubre</v>
          </cell>
        </row>
        <row r="11">
          <cell r="G11" t="str">
            <v xml:space="preserve">Servicio al ciudadano
</v>
          </cell>
          <cell r="O11" t="str">
            <v>PRODUCTOS DE CAUCHO Y PLÁSTICO</v>
          </cell>
          <cell r="S11" t="str">
            <v>Noviembre</v>
          </cell>
        </row>
        <row r="12">
          <cell r="G12" t="str">
            <v>Gestión Humana</v>
          </cell>
          <cell r="O12" t="str">
            <v>PRODUCTOS DE HORNOS DE COQUE; PRODUCTOS DE REFINACIÓN DE PETRÓLEO Y COMBUSTIBLE NUCLEAR</v>
          </cell>
          <cell r="S12" t="str">
            <v>Diciembre</v>
          </cell>
        </row>
        <row r="13">
          <cell r="G13" t="str">
            <v xml:space="preserve">Evaluación y Mejoramiento
</v>
          </cell>
          <cell r="O13" t="str">
            <v>SERVICIOS DE TRANSPORTE DE PASAJEROS</v>
          </cell>
        </row>
        <row r="14">
          <cell r="G14" t="str">
            <v xml:space="preserve">Financiero
</v>
          </cell>
          <cell r="O14" t="str">
            <v>SERVICIOS DE DISTRIBUCIÓN DE ELECTRICIDAD, GAS Y AGUA (POR CUENTA PROPIA)</v>
          </cell>
        </row>
        <row r="15">
          <cell r="G15" t="str">
            <v>Administrativo</v>
          </cell>
          <cell r="O15" t="str">
            <v>SERVICIOS FINANCIEROS Y SERVICIOS CONEXOS</v>
          </cell>
        </row>
        <row r="16">
          <cell r="O16" t="str">
            <v>SERVICIOS JURÍDICOS Y CONTABLES</v>
          </cell>
        </row>
        <row r="17">
          <cell r="O17" t="str">
            <v>OTROS SERVICIOS PROFESIONALES, CIENTÍFICOS Y TÉCNICOS</v>
          </cell>
        </row>
        <row r="18">
          <cell r="O18" t="str">
            <v>SERVICIOS DE TELECOMUNICACIONES, TRANSMISIÓN Y SUMINISTRO DE INFORMACIÓN</v>
          </cell>
        </row>
        <row r="19">
          <cell r="O19" t="str">
            <v>SERVICIOS DE SOPORTE</v>
          </cell>
        </row>
        <row r="20">
          <cell r="O20" t="str">
            <v>SERVICIOS DE MANTENIMIENTO, REPARACIÓN E INSTALACIÓN (EXCEPTO SERVICIOS DE CONSTRUCCIÓN)</v>
          </cell>
        </row>
        <row r="21">
          <cell r="O21" t="str">
            <v>SERVICIOS DE MANTENIMIENTO Y REPARACIÓN DE COMPUTADORES Y EQUIPO PERIFÉRICO.</v>
          </cell>
        </row>
        <row r="22">
          <cell r="O22" t="str">
            <v>SERVICIOS DE MANTENIMIENTO Y REPARACIÓN DE COMPUTADORES Y EQUIPO PERIFÉRICO.</v>
          </cell>
        </row>
        <row r="23">
          <cell r="O23" t="str">
            <v>SERVICIOS DE TELEFONÍA Y OTRAS TELECOMUNICACIONES</v>
          </cell>
        </row>
        <row r="24">
          <cell r="O24" t="str">
            <v>SERVICIOS DE ALCANTARILLADO, RECOLECCIÓN, TRATAMIENTO Y DISPOSICIÓN DE DESECHOS Y OTROS SERVICIOS DE SANEAMIENTO AMBIENTAL</v>
          </cell>
        </row>
        <row r="25">
          <cell r="O25" t="str">
            <v>OTROS SERVICIOS DE ESPARCIMIENTO Y DIVERSIÓN</v>
          </cell>
        </row>
        <row r="26">
          <cell r="O26" t="str">
            <v>SENTENCIAS Y CONCILIACIONES</v>
          </cell>
        </row>
        <row r="27">
          <cell r="O27" t="str">
            <v>IMPUESTO SOBRE VEHICULOS AUTOMOTORES</v>
          </cell>
        </row>
        <row r="28">
          <cell r="O28" t="str">
            <v>CUOTA DE FISCALIZACIÓN Y AUDITAJE</v>
          </cell>
        </row>
        <row r="29">
          <cell r="O29" t="str">
            <v>IMPUESTO PREDIAL Y SOBRETASA AMBIENTAL</v>
          </cell>
        </row>
        <row r="30">
          <cell r="O30" t="str">
            <v>IMPUESTO INDUSTRIA Y COMERCIO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sheetName val="PLAN DE ACCIÓN"/>
      <sheetName val="COMISIONES."/>
      <sheetName val="EVENTOS."/>
      <sheetName val="VIATICOS"/>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sheetName val="PLAN DE ACCIÓN"/>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M1" t="str">
            <v>Direccionamiento Estratégico</v>
          </cell>
        </row>
        <row r="2">
          <cell r="M2" t="str">
            <v xml:space="preserve"> Comunicaciones</v>
          </cell>
        </row>
        <row r="3">
          <cell r="M3" t="str">
            <v>Grupo Accesibilidad</v>
          </cell>
        </row>
        <row r="4">
          <cell r="M4" t="str">
            <v xml:space="preserve"> Grupo Gestión Interinstitucional</v>
          </cell>
        </row>
        <row r="5">
          <cell r="M5" t="str">
            <v xml:space="preserve">Grupo Educación
</v>
          </cell>
        </row>
        <row r="6">
          <cell r="M6" t="str">
            <v xml:space="preserve">Centro Cultural
</v>
          </cell>
        </row>
        <row r="7">
          <cell r="M7" t="str">
            <v xml:space="preserve">Unidades Productivas
</v>
          </cell>
        </row>
        <row r="8">
          <cell r="M8" t="str">
            <v>Producción radial y audiovisual</v>
          </cell>
        </row>
        <row r="9">
          <cell r="M9" t="str">
            <v xml:space="preserve">Informática y Tecnología
</v>
          </cell>
        </row>
        <row r="10">
          <cell r="M10" t="str">
            <v xml:space="preserve">Gestión documental
</v>
          </cell>
        </row>
        <row r="11">
          <cell r="M11" t="str">
            <v xml:space="preserve">Gestión Contractual
</v>
          </cell>
        </row>
        <row r="12">
          <cell r="M12" t="str">
            <v xml:space="preserve">Gestión Jurídica
</v>
          </cell>
        </row>
        <row r="13">
          <cell r="M13" t="str">
            <v xml:space="preserve">Servicio al ciudadano
</v>
          </cell>
        </row>
        <row r="14">
          <cell r="M14" t="str">
            <v>Gestión Humana</v>
          </cell>
        </row>
        <row r="15">
          <cell r="M15" t="str">
            <v xml:space="preserve">Evaluación y Mejoramiento
</v>
          </cell>
        </row>
        <row r="16">
          <cell r="M16" t="str">
            <v xml:space="preserve">Financiero
</v>
          </cell>
        </row>
        <row r="17">
          <cell r="M17" t="str">
            <v>Administrativo</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69A7B33-9752-4137-9EBA-8DCDED758F12}" name="Tabla3" displayName="Tabla3" ref="H2:AN230" totalsRowShown="0" headerRowDxfId="72" dataDxfId="70" headerRowBorderDxfId="71" tableBorderDxfId="69">
  <autoFilter ref="H2:AN230" xr:uid="{ECC78248-8770-401E-8C06-CB46072980C5}">
    <filterColumn colId="0">
      <customFilters>
        <customFilter operator="notEqual" val=" "/>
      </customFilters>
    </filterColumn>
  </autoFilter>
  <tableColumns count="33">
    <tableColumn id="1" xr3:uid="{97378069-9FA1-45AE-966F-D68307852B6C}" name="Proyecto de inversión" dataDxfId="68"/>
    <tableColumn id="2" xr3:uid="{516379AD-1DD7-4D67-8397-D62C698AA5C7}" name="Código Producto del Proyecto o Código plan de adquisiciones" dataDxfId="67"/>
    <tableColumn id="3" xr3:uid="{F1508DEC-40D3-421D-856A-87459837ABB0}" name="Proceso Responsable" dataDxfId="66"/>
    <tableColumn id="4" xr3:uid="{9C14C9D6-8F7C-43F2-84EF-923EBE9EEA0C}" name="Grupo de trabajo y/o proceso" dataDxfId="65" dataCellStyle="BodyStyle"/>
    <tableColumn id="8" xr3:uid="{A9B16F01-7119-4A7A-A1E7-DDCC0F76EA7A}" name="Producto" dataDxfId="64"/>
    <tableColumn id="5" xr3:uid="{A8FC8D4F-CD94-4666-A9BB-15602DEADD8B}" name="Descripción Meta Plan Estratégico 2023-2026" dataDxfId="63"/>
    <tableColumn id="7" xr3:uid="{B389C4C0-C8AE-4BC8-86AC-490C583C73E6}" name="Meta Cuatrenio" dataDxfId="62"/>
    <tableColumn id="15" xr3:uid="{470A3F5B-7CDD-43E8-BE79-6046C7F3694D}" name="Descripción actividad 2024" dataDxfId="61"/>
    <tableColumn id="11" xr3:uid="{CE653144-EB60-4C32-8AFA-277D3C67D64F}" name="Meta 2024" dataDxfId="60"/>
    <tableColumn id="9" xr3:uid="{EF6ECC01-E085-453A-BF76-21DB749AD2D0}" name="Peso Porcentual de la Actividad en relación con la Meta " dataDxfId="59"/>
    <tableColumn id="10" xr3:uid="{FB785D2D-0B89-4218-B17C-9D9958D4D444}" name="Indicador Eficacia de cada actividad" dataDxfId="58"/>
    <tableColumn id="12" xr3:uid="{548A2B51-B6BF-4C64-88E9-A61AAF1BE2AE}" name="Fecha Inicio - reporte de la actividad" dataDxfId="57" dataCellStyle="BodyStyle"/>
    <tableColumn id="13" xr3:uid="{061B27F4-3AE5-449C-968C-ACD5BAB54347}" name="Fecha Fin de la actividad" dataDxfId="56" dataCellStyle="BodyStyle"/>
    <tableColumn id="6" xr3:uid="{859BD2B6-35A1-4F51-973E-E098A52C53A9}" name="Descripción logros y avances ENERO" dataDxfId="55"/>
    <tableColumn id="14" xr3:uid="{7B2EACA2-4C70-47F2-8410-AA229BE85108}" name="EVIDENCIA ENERO" dataDxfId="54"/>
    <tableColumn id="16" xr3:uid="{2A341850-317E-4D27-8C3C-83590F7F29AA}" name="TOTAL AVANCE CUANTITATIVO ENERO" dataDxfId="53"/>
    <tableColumn id="17" xr3:uid="{4B3F9639-D6AC-4679-A7E0-56B37DC4D611}" name="Descripción logros y avances del febrero " dataDxfId="52"/>
    <tableColumn id="18" xr3:uid="{F440AF85-BF73-41F5-BEA4-0B7AA14242E5}" name="EVIDENCIA FEBRERO" dataDxfId="51"/>
    <tableColumn id="19" xr3:uid="{AC4F0291-0135-4240-93E3-F106F21DE40E}" name="TOTAL AVANCE CUANTITATIVO FEBRERO" dataDxfId="50"/>
    <tableColumn id="20" xr3:uid="{60EEC0F0-0145-4A7F-9941-EA68D45D071A}" name="Descripción logros y avances del marzo" dataDxfId="49"/>
    <tableColumn id="21" xr3:uid="{DC9EDC87-A045-4607-99C8-80603A32D27F}" name="EVIDENCIA MARZO" dataDxfId="48"/>
    <tableColumn id="22" xr3:uid="{8CB4A3F2-03C2-4EA9-AE96-68EFAD54B44F}" name="TOTAL AVANCE CUANTITATIVO MARZO" dataDxfId="47"/>
    <tableColumn id="30" xr3:uid="{862534AE-CA2E-409D-A6D2-21728FE5EED4}" name="Descripción logros y avances abril" dataDxfId="46"/>
    <tableColumn id="29" xr3:uid="{E3F0B94B-E2E7-4D20-B8AA-A6AE61078D9C}" name="EVIDENCIA ABRIL" dataDxfId="45"/>
    <tableColumn id="28" xr3:uid="{1338C213-4239-4AF0-A3D7-07C40C5BB0C8}" name="TOTAL AVANCE CUANTITATIVO ABRIL" dataDxfId="44"/>
    <tableColumn id="31" xr3:uid="{FCABDB58-D375-46F4-81D2-3EDF21FF1C81}" name="Descripción logros y avances MAYO" dataDxfId="43"/>
    <tableColumn id="32" xr3:uid="{93788474-2989-4BCB-AD62-70FB03F4B307}" name="EVIDENCIA MAYO" dataDxfId="42"/>
    <tableColumn id="33" xr3:uid="{79756D7E-EE20-43F4-9537-CA1047468405}" name="TOTAL AVANCE CUANTITATIVO MAYO" dataDxfId="41"/>
    <tableColumn id="27" xr3:uid="{5F31BB8F-F7A5-403D-8BF2-FD79660330EA}" name="Descripción logros y avances JUNIO" dataDxfId="40"/>
    <tableColumn id="26" xr3:uid="{4A6D7F43-D2F8-4E5B-B4B2-302EAC24CAE4}" name="EVIDENCIA JUNIO" dataDxfId="39"/>
    <tableColumn id="25" xr3:uid="{9CDE15C6-97D2-45EE-962A-1C2970F6ADF0}" name="TOTAL AVANCE CUANTITATIVO JUNIO" dataDxfId="38"/>
    <tableColumn id="23" xr3:uid="{AC1A1F1A-04F4-4954-8FB9-B11D09C8D277}" name="TOTAL A LA FECHA " dataDxfId="37">
      <calculatedColumnFormula>SUM(Tabla3[[#This Row],[TOTAL AVANCE CUANTITATIVO ENERO]]+Tabla3[[#This Row],[TOTAL AVANCE CUANTITATIVO FEBRERO]]+Tabla3[[#This Row],[TOTAL AVANCE CUANTITATIVO MARZO]]+Tabla3[[#This Row],[TOTAL AVANCE CUANTITATIVO ABRIL]]+Tabla3[[#This Row],[TOTAL AVANCE CUANTITATIVO MAYO]]+Tabla3[[#This Row],[TOTAL AVANCE CUANTITATIVO JUNIO]])</calculatedColumnFormula>
    </tableColumn>
    <tableColumn id="24" xr3:uid="{3DEAEB2D-E1B7-4D3F-B17A-CC8A3380B66E}" name="PORCENTAJE DE EJECUCIÓN" dataDxfId="36">
      <calculatedColumnFormula>Tabla3[[#This Row],[TOTAL A LA FECHA ]]/Tabla3[[#This Row],[Meta 2024]]</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01C3CDA-8CE2-4871-99E7-96151BFE9075}" name="Tabla33" displayName="Tabla33" ref="H2:AM230" totalsRowShown="0" headerRowDxfId="35" dataDxfId="33" headerRowBorderDxfId="34" tableBorderDxfId="32">
  <autoFilter ref="H2:AM230" xr:uid="{00000000-0009-0000-0100-000003000000}"/>
  <tableColumns count="32">
    <tableColumn id="1" xr3:uid="{00000000-0010-0000-0000-000001000000}" name="Proyecto de inversión" dataDxfId="31"/>
    <tableColumn id="2" xr3:uid="{00000000-0010-0000-0000-000002000000}" name="Código Producto del Proyecto o Código plan de adquisiciones" dataDxfId="30"/>
    <tableColumn id="3" xr3:uid="{00000000-0010-0000-0000-000003000000}" name="Proceso Responsable" dataDxfId="29"/>
    <tableColumn id="4" xr3:uid="{00000000-0010-0000-0000-000004000000}" name="Grupo de trabajo y/o proceso" dataDxfId="28" dataCellStyle="BodyStyle"/>
    <tableColumn id="8" xr3:uid="{00000000-0010-0000-0000-000008000000}" name="Producto" dataDxfId="27"/>
    <tableColumn id="5" xr3:uid="{00000000-0010-0000-0000-000005000000}" name="Descripción Meta Plan Estratégico 2023-2026" dataDxfId="26"/>
    <tableColumn id="7" xr3:uid="{00000000-0010-0000-0000-000007000000}" name="Meta Cuatrenio" dataDxfId="25"/>
    <tableColumn id="15" xr3:uid="{00000000-0010-0000-0000-00000F000000}" name="Descripción actividad 2024" dataDxfId="24"/>
    <tableColumn id="11" xr3:uid="{00000000-0010-0000-0000-00000B000000}" name="Meta 2024" dataDxfId="23"/>
    <tableColumn id="9" xr3:uid="{00000000-0010-0000-0000-000009000000}" name="Peso Porcentual de la Actividad en relación con la Meta " dataDxfId="22"/>
    <tableColumn id="10" xr3:uid="{00000000-0010-0000-0000-00000A000000}" name="Indicador Eficacia de cada actividad" dataDxfId="21"/>
    <tableColumn id="12" xr3:uid="{00000000-0010-0000-0000-00000C000000}" name="Fecha Inicio - reporte de la actividad" dataDxfId="20" dataCellStyle="BodyStyle"/>
    <tableColumn id="13" xr3:uid="{00000000-0010-0000-0000-00000D000000}" name="Fecha Fin de la actividad" dataDxfId="19" dataCellStyle="BodyStyle"/>
    <tableColumn id="6" xr3:uid="{00000000-0010-0000-0000-000006000000}" name="Descripción logros y avances ENERO" dataDxfId="18"/>
    <tableColumn id="14" xr3:uid="{00000000-0010-0000-0000-00000E000000}" name="EVIDENCIA ENERO" dataDxfId="17"/>
    <tableColumn id="16" xr3:uid="{00000000-0010-0000-0000-000010000000}" name="TOTAL AVANCE CUANTITATIVO ENERO" dataDxfId="16"/>
    <tableColumn id="17" xr3:uid="{00000000-0010-0000-0000-000011000000}" name="Descripción logros y avances del febrero " dataDxfId="15"/>
    <tableColumn id="18" xr3:uid="{00000000-0010-0000-0000-000012000000}" name="EVIDENCIA FEBRERO" dataDxfId="14"/>
    <tableColumn id="19" xr3:uid="{00000000-0010-0000-0000-000013000000}" name="TOTAL AVANCE CUANTITATIVO FEBRERO" dataDxfId="13"/>
    <tableColumn id="20" xr3:uid="{00000000-0010-0000-0000-000014000000}" name="Descripción logros y avances del marzo" dataDxfId="12"/>
    <tableColumn id="21" xr3:uid="{00000000-0010-0000-0000-000015000000}" name="EVIDENCIA MARZO" dataDxfId="11"/>
    <tableColumn id="22" xr3:uid="{00000000-0010-0000-0000-000016000000}" name="TOTAL AVANCE CUANTITATIVO MARZO" dataDxfId="10"/>
    <tableColumn id="30" xr3:uid="{00000000-0010-0000-0000-00001E000000}" name="Descripción logros y avances abril" dataDxfId="9"/>
    <tableColumn id="29" xr3:uid="{00000000-0010-0000-0000-00001D000000}" name="EVIDENCIA ABRIL" dataDxfId="8"/>
    <tableColumn id="28" xr3:uid="{00000000-0010-0000-0000-00001C000000}" name="TOTAL AVANCE CUANTITATIVO ABRIL" dataDxfId="7"/>
    <tableColumn id="31" xr3:uid="{00000000-0010-0000-0000-00001F000000}" name="Descripción logros y avances MAYO" dataDxfId="6"/>
    <tableColumn id="32" xr3:uid="{00000000-0010-0000-0000-000020000000}" name="EVIDENCIA MAYO" dataDxfId="5"/>
    <tableColumn id="33" xr3:uid="{00000000-0010-0000-0000-000021000000}" name="TOTAL AVANCE CUANTITATIVO MAYO" dataDxfId="4"/>
    <tableColumn id="27" xr3:uid="{00000000-0010-0000-0000-00001B000000}" name="Descripción logros y avances JUNIO" dataDxfId="3"/>
    <tableColumn id="26" xr3:uid="{00000000-0010-0000-0000-00001A000000}" name="EVIDENCIA JUNIO" dataDxfId="2"/>
    <tableColumn id="25" xr3:uid="{00000000-0010-0000-0000-000019000000}" name="TOTAL AVANCE CUANTITATIVO JUNIO" dataDxfId="1"/>
    <tableColumn id="23" xr3:uid="{00000000-0010-0000-0000-000017000000}" name="TOTAL A LA FECHA " dataDxfId="0">
      <calculatedColumnFormula>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calculatedColumnFormula>
    </tableColumn>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institutonacionalparaciegos-my.sharepoint.com/:f:/g/personal/csupanteve_inci_gov_co/EoaNJc1WT_lCgzMeKaAA4S4ByPFd3L2Xtg-QJufZnpkO9Q?e=XvvOSK" TargetMode="External"/><Relationship Id="rId18" Type="http://schemas.openxmlformats.org/officeDocument/2006/relationships/hyperlink" Target="https://institutonacionalparaciegos-my.sharepoint.com/:x:/g/personal/csupanteve_inci_gov_co/EZIRwB4b7hVDsJPqnMhkvTQBqjmWF9lqHo539ftNrr0uTQ?e=WeHOVZ" TargetMode="External"/><Relationship Id="rId26" Type="http://schemas.openxmlformats.org/officeDocument/2006/relationships/hyperlink" Target="https://www.inci.gov.co/transparencia/plan-de-accion" TargetMode="External"/><Relationship Id="rId39" Type="http://schemas.openxmlformats.org/officeDocument/2006/relationships/hyperlink" Target="https://institutonacionalparaciegos.sharepoint.com/:f:/s/REPOSITORIO_PLANEACION/ElikWtRKIatGt2mNXAF2iPEBLhDiHOGxYE_kVFX7XdKucQ?e=6GcPA4" TargetMode="External"/><Relationship Id="rId21" Type="http://schemas.openxmlformats.org/officeDocument/2006/relationships/hyperlink" Target="https://institutonacionalparaciegos-my.sharepoint.com/:x:/g/personal/csupanteve_inci_gov_co/ETRYpJJLtipBnU5uBYO1a5cBbEgVaOxqSkV4UyeuEr6unA?e=1AlaFN" TargetMode="External"/><Relationship Id="rId34" Type="http://schemas.openxmlformats.org/officeDocument/2006/relationships/hyperlink" Target="https://institutonacionalparaciegos-my.sharepoint.com/:f:/g/personal/ebeltran_inci_gov_co/EpGoXaki6vZNqwiU3U108CgB8f1GGFNbNINamL16kq9Xsg?e=2aQs0V" TargetMode="External"/><Relationship Id="rId42" Type="http://schemas.openxmlformats.org/officeDocument/2006/relationships/hyperlink" Target="https://institutonacionalparaciegos.sharepoint.com/:f:/s/REPOSITORIO_PLANEACION/EohoxjuvGNNOkgqdQhOFxogBMlEspRy8XCuZwlLO8jQhGA?e=3CNfT6" TargetMode="External"/><Relationship Id="rId7" Type="http://schemas.openxmlformats.org/officeDocument/2006/relationships/hyperlink" Target="https://institutonacionalparaciegos-my.sharepoint.com/:f:/g/personal/csupanteve_inci_gov_co/EtVtIGswcZ9LhThQCBewAl0BHeF1UzrGJGfrh35WWS2SZw?e=k8apK5" TargetMode="External"/><Relationship Id="rId2" Type="http://schemas.openxmlformats.org/officeDocument/2006/relationships/hyperlink" Target="https://institutonacionalparaciegos-my.sharepoint.com/:f:/g/personal/csupanteve_inci_gov_co/EtVtIGswcZ9LhThQCBewAl0BHeF1UzrGJGfrh35WWS2SZw?e=k8apK5" TargetMode="External"/><Relationship Id="rId16" Type="http://schemas.openxmlformats.org/officeDocument/2006/relationships/hyperlink" Target="https://institutonacionalparaciegos-my.sharepoint.com/:x:/g/personal/csupanteve_inci_gov_co/EZIRwB4b7hVDsJPqnMhkvTQBqjmWF9lqHo539ftNrr0uTQ?e=WeHOVZ" TargetMode="External"/><Relationship Id="rId29" Type="http://schemas.openxmlformats.org/officeDocument/2006/relationships/hyperlink" Target="https://institutonacionalparaciegos-my.sharepoint.com/:f:/g/personal/csupanteve_inci_gov_co/ErrI2edulj1CuCJ4eb4HWfwBwf4VYBuHiONBYigL0ywU_A?e=OFqcwx" TargetMode="External"/><Relationship Id="rId1" Type="http://schemas.openxmlformats.org/officeDocument/2006/relationships/hyperlink" Target="https://institutonacionalparaciegos-my.sharepoint.com/:f:/g/personal/csupanteve_inci_gov_co/Eg5M4GB6K_FApAteRt_i9cwBRJh7JDuAU5fqkgpHHfXCKg?e=sOjrkZ" TargetMode="External"/><Relationship Id="rId6" Type="http://schemas.openxmlformats.org/officeDocument/2006/relationships/hyperlink" Target="https://institutonacionalparaciegos-my.sharepoint.com/:f:/g/personal/csupanteve_inci_gov_co/EtVtIGswcZ9LhThQCBewAl0BHeF1UzrGJGfrh35WWS2SZw?e=k8apK5" TargetMode="External"/><Relationship Id="rId11" Type="http://schemas.openxmlformats.org/officeDocument/2006/relationships/hyperlink" Target="https://institutonacionalparaciegos-my.sharepoint.com/:f:/g/personal/csupanteve_inci_gov_co/EoaNJc1WT_lCgzMeKaAA4S4ByPFd3L2Xtg-QJufZnpkO9Q?e=XvvOSK" TargetMode="External"/><Relationship Id="rId24" Type="http://schemas.openxmlformats.org/officeDocument/2006/relationships/hyperlink" Target="https://institutonacionalparaciegos-my.sharepoint.com/:f:/g/personal/csupanteve_inci_gov_co/EoKtgAYSxo9Ds4G32wAZ24gBLIqgTPSE_4XCMfH_NH-NAQ?e=2Yyx2M" TargetMode="External"/><Relationship Id="rId32" Type="http://schemas.openxmlformats.org/officeDocument/2006/relationships/hyperlink" Target="https://institutonacionalparaciegos-my.sharepoint.com/:f:/r/personal/ebeltran_inci_gov_co/Documents/Equipo%20Accesibilidad/2024/Reporte%20plan%20de%20acci%C3%B3n/Accesibilidad%20digital/2.%20Febrero/5.%20Asesorar%20a%20entidades%20p%C3%BAblicas%20y%20privadas?csf=1&amp;web=1&amp;e=uM1t2P" TargetMode="External"/><Relationship Id="rId37" Type="http://schemas.openxmlformats.org/officeDocument/2006/relationships/hyperlink" Target="https://institutonacionalparaciegos.sharepoint.com/:f:/s/REPOSITORIO_PLANEACION/ElikWtRKIatGt2mNXAF2iPEBLhDiHOGxYE_kVFX7XdKucQ?e=6GcPA4" TargetMode="External"/><Relationship Id="rId40" Type="http://schemas.openxmlformats.org/officeDocument/2006/relationships/hyperlink" Target="https://institutonacionalparaciegos.sharepoint.com/:f:/s/REPOSITORIO_PLANEACION/EtGjqmj3qlhBiFSqKAnNA2QBFOSGmC4p6UKsxice-hNK4Q?e=QxILsX" TargetMode="External"/><Relationship Id="rId45" Type="http://schemas.openxmlformats.org/officeDocument/2006/relationships/comments" Target="../comments2.xml"/><Relationship Id="rId5" Type="http://schemas.openxmlformats.org/officeDocument/2006/relationships/hyperlink" Target="https://institutonacionalparaciegos-my.sharepoint.com/:f:/g/personal/csupanteve_inci_gov_co/EtVtIGswcZ9LhThQCBewAl0BHeF1UzrGJGfrh35WWS2SZw?e=k8apK5" TargetMode="External"/><Relationship Id="rId15" Type="http://schemas.openxmlformats.org/officeDocument/2006/relationships/hyperlink" Target="https://institutonacionalparaciegos-my.sharepoint.com/:x:/g/personal/csupanteve_inci_gov_co/EZIRwB4b7hVDsJPqnMhkvTQBqjmWF9lqHo539ftNrr0uTQ?e=WeHOVZ" TargetMode="External"/><Relationship Id="rId23" Type="http://schemas.openxmlformats.org/officeDocument/2006/relationships/hyperlink" Target="https://institutonacionalparaciegos-my.sharepoint.com/:f:/g/personal/csupanteve_inci_gov_co/EnPFXrqEB3xPo1HegeTaL8EBfJREuE3190YYR-Nu4CI8Mg?e=P43pxd" TargetMode="External"/><Relationship Id="rId28" Type="http://schemas.openxmlformats.org/officeDocument/2006/relationships/hyperlink" Target="https://www.inci.gov.co/transparencia/plan-de-accion" TargetMode="External"/><Relationship Id="rId36" Type="http://schemas.openxmlformats.org/officeDocument/2006/relationships/hyperlink" Target="https://institutonacionalparaciegos.sharepoint.com/:f:/s/REPOSITORIO_PLANEACION/ElikWtRKIatGt2mNXAF2iPEBLhDiHOGxYE_kVFX7XdKucQ?e=6GcPA4" TargetMode="External"/><Relationship Id="rId10" Type="http://schemas.openxmlformats.org/officeDocument/2006/relationships/hyperlink" Target="https://institutonacionalparaciegos-my.sharepoint.com/:f:/g/personal/csupanteve_inci_gov_co/EoaNJc1WT_lCgzMeKaAA4S4ByPFd3L2Xtg-QJufZnpkO9Q?e=XvvOSK" TargetMode="External"/><Relationship Id="rId19" Type="http://schemas.openxmlformats.org/officeDocument/2006/relationships/hyperlink" Target="https://institutonacionalparaciegos-my.sharepoint.com/:x:/g/personal/csupanteve_inci_gov_co/EZIRwB4b7hVDsJPqnMhkvTQBqjmWF9lqHo539ftNrr0uTQ?e=WeHOVZ" TargetMode="External"/><Relationship Id="rId31" Type="http://schemas.openxmlformats.org/officeDocument/2006/relationships/hyperlink" Target="https://institutonacionalparaciegos-my.sharepoint.com/:f:/r/personal/ebeltran_inci_gov_co/Documents/Equipo%20Accesibilidad/2024/Reporte%20plan%20de%20acci%C3%B3n/Tecnolog%C3%ADas/1.%20Enero?csf=1&amp;web=1&amp;e=hduirl" TargetMode="External"/><Relationship Id="rId44" Type="http://schemas.openxmlformats.org/officeDocument/2006/relationships/table" Target="../tables/table1.xml"/><Relationship Id="rId4" Type="http://schemas.openxmlformats.org/officeDocument/2006/relationships/hyperlink" Target="https://institutonacionalparaciegos-my.sharepoint.com/:f:/g/personal/csupanteve_inci_gov_co/EtVtIGswcZ9LhThQCBewAl0BHeF1UzrGJGfrh35WWS2SZw?e=k8apK5" TargetMode="External"/><Relationship Id="rId9" Type="http://schemas.openxmlformats.org/officeDocument/2006/relationships/hyperlink" Target="https://institutonacionalparaciegos-my.sharepoint.com/:f:/g/personal/csupanteve_inci_gov_co/EoaNJc1WT_lCgzMeKaAA4S4ByPFd3L2Xtg-QJufZnpkO9Q?e=XvvOSK" TargetMode="External"/><Relationship Id="rId14" Type="http://schemas.openxmlformats.org/officeDocument/2006/relationships/hyperlink" Target="https://institutonacionalparaciegos-my.sharepoint.com/:x:/g/personal/csupanteve_inci_gov_co/EZIRwB4b7hVDsJPqnMhkvTQBqjmWF9lqHo539ftNrr0uTQ?e=WeHOVZ" TargetMode="External"/><Relationship Id="rId22" Type="http://schemas.openxmlformats.org/officeDocument/2006/relationships/hyperlink" Target="https://institutonacionalparaciegos-my.sharepoint.com/:x:/g/personal/csupanteve_inci_gov_co/EY-mcTxK4_VOpq5tdv7sb9UB4rdbnC5nrljOoT1NsamBag?e=PEPPPY" TargetMode="External"/><Relationship Id="rId27" Type="http://schemas.openxmlformats.org/officeDocument/2006/relationships/hyperlink" Target="https://www.inci.gov.co/transparencia/plan-de-accion" TargetMode="External"/><Relationship Id="rId30" Type="http://schemas.openxmlformats.org/officeDocument/2006/relationships/hyperlink" Target="https://www.inci.gov.co/transparencia/plan-de-accion" TargetMode="External"/><Relationship Id="rId35" Type="http://schemas.openxmlformats.org/officeDocument/2006/relationships/hyperlink" Target="https://www.youtube.com/watch?v=ULVkIWERplQ" TargetMode="External"/><Relationship Id="rId43" Type="http://schemas.openxmlformats.org/officeDocument/2006/relationships/vmlDrawing" Target="../drawings/vmlDrawing2.vml"/><Relationship Id="rId8" Type="http://schemas.openxmlformats.org/officeDocument/2006/relationships/hyperlink" Target="https://institutonacionalparaciegos-my.sharepoint.com/:f:/g/personal/csupanteve_inci_gov_co/EoaNJc1WT_lCgzMeKaAA4S4ByPFd3L2Xtg-QJufZnpkO9Q?e=MyUxDc" TargetMode="External"/><Relationship Id="rId3" Type="http://schemas.openxmlformats.org/officeDocument/2006/relationships/hyperlink" Target="https://institutonacionalparaciegos-my.sharepoint.com/:x:/g/personal/csupanteve_inci_gov_co/EdgQjMlBExJGtFyL4W3hpgcBlutBhhbBWQJNKwByO0NqAQ?e=VO5AEe" TargetMode="External"/><Relationship Id="rId12" Type="http://schemas.openxmlformats.org/officeDocument/2006/relationships/hyperlink" Target="https://institutonacionalparaciegos-my.sharepoint.com/:f:/g/personal/csupanteve_inci_gov_co/EoaNJc1WT_lCgzMeKaAA4S4ByPFd3L2Xtg-QJufZnpkO9Q?e=XvvOSK" TargetMode="External"/><Relationship Id="rId17" Type="http://schemas.openxmlformats.org/officeDocument/2006/relationships/hyperlink" Target="https://institutonacionalparaciegos-my.sharepoint.com/:x:/g/personal/csupanteve_inci_gov_co/EZIRwB4b7hVDsJPqnMhkvTQBqjmWF9lqHo539ftNrr0uTQ?e=WeHOVZ" TargetMode="External"/><Relationship Id="rId25" Type="http://schemas.openxmlformats.org/officeDocument/2006/relationships/hyperlink" Target="https://institutonacionalparaciegos-my.sharepoint.com/:f:/g/personal/csupanteve_inci_gov_co/EsIbBWNzMSxEvp9CPT-1EQMBXCU9c0rwq_M9N5gJVJR1_g?e=gILJKZ" TargetMode="External"/><Relationship Id="rId33" Type="http://schemas.openxmlformats.org/officeDocument/2006/relationships/hyperlink" Target="https://institutonacionalparaciegos-my.sharepoint.com/:f:/g/personal/csupanteve_inci_gov_co/EkwNrzdS9pNJsP30jloZiiIBTsVLiyg_KtbPhWNJ1hRbzw?e=Mlc5xF" TargetMode="External"/><Relationship Id="rId38" Type="http://schemas.openxmlformats.org/officeDocument/2006/relationships/hyperlink" Target="https://institutonacionalparaciegos.sharepoint.com/:f:/s/REPOSITORIO_PLANEACION/ElikWtRKIatGt2mNXAF2iPEBLhDiHOGxYE_kVFX7XdKucQ?e=6GcPA4" TargetMode="External"/><Relationship Id="rId20" Type="http://schemas.openxmlformats.org/officeDocument/2006/relationships/hyperlink" Target="https://institutonacionalparaciegos-my.sharepoint.com/:f:/g/personal/csupanteve_inci_gov_co/Ehztwbxm8CNLktCvquHuLTYBSl9ce_1AcnXLAurrZUhmig?e=xy2SVP" TargetMode="External"/><Relationship Id="rId41" Type="http://schemas.openxmlformats.org/officeDocument/2006/relationships/hyperlink" Target="https://institutonacionalparaciegos.sharepoint.com/:f:/s/REPOSITORIO_PLANEACION/EtGjqmj3qlhBiFSqKAnNA2QBFOSGmC4p6UKsxice-hNK4Q?e=QxILsX"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institutonacionalparaciegos-my.sharepoint.com/:f:/g/personal/csupanteve_inci_gov_co/EoaNJc1WT_lCgzMeKaAA4S4ByPFd3L2Xtg-QJufZnpkO9Q?e=XvvOSK" TargetMode="External"/><Relationship Id="rId18" Type="http://schemas.openxmlformats.org/officeDocument/2006/relationships/hyperlink" Target="https://institutonacionalparaciegos-my.sharepoint.com/:x:/g/personal/csupanteve_inci_gov_co/EZIRwB4b7hVDsJPqnMhkvTQBqjmWF9lqHo539ftNrr0uTQ?e=WeHOVZ" TargetMode="External"/><Relationship Id="rId26" Type="http://schemas.openxmlformats.org/officeDocument/2006/relationships/hyperlink" Target="https://www.inci.gov.co/transparencia/plan-de-accion" TargetMode="External"/><Relationship Id="rId39" Type="http://schemas.openxmlformats.org/officeDocument/2006/relationships/hyperlink" Target="https://institutonacionalparaciegos.sharepoint.com/:f:/s/REPOSITORIO_PLANEACION/ElikWtRKIatGt2mNXAF2iPEBLhDiHOGxYE_kVFX7XdKucQ?e=6GcPA4" TargetMode="External"/><Relationship Id="rId21" Type="http://schemas.openxmlformats.org/officeDocument/2006/relationships/hyperlink" Target="https://institutonacionalparaciegos-my.sharepoint.com/:x:/g/personal/csupanteve_inci_gov_co/ETRYpJJLtipBnU5uBYO1a5cBbEgVaOxqSkV4UyeuEr6unA?e=1AlaFN" TargetMode="External"/><Relationship Id="rId34" Type="http://schemas.openxmlformats.org/officeDocument/2006/relationships/hyperlink" Target="https://institutonacionalparaciegos-my.sharepoint.com/:f:/g/personal/ebeltran_inci_gov_co/EpGoXaki6vZNqwiU3U108CgB8f1GGFNbNINamL16kq9Xsg?e=2aQs0V" TargetMode="External"/><Relationship Id="rId42" Type="http://schemas.openxmlformats.org/officeDocument/2006/relationships/hyperlink" Target="https://institutonacionalparaciegos.sharepoint.com/:f:/s/REPOSITORIO_PLANEACION/ElikWtRKIatGt2mNXAF2iPEBLhDiHOGxYE_kVFX7XdKucQ?e=6GcPA4" TargetMode="External"/><Relationship Id="rId47" Type="http://schemas.openxmlformats.org/officeDocument/2006/relationships/hyperlink" Target="https://institutonacionalparaciegos.sharepoint.com/:f:/s/REPOSITORIO_PLANEACION/ElikWtRKIatGt2mNXAF2iPEBLhDiHOGxYE_kVFX7XdKucQ?e=6GcPA4" TargetMode="External"/><Relationship Id="rId50" Type="http://schemas.openxmlformats.org/officeDocument/2006/relationships/vmlDrawing" Target="../drawings/vmlDrawing3.vml"/><Relationship Id="rId7" Type="http://schemas.openxmlformats.org/officeDocument/2006/relationships/hyperlink" Target="https://institutonacionalparaciegos-my.sharepoint.com/:f:/g/personal/csupanteve_inci_gov_co/EtVtIGswcZ9LhThQCBewAl0BHeF1UzrGJGfrh35WWS2SZw?e=k8apK5" TargetMode="External"/><Relationship Id="rId2" Type="http://schemas.openxmlformats.org/officeDocument/2006/relationships/hyperlink" Target="https://institutonacionalparaciegos-my.sharepoint.com/:f:/g/personal/csupanteve_inci_gov_co/EtVtIGswcZ9LhThQCBewAl0BHeF1UzrGJGfrh35WWS2SZw?e=k8apK5" TargetMode="External"/><Relationship Id="rId16" Type="http://schemas.openxmlformats.org/officeDocument/2006/relationships/hyperlink" Target="https://institutonacionalparaciegos-my.sharepoint.com/:x:/g/personal/csupanteve_inci_gov_co/EZIRwB4b7hVDsJPqnMhkvTQBqjmWF9lqHo539ftNrr0uTQ?e=WeHOVZ" TargetMode="External"/><Relationship Id="rId29" Type="http://schemas.openxmlformats.org/officeDocument/2006/relationships/hyperlink" Target="https://institutonacionalparaciegos-my.sharepoint.com/:f:/g/personal/csupanteve_inci_gov_co/ErrI2edulj1CuCJ4eb4HWfwBwf4VYBuHiONBYigL0ywU_A?e=OFqcwx" TargetMode="External"/><Relationship Id="rId11" Type="http://schemas.openxmlformats.org/officeDocument/2006/relationships/hyperlink" Target="https://institutonacionalparaciegos-my.sharepoint.com/:f:/g/personal/csupanteve_inci_gov_co/EoaNJc1WT_lCgzMeKaAA4S4ByPFd3L2Xtg-QJufZnpkO9Q?e=XvvOSK" TargetMode="External"/><Relationship Id="rId24" Type="http://schemas.openxmlformats.org/officeDocument/2006/relationships/hyperlink" Target="https://institutonacionalparaciegos-my.sharepoint.com/:f:/g/personal/csupanteve_inci_gov_co/EoKtgAYSxo9Ds4G32wAZ24gBLIqgTPSE_4XCMfH_NH-NAQ?e=2Yyx2M" TargetMode="External"/><Relationship Id="rId32" Type="http://schemas.openxmlformats.org/officeDocument/2006/relationships/hyperlink" Target="https://institutonacionalparaciegos-my.sharepoint.com/:f:/r/personal/ebeltran_inci_gov_co/Documents/Equipo%20Accesibilidad/2024/Reporte%20plan%20de%20acci%C3%B3n/Accesibilidad%20digital/2.%20Febrero/5.%20Asesorar%20a%20entidades%20p%C3%BAblicas%20y%20privadas?csf=1&amp;web=1&amp;e=uM1t2P" TargetMode="External"/><Relationship Id="rId37" Type="http://schemas.openxmlformats.org/officeDocument/2006/relationships/hyperlink" Target="https://institutonacionalparaciegos.sharepoint.com/:f:/s/REPOSITORIO_PLANEACION/ElikWtRKIatGt2mNXAF2iPEBLhDiHOGxYE_kVFX7XdKucQ?e=6GcPA4" TargetMode="External"/><Relationship Id="rId40" Type="http://schemas.openxmlformats.org/officeDocument/2006/relationships/hyperlink" Target="https://institutonacionalparaciegos.sharepoint.com/:f:/s/REPOSITORIO_PLANEACION/ElikWtRKIatGt2mNXAF2iPEBLhDiHOGxYE_kVFX7XdKucQ?e=6GcPA4" TargetMode="External"/><Relationship Id="rId45" Type="http://schemas.openxmlformats.org/officeDocument/2006/relationships/hyperlink" Target="https://institutonacionalparaciegos.sharepoint.com/:f:/s/REPOSITORIO_PLANEACION/EtGjqmj3qlhBiFSqKAnNA2QBFOSGmC4p6UKsxice-hNK4Q?e=QxILsX" TargetMode="External"/><Relationship Id="rId5" Type="http://schemas.openxmlformats.org/officeDocument/2006/relationships/hyperlink" Target="https://institutonacionalparaciegos-my.sharepoint.com/:f:/g/personal/csupanteve_inci_gov_co/EtVtIGswcZ9LhThQCBewAl0BHeF1UzrGJGfrh35WWS2SZw?e=k8apK5" TargetMode="External"/><Relationship Id="rId15" Type="http://schemas.openxmlformats.org/officeDocument/2006/relationships/hyperlink" Target="https://institutonacionalparaciegos-my.sharepoint.com/:x:/g/personal/csupanteve_inci_gov_co/EZIRwB4b7hVDsJPqnMhkvTQBqjmWF9lqHo539ftNrr0uTQ?e=WeHOVZ" TargetMode="External"/><Relationship Id="rId23" Type="http://schemas.openxmlformats.org/officeDocument/2006/relationships/hyperlink" Target="https://institutonacionalparaciegos-my.sharepoint.com/:f:/g/personal/csupanteve_inci_gov_co/EnPFXrqEB3xPo1HegeTaL8EBfJREuE3190YYR-Nu4CI8Mg?e=P43pxd" TargetMode="External"/><Relationship Id="rId28" Type="http://schemas.openxmlformats.org/officeDocument/2006/relationships/hyperlink" Target="https://www.inci.gov.co/transparencia/plan-de-accion" TargetMode="External"/><Relationship Id="rId36" Type="http://schemas.openxmlformats.org/officeDocument/2006/relationships/hyperlink" Target="https://institutonacionalparaciegos.sharepoint.com/:f:/s/REPOSITORIO_PLANEACION/ElikWtRKIatGt2mNXAF2iPEBLhDiHOGxYE_kVFX7XdKucQ?e=6GcPA4" TargetMode="External"/><Relationship Id="rId49" Type="http://schemas.openxmlformats.org/officeDocument/2006/relationships/printerSettings" Target="../printerSettings/printerSettings3.bin"/><Relationship Id="rId10" Type="http://schemas.openxmlformats.org/officeDocument/2006/relationships/hyperlink" Target="https://institutonacionalparaciegos-my.sharepoint.com/:f:/g/personal/csupanteve_inci_gov_co/EoaNJc1WT_lCgzMeKaAA4S4ByPFd3L2Xtg-QJufZnpkO9Q?e=XvvOSK" TargetMode="External"/><Relationship Id="rId19" Type="http://schemas.openxmlformats.org/officeDocument/2006/relationships/hyperlink" Target="https://institutonacionalparaciegos-my.sharepoint.com/:x:/g/personal/csupanteve_inci_gov_co/EZIRwB4b7hVDsJPqnMhkvTQBqjmWF9lqHo539ftNrr0uTQ?e=WeHOVZ" TargetMode="External"/><Relationship Id="rId31" Type="http://schemas.openxmlformats.org/officeDocument/2006/relationships/hyperlink" Target="https://institutonacionalparaciegos-my.sharepoint.com/:f:/r/personal/ebeltran_inci_gov_co/Documents/Equipo%20Accesibilidad/2024/Reporte%20plan%20de%20acci%C3%B3n/Tecnolog%C3%ADas/1.%20Enero?csf=1&amp;web=1&amp;e=hduirl" TargetMode="External"/><Relationship Id="rId44" Type="http://schemas.openxmlformats.org/officeDocument/2006/relationships/hyperlink" Target="https://institutonacionalparaciegos.sharepoint.com/:f:/s/REPOSITORIO_PLANEACION/EtGjqmj3qlhBiFSqKAnNA2QBFOSGmC4p6UKsxice-hNK4Q?e=QxILsX" TargetMode="External"/><Relationship Id="rId52" Type="http://schemas.openxmlformats.org/officeDocument/2006/relationships/comments" Target="../comments3.xml"/><Relationship Id="rId4" Type="http://schemas.openxmlformats.org/officeDocument/2006/relationships/hyperlink" Target="https://institutonacionalparaciegos-my.sharepoint.com/:f:/g/personal/csupanteve_inci_gov_co/EtVtIGswcZ9LhThQCBewAl0BHeF1UzrGJGfrh35WWS2SZw?e=k8apK5" TargetMode="External"/><Relationship Id="rId9" Type="http://schemas.openxmlformats.org/officeDocument/2006/relationships/hyperlink" Target="https://institutonacionalparaciegos-my.sharepoint.com/:f:/g/personal/csupanteve_inci_gov_co/EoaNJc1WT_lCgzMeKaAA4S4ByPFd3L2Xtg-QJufZnpkO9Q?e=XvvOSK" TargetMode="External"/><Relationship Id="rId14" Type="http://schemas.openxmlformats.org/officeDocument/2006/relationships/hyperlink" Target="https://institutonacionalparaciegos-my.sharepoint.com/:x:/g/personal/csupanteve_inci_gov_co/EZIRwB4b7hVDsJPqnMhkvTQBqjmWF9lqHo539ftNrr0uTQ?e=WeHOVZ" TargetMode="External"/><Relationship Id="rId22" Type="http://schemas.openxmlformats.org/officeDocument/2006/relationships/hyperlink" Target="https://institutonacionalparaciegos-my.sharepoint.com/:x:/g/personal/csupanteve_inci_gov_co/EY-mcTxK4_VOpq5tdv7sb9UB4rdbnC5nrljOoT1NsamBag?e=PEPPPY" TargetMode="External"/><Relationship Id="rId27" Type="http://schemas.openxmlformats.org/officeDocument/2006/relationships/hyperlink" Target="https://www.inci.gov.co/transparencia/plan-de-accion" TargetMode="External"/><Relationship Id="rId30" Type="http://schemas.openxmlformats.org/officeDocument/2006/relationships/hyperlink" Target="https://www.inci.gov.co/transparencia/plan-de-accion" TargetMode="External"/><Relationship Id="rId35" Type="http://schemas.openxmlformats.org/officeDocument/2006/relationships/hyperlink" Target="https://www.youtube.com/watch?v=ULVkIWERplQ" TargetMode="External"/><Relationship Id="rId43" Type="http://schemas.openxmlformats.org/officeDocument/2006/relationships/hyperlink" Target="https://institutonacionalparaciegos.sharepoint.com/:f:/s/REPOSITORIO_PLANEACION/ElikWtRKIatGt2mNXAF2iPEBLhDiHOGxYE_kVFX7XdKucQ?e=6GcPA4" TargetMode="External"/><Relationship Id="rId48" Type="http://schemas.openxmlformats.org/officeDocument/2006/relationships/hyperlink" Target="https://institutonacionalparaciegos.sharepoint.com/:f:/s/REPOSITORIO_PLANEACION/ElikWtRKIatGt2mNXAF2iPEBLhDiHOGxYE_kVFX7XdKucQ?e=6GcPA4" TargetMode="External"/><Relationship Id="rId8" Type="http://schemas.openxmlformats.org/officeDocument/2006/relationships/hyperlink" Target="https://institutonacionalparaciegos-my.sharepoint.com/:f:/g/personal/csupanteve_inci_gov_co/EoaNJc1WT_lCgzMeKaAA4S4ByPFd3L2Xtg-QJufZnpkO9Q?e=MyUxDc" TargetMode="External"/><Relationship Id="rId51" Type="http://schemas.openxmlformats.org/officeDocument/2006/relationships/table" Target="../tables/table2.xml"/><Relationship Id="rId3" Type="http://schemas.openxmlformats.org/officeDocument/2006/relationships/hyperlink" Target="https://institutonacionalparaciegos-my.sharepoint.com/:x:/g/personal/csupanteve_inci_gov_co/EdgQjMlBExJGtFyL4W3hpgcBlutBhhbBWQJNKwByO0NqAQ?e=VO5AEe" TargetMode="External"/><Relationship Id="rId12" Type="http://schemas.openxmlformats.org/officeDocument/2006/relationships/hyperlink" Target="https://institutonacionalparaciegos-my.sharepoint.com/:f:/g/personal/csupanteve_inci_gov_co/EoaNJc1WT_lCgzMeKaAA4S4ByPFd3L2Xtg-QJufZnpkO9Q?e=XvvOSK" TargetMode="External"/><Relationship Id="rId17" Type="http://schemas.openxmlformats.org/officeDocument/2006/relationships/hyperlink" Target="https://institutonacionalparaciegos-my.sharepoint.com/:x:/g/personal/csupanteve_inci_gov_co/EZIRwB4b7hVDsJPqnMhkvTQBqjmWF9lqHo539ftNrr0uTQ?e=WeHOVZ" TargetMode="External"/><Relationship Id="rId25" Type="http://schemas.openxmlformats.org/officeDocument/2006/relationships/hyperlink" Target="https://institutonacionalparaciegos-my.sharepoint.com/:f:/g/personal/csupanteve_inci_gov_co/EsIbBWNzMSxEvp9CPT-1EQMBXCU9c0rwq_M9N5gJVJR1_g?e=gILJKZ" TargetMode="External"/><Relationship Id="rId33" Type="http://schemas.openxmlformats.org/officeDocument/2006/relationships/hyperlink" Target="https://institutonacionalparaciegos-my.sharepoint.com/:f:/g/personal/csupanteve_inci_gov_co/EkwNrzdS9pNJsP30jloZiiIBTsVLiyg_KtbPhWNJ1hRbzw?e=Mlc5xF" TargetMode="External"/><Relationship Id="rId38" Type="http://schemas.openxmlformats.org/officeDocument/2006/relationships/hyperlink" Target="https://institutonacionalparaciegos.sharepoint.com/:f:/s/REPOSITORIO_PLANEACION/ElikWtRKIatGt2mNXAF2iPEBLhDiHOGxYE_kVFX7XdKucQ?e=6GcPA4" TargetMode="External"/><Relationship Id="rId46" Type="http://schemas.openxmlformats.org/officeDocument/2006/relationships/hyperlink" Target="https://institutonacionalparaciegos.sharepoint.com/:f:/s/REPOSITORIO_PLANEACION/EohoxjuvGNNOkgqdQhOFxogBMlEspRy8XCuZwlLO8jQhGA?e=3CNfT6" TargetMode="External"/><Relationship Id="rId20" Type="http://schemas.openxmlformats.org/officeDocument/2006/relationships/hyperlink" Target="https://institutonacionalparaciegos-my.sharepoint.com/:f:/g/personal/csupanteve_inci_gov_co/Ehztwbxm8CNLktCvquHuLTYBSl9ce_1AcnXLAurrZUhmig?e=xy2SVP" TargetMode="External"/><Relationship Id="rId41" Type="http://schemas.openxmlformats.org/officeDocument/2006/relationships/hyperlink" Target="https://institutonacionalparaciegos.sharepoint.com/:f:/s/REPOSITORIO_PLANEACION/ElikWtRKIatGt2mNXAF2iPEBLhDiHOGxYE_kVFX7XdKucQ?e=6GcPA4" TargetMode="External"/><Relationship Id="rId1" Type="http://schemas.openxmlformats.org/officeDocument/2006/relationships/hyperlink" Target="https://institutonacionalparaciegos-my.sharepoint.com/:f:/g/personal/csupanteve_inci_gov_co/Eg5M4GB6K_FApAteRt_i9cwBRJh7JDuAU5fqkgpHHfXCKg?e=sOjrkZ" TargetMode="External"/><Relationship Id="rId6" Type="http://schemas.openxmlformats.org/officeDocument/2006/relationships/hyperlink" Target="https://institutonacionalparaciegos-my.sharepoint.com/:f:/g/personal/csupanteve_inci_gov_co/EtVtIGswcZ9LhThQCBewAl0BHeF1UzrGJGfrh35WWS2SZw?e=k8apK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20197-37E2-4231-BF14-6087300094E6}">
  <dimension ref="A1:P34"/>
  <sheetViews>
    <sheetView showGridLines="0" tabSelected="1" zoomScale="50" zoomScaleNormal="50" zoomScaleSheetLayoutView="55" workbookViewId="0">
      <selection activeCell="C6" sqref="C6"/>
    </sheetView>
  </sheetViews>
  <sheetFormatPr baseColWidth="10" defaultColWidth="11.42578125" defaultRowHeight="15"/>
  <cols>
    <col min="1" max="1" width="33.5703125" style="51" customWidth="1"/>
    <col min="2" max="2" width="43.5703125" style="26" customWidth="1"/>
    <col min="3" max="3" width="61.42578125" style="26" customWidth="1"/>
    <col min="4" max="4" width="25.28515625" style="89" customWidth="1"/>
    <col min="5" max="5" width="21.140625" style="26" customWidth="1"/>
    <col min="6" max="6" width="21.85546875" style="26" customWidth="1"/>
    <col min="7" max="7" width="22.85546875" style="26" customWidth="1"/>
    <col min="8" max="8" width="23.28515625" style="26" customWidth="1"/>
    <col min="9" max="9" width="21" style="26" customWidth="1"/>
    <col min="10" max="10" width="20.85546875" style="26" customWidth="1"/>
    <col min="11" max="11" width="27.85546875" style="26" customWidth="1"/>
    <col min="12" max="12" width="23.42578125" style="26" customWidth="1"/>
    <col min="13" max="13" width="28.5703125" style="26" customWidth="1"/>
    <col min="14" max="14" width="34.140625" style="26" customWidth="1"/>
    <col min="15" max="15" width="11.42578125" style="26"/>
    <col min="16" max="16" width="60.7109375" style="26" customWidth="1"/>
    <col min="17" max="16384" width="11.42578125" style="26"/>
  </cols>
  <sheetData>
    <row r="1" spans="1:16" ht="73.5" customHeight="1" thickBot="1">
      <c r="A1" s="721" t="s">
        <v>0</v>
      </c>
      <c r="B1" s="721"/>
      <c r="C1" s="721"/>
      <c r="D1" s="721"/>
      <c r="E1" s="721"/>
      <c r="F1" s="722"/>
      <c r="G1" s="24" t="s">
        <v>1</v>
      </c>
      <c r="H1" s="24" t="s">
        <v>2</v>
      </c>
      <c r="I1" s="24" t="s">
        <v>3</v>
      </c>
      <c r="J1" s="25" t="s">
        <v>4</v>
      </c>
      <c r="K1" s="24" t="s">
        <v>2</v>
      </c>
      <c r="L1" s="24" t="s">
        <v>3</v>
      </c>
      <c r="M1" s="25" t="s">
        <v>4</v>
      </c>
    </row>
    <row r="2" spans="1:16" ht="31.5" customHeight="1" thickBot="1">
      <c r="A2" s="721"/>
      <c r="B2" s="721"/>
      <c r="C2" s="721"/>
      <c r="D2" s="721"/>
      <c r="E2" s="721"/>
      <c r="F2" s="722"/>
      <c r="G2" s="27">
        <f>AVERAGE(G4:G6)</f>
        <v>0.24130096483037658</v>
      </c>
      <c r="H2" s="28">
        <v>0.03</v>
      </c>
      <c r="I2" s="28">
        <v>0.04</v>
      </c>
      <c r="J2" s="29">
        <v>0.02</v>
      </c>
      <c r="K2" s="28">
        <v>0.25</v>
      </c>
      <c r="L2" s="28">
        <v>0.3</v>
      </c>
      <c r="M2" s="29">
        <v>0.2</v>
      </c>
    </row>
    <row r="3" spans="1:16" ht="64.5" customHeight="1">
      <c r="A3" s="32" t="s">
        <v>5</v>
      </c>
      <c r="B3" s="33" t="s">
        <v>6</v>
      </c>
      <c r="C3" s="34" t="s">
        <v>7</v>
      </c>
      <c r="D3" s="34" t="s">
        <v>8</v>
      </c>
      <c r="E3" s="35" t="s">
        <v>9</v>
      </c>
      <c r="F3" s="34" t="s">
        <v>10</v>
      </c>
      <c r="G3" s="36" t="s">
        <v>11</v>
      </c>
      <c r="H3" s="37" t="s">
        <v>12</v>
      </c>
      <c r="I3" s="37" t="s">
        <v>13</v>
      </c>
      <c r="J3" s="38" t="s">
        <v>14</v>
      </c>
      <c r="K3" s="37" t="s">
        <v>979</v>
      </c>
      <c r="L3" s="37" t="s">
        <v>980</v>
      </c>
      <c r="M3" s="38" t="s">
        <v>981</v>
      </c>
      <c r="O3" s="723" t="s">
        <v>15</v>
      </c>
      <c r="P3" s="723"/>
    </row>
    <row r="4" spans="1:16" ht="106.5" customHeight="1">
      <c r="A4" s="39">
        <v>4603025</v>
      </c>
      <c r="B4" s="40" t="s">
        <v>16</v>
      </c>
      <c r="C4" s="41" t="s">
        <v>17</v>
      </c>
      <c r="D4" s="42" t="s">
        <v>18</v>
      </c>
      <c r="E4" s="43">
        <v>472</v>
      </c>
      <c r="F4" s="42">
        <v>117</v>
      </c>
      <c r="G4" s="44">
        <f>M17/F4</f>
        <v>0.22222222222222221</v>
      </c>
      <c r="H4" s="45">
        <f>E17</f>
        <v>0</v>
      </c>
      <c r="I4" s="45">
        <f>F17</f>
        <v>1</v>
      </c>
      <c r="J4" s="46">
        <f>I4+G17</f>
        <v>8</v>
      </c>
      <c r="K4" s="45">
        <f>J17</f>
        <v>5</v>
      </c>
      <c r="L4" s="45">
        <f>K17</f>
        <v>7</v>
      </c>
      <c r="M4" s="46">
        <f>L17</f>
        <v>6</v>
      </c>
      <c r="O4" s="720" t="s">
        <v>984</v>
      </c>
      <c r="P4" s="720"/>
    </row>
    <row r="5" spans="1:16" ht="114" customHeight="1">
      <c r="A5" s="39">
        <v>4603016</v>
      </c>
      <c r="B5" s="40" t="s">
        <v>19</v>
      </c>
      <c r="C5" s="41" t="s">
        <v>20</v>
      </c>
      <c r="D5" s="42" t="s">
        <v>21</v>
      </c>
      <c r="E5" s="43">
        <v>55</v>
      </c>
      <c r="F5" s="42">
        <v>14</v>
      </c>
      <c r="G5" s="44">
        <f>M34/F5</f>
        <v>7.1428571428571425E-2</v>
      </c>
      <c r="H5" s="45">
        <f>E34</f>
        <v>0</v>
      </c>
      <c r="I5" s="45">
        <f>F34</f>
        <v>0</v>
      </c>
      <c r="J5" s="46">
        <f>G34</f>
        <v>0</v>
      </c>
      <c r="K5" s="45">
        <f>J34</f>
        <v>0</v>
      </c>
      <c r="L5" s="45">
        <f>K34</f>
        <v>0</v>
      </c>
      <c r="M5" s="46">
        <f>L34</f>
        <v>1</v>
      </c>
      <c r="O5" s="720" t="s">
        <v>986</v>
      </c>
      <c r="P5" s="720"/>
    </row>
    <row r="6" spans="1:16" ht="182.25" customHeight="1">
      <c r="A6" s="39">
        <v>4603018</v>
      </c>
      <c r="B6" s="40" t="s">
        <v>22</v>
      </c>
      <c r="C6" s="41" t="s">
        <v>23</v>
      </c>
      <c r="D6" s="42" t="s">
        <v>24</v>
      </c>
      <c r="E6" s="47">
        <v>573348</v>
      </c>
      <c r="F6" s="48">
        <v>85680</v>
      </c>
      <c r="G6" s="44">
        <f>M28/F6</f>
        <v>0.43025210084033616</v>
      </c>
      <c r="H6" s="49">
        <f>E28</f>
        <v>5579</v>
      </c>
      <c r="I6" s="49">
        <f>H6+F28</f>
        <v>7266</v>
      </c>
      <c r="J6" s="50">
        <f>I6+G28</f>
        <v>16968</v>
      </c>
      <c r="K6" s="49">
        <f>J28</f>
        <v>2148</v>
      </c>
      <c r="L6" s="49">
        <f>K28</f>
        <v>5347</v>
      </c>
      <c r="M6" s="46">
        <f>L28</f>
        <v>12401</v>
      </c>
      <c r="O6" s="720" t="s">
        <v>985</v>
      </c>
      <c r="P6" s="720"/>
    </row>
    <row r="7" spans="1:16" ht="50.25" customHeight="1">
      <c r="B7" s="52"/>
      <c r="C7" s="52"/>
      <c r="D7" s="53"/>
      <c r="E7" s="54"/>
      <c r="F7" s="54"/>
      <c r="G7" s="55"/>
      <c r="H7" s="56"/>
      <c r="I7" s="56"/>
      <c r="J7" s="57"/>
    </row>
    <row r="8" spans="1:16" ht="75" customHeight="1">
      <c r="A8" s="726" t="s">
        <v>25</v>
      </c>
      <c r="B8" s="726"/>
      <c r="C8" s="726"/>
      <c r="D8" s="726"/>
      <c r="E8" s="726"/>
      <c r="F8" s="726"/>
      <c r="G8" s="726"/>
      <c r="H8" s="726"/>
      <c r="I8" s="726"/>
      <c r="J8" s="726"/>
    </row>
    <row r="9" spans="1:16" s="59" customFormat="1" ht="50.25" customHeight="1">
      <c r="A9" s="58"/>
      <c r="B9" s="58"/>
      <c r="C9" s="58"/>
      <c r="D9" s="58"/>
      <c r="E9" s="58"/>
      <c r="F9" s="58"/>
      <c r="G9" s="58"/>
      <c r="H9" s="58"/>
      <c r="I9" s="58"/>
    </row>
    <row r="10" spans="1:16" ht="75" customHeight="1">
      <c r="A10" s="32" t="s">
        <v>26</v>
      </c>
      <c r="B10" s="32" t="s">
        <v>6</v>
      </c>
      <c r="C10" s="32" t="s">
        <v>27</v>
      </c>
      <c r="D10" s="32" t="s">
        <v>28</v>
      </c>
      <c r="E10" s="32" t="s">
        <v>29</v>
      </c>
      <c r="F10" s="32" t="s">
        <v>30</v>
      </c>
      <c r="G10" s="32" t="s">
        <v>31</v>
      </c>
      <c r="H10" s="32" t="s">
        <v>32</v>
      </c>
      <c r="I10" s="32" t="s">
        <v>33</v>
      </c>
      <c r="J10" s="32" t="s">
        <v>71</v>
      </c>
      <c r="K10" s="32" t="s">
        <v>72</v>
      </c>
      <c r="L10" s="32" t="s">
        <v>283</v>
      </c>
      <c r="M10" s="32" t="s">
        <v>982</v>
      </c>
      <c r="N10" s="32" t="s">
        <v>983</v>
      </c>
    </row>
    <row r="11" spans="1:16" ht="76.5" customHeight="1">
      <c r="A11" s="725" t="s">
        <v>0</v>
      </c>
      <c r="B11" s="727" t="s">
        <v>16</v>
      </c>
      <c r="C11" s="60" t="s">
        <v>34</v>
      </c>
      <c r="D11" s="42">
        <v>8</v>
      </c>
      <c r="E11" s="62">
        <v>0</v>
      </c>
      <c r="F11" s="62">
        <v>0</v>
      </c>
      <c r="G11" s="62">
        <v>0</v>
      </c>
      <c r="H11" s="62">
        <f t="shared" ref="H11:H16" si="0">E11+F11+G11</f>
        <v>0</v>
      </c>
      <c r="I11" s="63">
        <f>+H11/D11</f>
        <v>0</v>
      </c>
      <c r="J11" s="62">
        <v>0</v>
      </c>
      <c r="K11" s="62">
        <v>0</v>
      </c>
      <c r="L11" s="62">
        <v>0</v>
      </c>
      <c r="M11" s="62">
        <f>H11+J11+K11+L11</f>
        <v>0</v>
      </c>
      <c r="N11" s="63">
        <f>M11/D11</f>
        <v>0</v>
      </c>
    </row>
    <row r="12" spans="1:16" ht="84" customHeight="1">
      <c r="A12" s="725"/>
      <c r="B12" s="728"/>
      <c r="C12" s="60" t="s">
        <v>35</v>
      </c>
      <c r="D12" s="42">
        <v>24</v>
      </c>
      <c r="E12" s="62">
        <v>0</v>
      </c>
      <c r="F12" s="62">
        <v>0</v>
      </c>
      <c r="G12" s="62">
        <v>0</v>
      </c>
      <c r="H12" s="62">
        <f t="shared" si="0"/>
        <v>0</v>
      </c>
      <c r="I12" s="63">
        <f t="shared" ref="I12:I17" si="1">+H12/D12</f>
        <v>0</v>
      </c>
      <c r="J12" s="62">
        <v>0</v>
      </c>
      <c r="K12" s="62">
        <v>0</v>
      </c>
      <c r="L12" s="62">
        <v>0</v>
      </c>
      <c r="M12" s="62">
        <f t="shared" ref="M12:M16" si="2">H12+J12+K12+L12</f>
        <v>0</v>
      </c>
      <c r="N12" s="63">
        <f t="shared" ref="N12:N16" si="3">M12/D12</f>
        <v>0</v>
      </c>
    </row>
    <row r="13" spans="1:16" ht="75" customHeight="1">
      <c r="A13" s="725"/>
      <c r="B13" s="728"/>
      <c r="C13" s="60" t="s">
        <v>36</v>
      </c>
      <c r="D13" s="42">
        <v>25</v>
      </c>
      <c r="E13" s="62">
        <v>0</v>
      </c>
      <c r="F13" s="62">
        <v>0</v>
      </c>
      <c r="G13" s="62">
        <v>0</v>
      </c>
      <c r="H13" s="62">
        <f t="shared" si="0"/>
        <v>0</v>
      </c>
      <c r="I13" s="63">
        <f t="shared" si="1"/>
        <v>0</v>
      </c>
      <c r="J13" s="62">
        <v>0</v>
      </c>
      <c r="K13" s="62">
        <v>4</v>
      </c>
      <c r="L13" s="62">
        <v>1</v>
      </c>
      <c r="M13" s="62">
        <f t="shared" si="2"/>
        <v>5</v>
      </c>
      <c r="N13" s="63">
        <f t="shared" si="3"/>
        <v>0.2</v>
      </c>
    </row>
    <row r="14" spans="1:16" ht="62.25" customHeight="1">
      <c r="A14" s="725"/>
      <c r="B14" s="728"/>
      <c r="C14" s="60" t="s">
        <v>37</v>
      </c>
      <c r="D14" s="42">
        <v>20</v>
      </c>
      <c r="E14" s="62">
        <v>0</v>
      </c>
      <c r="F14" s="62">
        <v>0</v>
      </c>
      <c r="G14" s="62">
        <v>4</v>
      </c>
      <c r="H14" s="62">
        <f t="shared" si="0"/>
        <v>4</v>
      </c>
      <c r="I14" s="63">
        <f t="shared" si="1"/>
        <v>0.2</v>
      </c>
      <c r="J14" s="62">
        <v>3</v>
      </c>
      <c r="K14" s="62">
        <v>2</v>
      </c>
      <c r="L14" s="62">
        <v>4</v>
      </c>
      <c r="M14" s="62">
        <f t="shared" si="2"/>
        <v>13</v>
      </c>
      <c r="N14" s="63">
        <f t="shared" si="3"/>
        <v>0.65</v>
      </c>
    </row>
    <row r="15" spans="1:16" ht="62.25" customHeight="1">
      <c r="A15" s="725"/>
      <c r="B15" s="728"/>
      <c r="C15" s="64" t="s">
        <v>38</v>
      </c>
      <c r="D15" s="65">
        <v>15</v>
      </c>
      <c r="E15" s="62">
        <v>0</v>
      </c>
      <c r="F15" s="62">
        <v>1</v>
      </c>
      <c r="G15" s="62">
        <v>2</v>
      </c>
      <c r="H15" s="62">
        <f t="shared" si="0"/>
        <v>3</v>
      </c>
      <c r="I15" s="63">
        <f t="shared" si="1"/>
        <v>0.2</v>
      </c>
      <c r="J15" s="62">
        <v>1</v>
      </c>
      <c r="K15" s="62">
        <v>1</v>
      </c>
      <c r="L15" s="62">
        <v>0</v>
      </c>
      <c r="M15" s="62">
        <f t="shared" si="2"/>
        <v>5</v>
      </c>
      <c r="N15" s="63">
        <f t="shared" si="3"/>
        <v>0.33333333333333331</v>
      </c>
    </row>
    <row r="16" spans="1:16" ht="73.5" customHeight="1">
      <c r="A16" s="725"/>
      <c r="B16" s="728"/>
      <c r="C16" s="60" t="s">
        <v>39</v>
      </c>
      <c r="D16" s="66">
        <v>25</v>
      </c>
      <c r="E16" s="62">
        <v>0</v>
      </c>
      <c r="F16" s="62">
        <v>0</v>
      </c>
      <c r="G16" s="62">
        <v>1</v>
      </c>
      <c r="H16" s="62">
        <f t="shared" si="0"/>
        <v>1</v>
      </c>
      <c r="I16" s="63">
        <f t="shared" si="1"/>
        <v>0.04</v>
      </c>
      <c r="J16" s="62">
        <v>1</v>
      </c>
      <c r="K16" s="62">
        <v>0</v>
      </c>
      <c r="L16" s="62">
        <v>1</v>
      </c>
      <c r="M16" s="62">
        <f t="shared" si="2"/>
        <v>3</v>
      </c>
      <c r="N16" s="63">
        <f t="shared" si="3"/>
        <v>0.12</v>
      </c>
    </row>
    <row r="17" spans="1:14" s="72" customFormat="1" ht="46.5" customHeight="1">
      <c r="A17" s="725"/>
      <c r="B17" s="729"/>
      <c r="C17" s="67" t="s">
        <v>40</v>
      </c>
      <c r="D17" s="68">
        <f>SUM(D11:D16)</f>
        <v>117</v>
      </c>
      <c r="E17" s="68">
        <f t="shared" ref="E17:H17" si="4">SUM(E11:E16)</f>
        <v>0</v>
      </c>
      <c r="F17" s="69">
        <f t="shared" si="4"/>
        <v>1</v>
      </c>
      <c r="G17" s="69">
        <f t="shared" si="4"/>
        <v>7</v>
      </c>
      <c r="H17" s="70">
        <f t="shared" si="4"/>
        <v>8</v>
      </c>
      <c r="I17" s="71">
        <f t="shared" si="1"/>
        <v>6.8376068376068383E-2</v>
      </c>
      <c r="J17" s="68">
        <f t="shared" ref="J17:L17" si="5">SUM(J11:J16)</f>
        <v>5</v>
      </c>
      <c r="K17" s="69">
        <f t="shared" si="5"/>
        <v>7</v>
      </c>
      <c r="L17" s="69">
        <f t="shared" si="5"/>
        <v>6</v>
      </c>
      <c r="M17" s="70">
        <f>SUM(M11:M16)</f>
        <v>26</v>
      </c>
      <c r="N17" s="71">
        <f>M17/D17</f>
        <v>0.22222222222222221</v>
      </c>
    </row>
    <row r="18" spans="1:14" ht="54.75" customHeight="1">
      <c r="A18" s="26"/>
      <c r="B18" s="51"/>
      <c r="C18" s="52"/>
      <c r="D18" s="73"/>
      <c r="E18" s="73"/>
      <c r="F18" s="73"/>
      <c r="G18" s="73"/>
      <c r="H18" s="73"/>
      <c r="I18" s="73"/>
      <c r="J18" s="73"/>
      <c r="K18" s="73"/>
      <c r="L18" s="73"/>
      <c r="M18" s="73"/>
      <c r="N18" s="73"/>
    </row>
    <row r="19" spans="1:14" ht="38.25" customHeight="1">
      <c r="A19" s="42"/>
      <c r="B19" s="51"/>
      <c r="C19" s="52"/>
      <c r="D19" s="73"/>
      <c r="E19" s="73"/>
      <c r="F19" s="73"/>
      <c r="G19" s="73"/>
      <c r="H19" s="73"/>
      <c r="I19" s="73"/>
      <c r="J19" s="73"/>
      <c r="K19" s="73"/>
      <c r="L19" s="73"/>
      <c r="M19" s="73"/>
      <c r="N19" s="73"/>
    </row>
    <row r="20" spans="1:14" ht="75" customHeight="1">
      <c r="A20" s="32" t="s">
        <v>26</v>
      </c>
      <c r="B20" s="32" t="s">
        <v>6</v>
      </c>
      <c r="C20" s="32" t="s">
        <v>27</v>
      </c>
      <c r="D20" s="32" t="s">
        <v>28</v>
      </c>
      <c r="E20" s="32" t="s">
        <v>29</v>
      </c>
      <c r="F20" s="32" t="s">
        <v>30</v>
      </c>
      <c r="G20" s="32" t="s">
        <v>31</v>
      </c>
      <c r="H20" s="32" t="s">
        <v>32</v>
      </c>
      <c r="I20" s="32" t="s">
        <v>33</v>
      </c>
      <c r="J20" s="32" t="s">
        <v>71</v>
      </c>
      <c r="K20" s="32" t="s">
        <v>72</v>
      </c>
      <c r="L20" s="32" t="s">
        <v>283</v>
      </c>
      <c r="M20" s="32" t="s">
        <v>982</v>
      </c>
      <c r="N20" s="32" t="s">
        <v>983</v>
      </c>
    </row>
    <row r="21" spans="1:14" ht="77.25" customHeight="1">
      <c r="A21" s="724" t="s">
        <v>0</v>
      </c>
      <c r="B21" s="724" t="s">
        <v>22</v>
      </c>
      <c r="C21" s="81" t="s">
        <v>46</v>
      </c>
      <c r="D21" s="82">
        <v>480</v>
      </c>
      <c r="E21" s="83">
        <v>0</v>
      </c>
      <c r="F21" s="83">
        <v>0</v>
      </c>
      <c r="G21" s="83">
        <v>0</v>
      </c>
      <c r="H21" s="83">
        <f>E21+F21+G21</f>
        <v>0</v>
      </c>
      <c r="I21" s="84">
        <f t="shared" ref="I21:I28" si="6">+H21/D21</f>
        <v>0</v>
      </c>
      <c r="J21" s="83">
        <v>0</v>
      </c>
      <c r="K21" s="83">
        <v>55</v>
      </c>
      <c r="L21" s="83">
        <v>0</v>
      </c>
      <c r="M21" s="83">
        <f>SUM(H21+J21+K21+L21)</f>
        <v>55</v>
      </c>
      <c r="N21" s="84">
        <f>M21/D21</f>
        <v>0.11458333333333333</v>
      </c>
    </row>
    <row r="22" spans="1:14" ht="54.75" customHeight="1">
      <c r="A22" s="725"/>
      <c r="B22" s="725"/>
      <c r="C22" s="85" t="s">
        <v>47</v>
      </c>
      <c r="D22" s="48">
        <v>3000</v>
      </c>
      <c r="E22" s="83">
        <v>230</v>
      </c>
      <c r="F22" s="83">
        <v>903</v>
      </c>
      <c r="G22" s="83">
        <v>191</v>
      </c>
      <c r="H22" s="83">
        <f t="shared" ref="H22:H27" si="7">E22+F22+G22</f>
        <v>1324</v>
      </c>
      <c r="I22" s="84">
        <f t="shared" si="6"/>
        <v>0.44133333333333336</v>
      </c>
      <c r="J22" s="83">
        <v>264</v>
      </c>
      <c r="K22" s="83">
        <v>179</v>
      </c>
      <c r="L22" s="83">
        <v>185</v>
      </c>
      <c r="M22" s="83">
        <f t="shared" ref="M22:M27" si="8">SUM(H22+J22+K22+L22)</f>
        <v>1952</v>
      </c>
      <c r="N22" s="84">
        <f t="shared" ref="N22:N27" si="9">M22/D22</f>
        <v>0.65066666666666662</v>
      </c>
    </row>
    <row r="23" spans="1:14" ht="51.75" customHeight="1">
      <c r="A23" s="725"/>
      <c r="B23" s="725"/>
      <c r="C23" s="85" t="s">
        <v>48</v>
      </c>
      <c r="D23" s="48">
        <v>80000</v>
      </c>
      <c r="E23" s="83">
        <v>5320</v>
      </c>
      <c r="F23" s="83">
        <v>640</v>
      </c>
      <c r="G23" s="83">
        <v>9375</v>
      </c>
      <c r="H23" s="83">
        <f t="shared" si="7"/>
        <v>15335</v>
      </c>
      <c r="I23" s="84">
        <f t="shared" si="6"/>
        <v>0.19168750000000001</v>
      </c>
      <c r="J23" s="83">
        <v>1757</v>
      </c>
      <c r="K23" s="83">
        <v>4983</v>
      </c>
      <c r="L23" s="83">
        <v>12100</v>
      </c>
      <c r="M23" s="83">
        <f t="shared" si="8"/>
        <v>34175</v>
      </c>
      <c r="N23" s="84">
        <f t="shared" si="9"/>
        <v>0.4271875</v>
      </c>
    </row>
    <row r="24" spans="1:14" ht="57" customHeight="1">
      <c r="A24" s="725"/>
      <c r="B24" s="725"/>
      <c r="C24" s="85" t="s">
        <v>49</v>
      </c>
      <c r="D24" s="48">
        <v>950</v>
      </c>
      <c r="E24" s="83">
        <v>21</v>
      </c>
      <c r="F24" s="83">
        <v>82</v>
      </c>
      <c r="G24" s="83">
        <v>68</v>
      </c>
      <c r="H24" s="83">
        <f>SUM(E24:G24)</f>
        <v>171</v>
      </c>
      <c r="I24" s="84">
        <f t="shared" si="6"/>
        <v>0.18</v>
      </c>
      <c r="J24" s="83">
        <v>104</v>
      </c>
      <c r="K24" s="83">
        <v>109</v>
      </c>
      <c r="L24" s="83">
        <v>92</v>
      </c>
      <c r="M24" s="83">
        <f t="shared" si="8"/>
        <v>476</v>
      </c>
      <c r="N24" s="84">
        <f t="shared" si="9"/>
        <v>0.50105263157894742</v>
      </c>
    </row>
    <row r="25" spans="1:14" ht="45">
      <c r="A25" s="725"/>
      <c r="B25" s="725"/>
      <c r="C25" s="85" t="s">
        <v>50</v>
      </c>
      <c r="D25" s="48">
        <v>100</v>
      </c>
      <c r="E25" s="83">
        <v>8</v>
      </c>
      <c r="F25" s="83">
        <v>7</v>
      </c>
      <c r="G25" s="83">
        <v>8</v>
      </c>
      <c r="H25" s="83">
        <f t="shared" si="7"/>
        <v>23</v>
      </c>
      <c r="I25" s="84">
        <f t="shared" si="6"/>
        <v>0.23</v>
      </c>
      <c r="J25" s="83">
        <v>9</v>
      </c>
      <c r="K25" s="83">
        <v>7</v>
      </c>
      <c r="L25" s="83">
        <v>9</v>
      </c>
      <c r="M25" s="83">
        <f t="shared" si="8"/>
        <v>48</v>
      </c>
      <c r="N25" s="84">
        <f t="shared" si="9"/>
        <v>0.48</v>
      </c>
    </row>
    <row r="26" spans="1:14" ht="75" customHeight="1">
      <c r="A26" s="725"/>
      <c r="B26" s="725"/>
      <c r="C26" s="85" t="s">
        <v>51</v>
      </c>
      <c r="D26" s="48">
        <v>1000</v>
      </c>
      <c r="E26" s="83">
        <v>0</v>
      </c>
      <c r="F26" s="83">
        <v>46</v>
      </c>
      <c r="G26" s="83">
        <v>46</v>
      </c>
      <c r="H26" s="83">
        <f t="shared" si="7"/>
        <v>92</v>
      </c>
      <c r="I26" s="84">
        <f t="shared" si="6"/>
        <v>9.1999999999999998E-2</v>
      </c>
      <c r="J26" s="83">
        <v>0</v>
      </c>
      <c r="K26" s="83">
        <v>0</v>
      </c>
      <c r="L26" s="83">
        <v>0</v>
      </c>
      <c r="M26" s="83">
        <f t="shared" si="8"/>
        <v>92</v>
      </c>
      <c r="N26" s="84">
        <f t="shared" si="9"/>
        <v>9.1999999999999998E-2</v>
      </c>
    </row>
    <row r="27" spans="1:14" ht="45.75" customHeight="1">
      <c r="A27" s="725"/>
      <c r="B27" s="725"/>
      <c r="C27" s="85" t="s">
        <v>52</v>
      </c>
      <c r="D27" s="48">
        <v>150</v>
      </c>
      <c r="E27" s="83">
        <v>0</v>
      </c>
      <c r="F27" s="83">
        <v>9</v>
      </c>
      <c r="G27" s="83">
        <v>14</v>
      </c>
      <c r="H27" s="83">
        <f t="shared" si="7"/>
        <v>23</v>
      </c>
      <c r="I27" s="84">
        <f t="shared" si="6"/>
        <v>0.15333333333333332</v>
      </c>
      <c r="J27" s="83">
        <v>14</v>
      </c>
      <c r="K27" s="83">
        <v>14</v>
      </c>
      <c r="L27" s="83">
        <v>15</v>
      </c>
      <c r="M27" s="83">
        <f t="shared" si="8"/>
        <v>66</v>
      </c>
      <c r="N27" s="84">
        <f t="shared" si="9"/>
        <v>0.44</v>
      </c>
    </row>
    <row r="28" spans="1:14" s="80" customFormat="1" ht="33.75" customHeight="1">
      <c r="A28" s="725"/>
      <c r="B28" s="725"/>
      <c r="C28" s="67" t="s">
        <v>40</v>
      </c>
      <c r="D28" s="86">
        <f t="shared" ref="D28:H28" si="10">SUM(D21:D27)</f>
        <v>85680</v>
      </c>
      <c r="E28" s="86">
        <f t="shared" si="10"/>
        <v>5579</v>
      </c>
      <c r="F28" s="86">
        <f t="shared" si="10"/>
        <v>1687</v>
      </c>
      <c r="G28" s="86">
        <f t="shared" si="10"/>
        <v>9702</v>
      </c>
      <c r="H28" s="87">
        <f t="shared" si="10"/>
        <v>16968</v>
      </c>
      <c r="I28" s="88">
        <f t="shared" si="6"/>
        <v>0.1980392156862745</v>
      </c>
      <c r="J28" s="86">
        <f t="shared" ref="J28:M28" si="11">SUM(J21:J27)</f>
        <v>2148</v>
      </c>
      <c r="K28" s="86">
        <f t="shared" si="11"/>
        <v>5347</v>
      </c>
      <c r="L28" s="86">
        <f t="shared" si="11"/>
        <v>12401</v>
      </c>
      <c r="M28" s="87">
        <f t="shared" si="11"/>
        <v>36864</v>
      </c>
      <c r="N28" s="88">
        <f>M28/D28</f>
        <v>0.43025210084033616</v>
      </c>
    </row>
    <row r="29" spans="1:14" ht="49.5" customHeight="1"/>
    <row r="30" spans="1:14" ht="47.25">
      <c r="B30" s="32" t="s">
        <v>6</v>
      </c>
      <c r="C30" s="32" t="s">
        <v>41</v>
      </c>
      <c r="D30" s="32" t="s">
        <v>42</v>
      </c>
      <c r="E30" s="32" t="s">
        <v>29</v>
      </c>
      <c r="F30" s="32" t="s">
        <v>30</v>
      </c>
      <c r="G30" s="32" t="s">
        <v>31</v>
      </c>
      <c r="H30" s="32" t="s">
        <v>32</v>
      </c>
      <c r="I30" s="32" t="s">
        <v>33</v>
      </c>
      <c r="J30" s="32" t="s">
        <v>71</v>
      </c>
      <c r="K30" s="32" t="s">
        <v>72</v>
      </c>
      <c r="L30" s="32" t="s">
        <v>283</v>
      </c>
      <c r="M30" s="32" t="s">
        <v>982</v>
      </c>
      <c r="N30" s="32" t="s">
        <v>983</v>
      </c>
    </row>
    <row r="31" spans="1:14" ht="67.5" customHeight="1">
      <c r="B31" s="719" t="s">
        <v>19</v>
      </c>
      <c r="C31" s="74" t="s">
        <v>43</v>
      </c>
      <c r="D31" s="61">
        <v>1</v>
      </c>
      <c r="E31" s="62">
        <v>0</v>
      </c>
      <c r="F31" s="75">
        <v>0</v>
      </c>
      <c r="G31" s="75">
        <v>0</v>
      </c>
      <c r="H31" s="75">
        <f t="shared" ref="H31:H33" si="12">E31+F31+G31</f>
        <v>0</v>
      </c>
      <c r="I31" s="76">
        <f t="shared" ref="I31:I34" si="13">+H31/D31</f>
        <v>0</v>
      </c>
      <c r="J31" s="62">
        <v>0</v>
      </c>
      <c r="K31" s="75">
        <v>0</v>
      </c>
      <c r="L31" s="75">
        <v>1</v>
      </c>
      <c r="M31" s="75">
        <f t="shared" ref="M31" si="14">SUM(H31+J31+K31+L31)</f>
        <v>1</v>
      </c>
      <c r="N31" s="76">
        <f t="shared" ref="N31:N34" si="15">M31/D31</f>
        <v>1</v>
      </c>
    </row>
    <row r="32" spans="1:14" ht="76.5" customHeight="1">
      <c r="B32" s="719"/>
      <c r="C32" s="74" t="s">
        <v>44</v>
      </c>
      <c r="D32" s="61">
        <v>8</v>
      </c>
      <c r="E32" s="62">
        <v>0</v>
      </c>
      <c r="F32" s="75">
        <v>0</v>
      </c>
      <c r="G32" s="75">
        <v>0</v>
      </c>
      <c r="H32" s="75">
        <f t="shared" si="12"/>
        <v>0</v>
      </c>
      <c r="I32" s="76">
        <f t="shared" si="13"/>
        <v>0</v>
      </c>
      <c r="J32" s="62">
        <v>0</v>
      </c>
      <c r="K32" s="75">
        <v>0</v>
      </c>
      <c r="L32" s="75">
        <v>0</v>
      </c>
      <c r="M32" s="75">
        <v>0</v>
      </c>
      <c r="N32" s="76">
        <f t="shared" si="15"/>
        <v>0</v>
      </c>
    </row>
    <row r="33" spans="2:14" ht="76.5" customHeight="1">
      <c r="B33" s="719"/>
      <c r="C33" s="77" t="s">
        <v>45</v>
      </c>
      <c r="D33" s="78">
        <v>5</v>
      </c>
      <c r="E33" s="62">
        <v>0</v>
      </c>
      <c r="F33" s="62">
        <v>0</v>
      </c>
      <c r="G33" s="62">
        <v>0</v>
      </c>
      <c r="H33" s="75">
        <f t="shared" si="12"/>
        <v>0</v>
      </c>
      <c r="I33" s="76">
        <f t="shared" si="13"/>
        <v>0</v>
      </c>
      <c r="J33" s="62">
        <v>0</v>
      </c>
      <c r="K33" s="62">
        <v>0</v>
      </c>
      <c r="L33" s="62">
        <v>0</v>
      </c>
      <c r="M33" s="75">
        <f t="shared" ref="M33:M34" si="16">SUM(H33+J33+K33+L33)</f>
        <v>0</v>
      </c>
      <c r="N33" s="76">
        <f t="shared" si="15"/>
        <v>0</v>
      </c>
    </row>
    <row r="34" spans="2:14" ht="72" customHeight="1">
      <c r="B34" s="719"/>
      <c r="C34" s="67" t="s">
        <v>40</v>
      </c>
      <c r="D34" s="68">
        <f t="shared" ref="D34:H34" si="17">SUM(D31:D33)</f>
        <v>14</v>
      </c>
      <c r="E34" s="68">
        <f t="shared" si="17"/>
        <v>0</v>
      </c>
      <c r="F34" s="69">
        <f t="shared" si="17"/>
        <v>0</v>
      </c>
      <c r="G34" s="69">
        <f t="shared" si="17"/>
        <v>0</v>
      </c>
      <c r="H34" s="70">
        <f t="shared" si="17"/>
        <v>0</v>
      </c>
      <c r="I34" s="79">
        <f t="shared" si="13"/>
        <v>0</v>
      </c>
      <c r="J34" s="68">
        <f t="shared" ref="J34:L34" si="18">SUM(J31:J33)</f>
        <v>0</v>
      </c>
      <c r="K34" s="69">
        <f t="shared" si="18"/>
        <v>0</v>
      </c>
      <c r="L34" s="69">
        <f t="shared" si="18"/>
        <v>1</v>
      </c>
      <c r="M34" s="70">
        <f t="shared" si="16"/>
        <v>1</v>
      </c>
      <c r="N34" s="79">
        <f t="shared" si="15"/>
        <v>7.1428571428571425E-2</v>
      </c>
    </row>
  </sheetData>
  <mergeCells count="11">
    <mergeCell ref="B31:B34"/>
    <mergeCell ref="O5:P5"/>
    <mergeCell ref="A1:F2"/>
    <mergeCell ref="O3:P3"/>
    <mergeCell ref="O4:P4"/>
    <mergeCell ref="A21:A28"/>
    <mergeCell ref="B21:B28"/>
    <mergeCell ref="O6:P6"/>
    <mergeCell ref="A8:J8"/>
    <mergeCell ref="A11:A17"/>
    <mergeCell ref="B11:B17"/>
  </mergeCells>
  <conditionalFormatting sqref="H2:J2">
    <cfRule type="iconSet" priority="5">
      <iconSet>
        <cfvo type="percent" val="0"/>
        <cfvo type="percent" val="33"/>
        <cfvo type="percent" val="67"/>
      </iconSet>
    </cfRule>
  </conditionalFormatting>
  <conditionalFormatting sqref="K2:M2">
    <cfRule type="iconSet" priority="1">
      <iconSet>
        <cfvo type="percent" val="0"/>
        <cfvo type="percent" val="33"/>
        <cfvo type="percent" val="67"/>
      </iconSet>
    </cfRule>
  </conditionalFormatting>
  <pageMargins left="0.7" right="0.7" top="0.75" bottom="0.75" header="0.3" footer="0.3"/>
  <pageSetup scale="3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28374-3636-4F10-B52B-2F93128D49EE}">
  <dimension ref="A1:AA31"/>
  <sheetViews>
    <sheetView showGridLines="0" zoomScale="55" zoomScaleNormal="55" zoomScaleSheetLayoutView="55" workbookViewId="0">
      <selection activeCell="D3" sqref="D3"/>
    </sheetView>
  </sheetViews>
  <sheetFormatPr baseColWidth="10" defaultColWidth="11.42578125" defaultRowHeight="15"/>
  <cols>
    <col min="1" max="1" width="33.5703125" style="51" customWidth="1"/>
    <col min="2" max="2" width="43.5703125" style="26" customWidth="1"/>
    <col min="3" max="3" width="48.85546875" style="26" customWidth="1"/>
    <col min="4" max="4" width="25.28515625" style="89" customWidth="1"/>
    <col min="5" max="5" width="17.85546875" style="26" customWidth="1"/>
    <col min="6" max="6" width="15.5703125" style="26" customWidth="1"/>
    <col min="7" max="7" width="20.5703125" style="26" customWidth="1"/>
    <col min="8" max="8" width="17.140625" style="26" customWidth="1"/>
    <col min="9" max="9" width="21.42578125" style="26" customWidth="1"/>
    <col min="10" max="10" width="22.140625" style="26" customWidth="1"/>
    <col min="11" max="11" width="16.28515625" style="26" customWidth="1"/>
    <col min="12" max="12" width="13.7109375" style="26" customWidth="1"/>
    <col min="13" max="15" width="18.85546875" style="26" customWidth="1"/>
    <col min="16" max="16" width="19.140625" style="26" customWidth="1"/>
    <col min="17" max="17" width="40.7109375" style="26" customWidth="1"/>
    <col min="18" max="18" width="16.7109375" style="26" customWidth="1"/>
    <col min="19" max="19" width="19" style="26" customWidth="1"/>
    <col min="20" max="21" width="16.7109375" style="26" customWidth="1"/>
    <col min="22" max="22" width="17.5703125" style="26" customWidth="1"/>
    <col min="23" max="23" width="18.42578125" style="26" customWidth="1"/>
    <col min="24" max="24" width="21.42578125" style="26" customWidth="1"/>
    <col min="25" max="25" width="20.28515625" style="26" customWidth="1"/>
    <col min="26" max="26" width="11.42578125" style="26" customWidth="1"/>
    <col min="27" max="27" width="11.42578125" style="26"/>
    <col min="28" max="28" width="26" style="26" customWidth="1"/>
    <col min="29" max="16384" width="11.42578125" style="26"/>
  </cols>
  <sheetData>
    <row r="1" spans="1:27" ht="51" customHeight="1" thickBot="1">
      <c r="A1" s="736" t="s">
        <v>53</v>
      </c>
      <c r="B1" s="736"/>
      <c r="C1" s="736"/>
      <c r="D1" s="736"/>
      <c r="E1" s="736"/>
      <c r="F1" s="737"/>
      <c r="G1" s="24" t="s">
        <v>1</v>
      </c>
      <c r="H1" s="24" t="s">
        <v>2</v>
      </c>
      <c r="I1" s="24" t="s">
        <v>54</v>
      </c>
      <c r="J1" s="25" t="s">
        <v>4</v>
      </c>
      <c r="K1" s="94"/>
      <c r="L1" s="94"/>
      <c r="M1" s="94"/>
    </row>
    <row r="2" spans="1:27" ht="16.5" customHeight="1" thickBot="1">
      <c r="A2" s="736"/>
      <c r="B2" s="736"/>
      <c r="C2" s="736"/>
      <c r="D2" s="736"/>
      <c r="E2" s="736"/>
      <c r="F2" s="737"/>
      <c r="G2" s="27">
        <f>AVERAGE(G4:G5)</f>
        <v>0</v>
      </c>
      <c r="H2" s="95">
        <v>0.01</v>
      </c>
      <c r="I2" s="95">
        <v>0.01</v>
      </c>
      <c r="J2" s="96">
        <v>0.01</v>
      </c>
      <c r="K2" s="30"/>
      <c r="L2" s="30"/>
      <c r="M2" s="30"/>
      <c r="V2" s="31"/>
      <c r="W2" s="31"/>
      <c r="X2" s="31"/>
      <c r="Y2" s="31"/>
    </row>
    <row r="3" spans="1:27" ht="57" customHeight="1">
      <c r="A3" s="32" t="s">
        <v>5</v>
      </c>
      <c r="B3" s="34" t="s">
        <v>6</v>
      </c>
      <c r="C3" s="34" t="s">
        <v>7</v>
      </c>
      <c r="D3" s="34" t="s">
        <v>8</v>
      </c>
      <c r="E3" s="35" t="s">
        <v>9</v>
      </c>
      <c r="F3" s="34" t="s">
        <v>10</v>
      </c>
      <c r="G3" s="36" t="s">
        <v>55</v>
      </c>
      <c r="H3" s="37" t="s">
        <v>12</v>
      </c>
      <c r="I3" s="37" t="s">
        <v>13</v>
      </c>
      <c r="J3" s="38" t="s">
        <v>14</v>
      </c>
      <c r="K3" s="37" t="s">
        <v>56</v>
      </c>
      <c r="L3" s="37" t="s">
        <v>57</v>
      </c>
      <c r="M3" s="38" t="s">
        <v>58</v>
      </c>
      <c r="P3" s="730" t="s">
        <v>59</v>
      </c>
      <c r="Q3" s="731"/>
    </row>
    <row r="4" spans="1:27" ht="135" customHeight="1">
      <c r="A4" s="39">
        <v>4699011</v>
      </c>
      <c r="B4" s="41" t="s">
        <v>60</v>
      </c>
      <c r="C4" s="41" t="s">
        <v>60</v>
      </c>
      <c r="D4" s="97" t="s">
        <v>61</v>
      </c>
      <c r="E4" s="98">
        <v>1</v>
      </c>
      <c r="F4" s="99">
        <v>0.25</v>
      </c>
      <c r="G4" s="44">
        <f>S4/F4</f>
        <v>0</v>
      </c>
      <c r="H4" s="100">
        <f>F12</f>
        <v>0</v>
      </c>
      <c r="I4" s="100">
        <f>G12</f>
        <v>0</v>
      </c>
      <c r="J4" s="100">
        <f>H12</f>
        <v>0</v>
      </c>
      <c r="K4" s="100">
        <f>J4+K12</f>
        <v>0</v>
      </c>
      <c r="L4" s="100">
        <f>K4+L12</f>
        <v>0</v>
      </c>
      <c r="M4" s="101">
        <f>L4+M12</f>
        <v>0</v>
      </c>
      <c r="P4" s="732" t="s">
        <v>62</v>
      </c>
      <c r="Q4" s="733"/>
    </row>
    <row r="5" spans="1:27" ht="128.25" customHeight="1">
      <c r="A5" s="39">
        <v>4699060</v>
      </c>
      <c r="B5" s="41" t="s">
        <v>63</v>
      </c>
      <c r="C5" s="41" t="s">
        <v>64</v>
      </c>
      <c r="D5" s="97" t="s">
        <v>65</v>
      </c>
      <c r="E5" s="98">
        <v>1</v>
      </c>
      <c r="F5" s="102">
        <v>0.25</v>
      </c>
      <c r="G5" s="366">
        <f>S5/F5</f>
        <v>0</v>
      </c>
      <c r="H5" s="363">
        <f>F20</f>
        <v>0.08</v>
      </c>
      <c r="I5" s="363">
        <f>G20</f>
        <v>0.08</v>
      </c>
      <c r="J5" s="363">
        <f>H20</f>
        <v>0.08</v>
      </c>
      <c r="K5" s="100">
        <f>J5+K20</f>
        <v>0.1</v>
      </c>
      <c r="L5" s="100">
        <f>K5+L20</f>
        <v>0.12000000000000001</v>
      </c>
      <c r="M5" s="101">
        <f>L5+M20</f>
        <v>0.14000000000000001</v>
      </c>
      <c r="P5" s="734" t="s">
        <v>66</v>
      </c>
      <c r="Q5" s="735"/>
    </row>
    <row r="6" spans="1:27" ht="36" customHeight="1">
      <c r="B6" s="103"/>
      <c r="C6" s="52"/>
      <c r="D6" s="53"/>
      <c r="E6" s="53"/>
      <c r="F6" s="55">
        <f>G5*F5</f>
        <v>0</v>
      </c>
      <c r="G6" s="55"/>
      <c r="H6" s="104"/>
      <c r="I6" s="104"/>
      <c r="J6" s="104"/>
      <c r="K6" s="104"/>
      <c r="L6" s="104"/>
      <c r="M6" s="104"/>
      <c r="N6" s="104"/>
      <c r="O6" s="104"/>
      <c r="P6" s="104"/>
      <c r="Q6" s="104"/>
      <c r="R6" s="104"/>
      <c r="S6" s="104"/>
      <c r="T6" s="104"/>
      <c r="U6" s="104"/>
      <c r="V6" s="104"/>
      <c r="W6" s="104"/>
      <c r="X6" s="105"/>
      <c r="Y6" s="105"/>
    </row>
    <row r="7" spans="1:27" ht="36" customHeight="1">
      <c r="A7" s="365" t="s">
        <v>987</v>
      </c>
      <c r="B7" s="365"/>
      <c r="C7" s="365"/>
      <c r="D7" s="365"/>
      <c r="E7" s="365"/>
      <c r="F7" s="365"/>
      <c r="G7" s="365"/>
      <c r="H7" s="365"/>
      <c r="I7" s="365"/>
      <c r="J7" s="365"/>
      <c r="K7" s="365"/>
      <c r="L7" s="365"/>
      <c r="M7" s="365"/>
      <c r="N7" s="104"/>
      <c r="O7" s="104"/>
      <c r="P7" s="104"/>
      <c r="Q7" s="104"/>
      <c r="R7" s="104"/>
      <c r="S7" s="104"/>
      <c r="T7" s="104"/>
      <c r="U7" s="104"/>
      <c r="V7" s="104"/>
      <c r="W7" s="104"/>
      <c r="X7" s="104"/>
      <c r="Y7" s="104"/>
    </row>
    <row r="8" spans="1:27" s="59" customFormat="1" ht="36" customHeight="1">
      <c r="A8" s="106"/>
      <c r="B8" s="106"/>
      <c r="C8" s="106"/>
      <c r="D8" s="58"/>
      <c r="E8" s="58"/>
      <c r="F8" s="58"/>
      <c r="G8" s="58"/>
      <c r="H8" s="58"/>
      <c r="I8" s="58"/>
      <c r="J8" s="58"/>
      <c r="K8" s="105"/>
      <c r="L8" s="105"/>
      <c r="M8" s="105"/>
      <c r="N8" s="105"/>
      <c r="O8" s="105"/>
      <c r="P8" s="26"/>
      <c r="Q8" s="26"/>
      <c r="R8" s="26"/>
      <c r="S8" s="26"/>
      <c r="T8" s="26"/>
      <c r="U8" s="26"/>
      <c r="V8" s="26"/>
      <c r="W8" s="26"/>
      <c r="X8" s="26"/>
      <c r="Y8" s="26"/>
      <c r="Z8" s="26"/>
      <c r="AA8" s="26"/>
    </row>
    <row r="9" spans="1:27" s="59" customFormat="1" ht="38.25" customHeight="1">
      <c r="A9" s="107"/>
      <c r="B9" s="108"/>
      <c r="C9" s="109"/>
      <c r="D9" s="110"/>
      <c r="E9" s="111"/>
      <c r="F9" s="111"/>
      <c r="G9" s="111"/>
      <c r="H9" s="111"/>
      <c r="I9" s="111"/>
      <c r="J9" s="112"/>
      <c r="K9" s="113" t="s">
        <v>67</v>
      </c>
      <c r="L9" s="113"/>
      <c r="M9" s="113"/>
      <c r="N9" s="113"/>
      <c r="O9" s="113"/>
      <c r="P9" s="26"/>
      <c r="Q9" s="26"/>
      <c r="R9" s="26"/>
      <c r="S9" s="26"/>
      <c r="T9" s="26" t="s">
        <v>68</v>
      </c>
      <c r="U9" s="26"/>
      <c r="V9" s="26"/>
      <c r="W9" s="26"/>
      <c r="X9" s="26"/>
      <c r="Y9" s="26"/>
      <c r="Z9" s="26"/>
      <c r="AA9" s="26"/>
    </row>
    <row r="10" spans="1:27" ht="48.75" customHeight="1">
      <c r="A10" s="34" t="s">
        <v>26</v>
      </c>
      <c r="B10" s="34" t="s">
        <v>6</v>
      </c>
      <c r="C10" s="34" t="s">
        <v>69</v>
      </c>
      <c r="D10" s="32" t="s">
        <v>28</v>
      </c>
      <c r="E10" s="32" t="s">
        <v>70</v>
      </c>
      <c r="F10" s="32" t="s">
        <v>29</v>
      </c>
      <c r="G10" s="32" t="s">
        <v>30</v>
      </c>
      <c r="H10" s="32" t="s">
        <v>31</v>
      </c>
      <c r="I10" s="32" t="s">
        <v>32</v>
      </c>
      <c r="J10" s="32" t="s">
        <v>33</v>
      </c>
      <c r="K10" s="32" t="s">
        <v>71</v>
      </c>
      <c r="L10" s="32" t="s">
        <v>72</v>
      </c>
      <c r="M10" s="32" t="s">
        <v>73</v>
      </c>
      <c r="N10" s="32" t="s">
        <v>74</v>
      </c>
      <c r="O10" s="32" t="s">
        <v>75</v>
      </c>
    </row>
    <row r="11" spans="1:27" ht="58.5" customHeight="1">
      <c r="A11" s="739" t="s">
        <v>53</v>
      </c>
      <c r="B11" s="725" t="s">
        <v>60</v>
      </c>
      <c r="C11" s="114" t="s">
        <v>82</v>
      </c>
      <c r="D11" s="115">
        <v>0.25</v>
      </c>
      <c r="E11" s="76">
        <f>F11+G11+H11+K11+L11+M11+P11+Q11+R11+U11+V11+W11</f>
        <v>0</v>
      </c>
      <c r="F11" s="76">
        <v>0</v>
      </c>
      <c r="G11" s="76">
        <v>0</v>
      </c>
      <c r="H11" s="76">
        <v>0</v>
      </c>
      <c r="I11" s="76">
        <f t="shared" ref="I11" si="0">F11+G11+H11</f>
        <v>0</v>
      </c>
      <c r="J11" s="76">
        <f>+I11/D11</f>
        <v>0</v>
      </c>
      <c r="K11" s="76">
        <v>0</v>
      </c>
      <c r="L11" s="76">
        <v>0</v>
      </c>
      <c r="M11" s="76">
        <v>0</v>
      </c>
      <c r="N11" s="76">
        <f>K11+L11+M11+I11</f>
        <v>0</v>
      </c>
      <c r="O11" s="76">
        <f>+N11/$D11</f>
        <v>0</v>
      </c>
    </row>
    <row r="12" spans="1:27" s="80" customFormat="1" ht="33.75" customHeight="1">
      <c r="A12" s="739"/>
      <c r="B12" s="725"/>
      <c r="C12" s="67" t="s">
        <v>40</v>
      </c>
      <c r="D12" s="116">
        <f t="shared" ref="D12:I12" si="1">SUM(D11:D11)</f>
        <v>0.25</v>
      </c>
      <c r="E12" s="117">
        <f t="shared" si="1"/>
        <v>0</v>
      </c>
      <c r="F12" s="116">
        <f t="shared" si="1"/>
        <v>0</v>
      </c>
      <c r="G12" s="116">
        <f t="shared" si="1"/>
        <v>0</v>
      </c>
      <c r="H12" s="116">
        <f t="shared" si="1"/>
        <v>0</v>
      </c>
      <c r="I12" s="118">
        <f t="shared" si="1"/>
        <v>0</v>
      </c>
      <c r="J12" s="79">
        <f>+I12/$D12</f>
        <v>0</v>
      </c>
      <c r="K12" s="119">
        <f>SUM(K11:K11)</f>
        <v>0</v>
      </c>
      <c r="L12" s="119">
        <f>SUM(L11:L11)</f>
        <v>0</v>
      </c>
      <c r="M12" s="119">
        <f>SUM(M11:M11)</f>
        <v>0</v>
      </c>
      <c r="N12" s="118">
        <f>SUM(N11:N11)</f>
        <v>0</v>
      </c>
      <c r="O12" s="79">
        <f>+N12/$D12</f>
        <v>0</v>
      </c>
      <c r="P12" s="26"/>
      <c r="Q12" s="26"/>
      <c r="R12" s="26"/>
      <c r="S12" s="26"/>
      <c r="T12" s="26"/>
      <c r="U12" s="26"/>
      <c r="V12" s="26"/>
      <c r="W12" s="26"/>
      <c r="X12" s="26"/>
      <c r="Y12" s="26"/>
      <c r="Z12" s="26"/>
      <c r="AA12" s="26"/>
    </row>
    <row r="13" spans="1:27" s="125" customFormat="1" ht="33.75" customHeight="1">
      <c r="A13" s="120"/>
      <c r="B13" s="59"/>
      <c r="C13" s="121"/>
      <c r="D13" s="122"/>
      <c r="E13" s="123"/>
      <c r="F13" s="123"/>
      <c r="G13" s="123"/>
      <c r="H13" s="123"/>
      <c r="I13" s="123"/>
      <c r="J13" s="124"/>
      <c r="K13" s="123"/>
      <c r="L13" s="123"/>
      <c r="M13" s="123"/>
      <c r="N13" s="123"/>
      <c r="O13" s="123"/>
      <c r="P13" s="26"/>
      <c r="Q13" s="26"/>
      <c r="R13" s="26"/>
      <c r="S13" s="26"/>
      <c r="T13" s="26"/>
      <c r="U13" s="26"/>
      <c r="V13" s="26"/>
      <c r="W13" s="26"/>
      <c r="X13" s="26"/>
      <c r="Y13" s="26"/>
      <c r="Z13" s="26"/>
      <c r="AA13" s="26"/>
    </row>
    <row r="14" spans="1:27" s="80" customFormat="1" ht="33.75" customHeight="1">
      <c r="A14" s="126"/>
      <c r="B14" s="26"/>
      <c r="C14" s="121"/>
      <c r="D14" s="123"/>
      <c r="E14" s="123"/>
      <c r="F14" s="123"/>
      <c r="G14" s="123"/>
      <c r="H14" s="123"/>
      <c r="I14" s="123"/>
      <c r="J14" s="124"/>
      <c r="K14" s="123"/>
      <c r="L14" s="123"/>
      <c r="M14" s="123"/>
      <c r="N14" s="123"/>
      <c r="O14" s="123"/>
      <c r="P14" s="26"/>
      <c r="Q14" s="26"/>
      <c r="R14" s="26"/>
      <c r="S14" s="26"/>
      <c r="T14" s="26"/>
      <c r="U14" s="26"/>
      <c r="V14" s="26"/>
      <c r="W14" s="26"/>
      <c r="X14" s="26"/>
      <c r="Y14" s="26"/>
      <c r="Z14" s="26"/>
      <c r="AA14" s="26"/>
    </row>
    <row r="15" spans="1:27" ht="48.75" customHeight="1">
      <c r="A15" s="32" t="s">
        <v>26</v>
      </c>
      <c r="B15" s="32" t="s">
        <v>6</v>
      </c>
      <c r="C15" s="32" t="s">
        <v>69</v>
      </c>
      <c r="D15" s="32" t="s">
        <v>28</v>
      </c>
      <c r="E15" s="32" t="s">
        <v>70</v>
      </c>
      <c r="F15" s="32" t="s">
        <v>29</v>
      </c>
      <c r="G15" s="32" t="s">
        <v>30</v>
      </c>
      <c r="H15" s="32" t="s">
        <v>31</v>
      </c>
      <c r="I15" s="32" t="s">
        <v>32</v>
      </c>
      <c r="J15" s="32" t="s">
        <v>33</v>
      </c>
      <c r="K15" s="32" t="s">
        <v>71</v>
      </c>
      <c r="L15" s="32" t="s">
        <v>72</v>
      </c>
      <c r="M15" s="32" t="s">
        <v>73</v>
      </c>
      <c r="N15" s="32" t="s">
        <v>74</v>
      </c>
      <c r="O15" s="32" t="s">
        <v>75</v>
      </c>
    </row>
    <row r="16" spans="1:27" ht="58.5" customHeight="1">
      <c r="A16" s="738" t="s">
        <v>53</v>
      </c>
      <c r="B16" s="725" t="s">
        <v>63</v>
      </c>
      <c r="C16" s="114" t="s">
        <v>83</v>
      </c>
      <c r="D16" s="115">
        <v>0.25</v>
      </c>
      <c r="E16" s="364">
        <f>F16+G16+H16+K16+L16+M16+P16+Q16+R16+U16+V16+W16</f>
        <v>0.12000000000000001</v>
      </c>
      <c r="F16" s="364">
        <v>0.02</v>
      </c>
      <c r="G16" s="364">
        <v>0.02</v>
      </c>
      <c r="H16" s="364">
        <v>0.02</v>
      </c>
      <c r="I16" s="364">
        <f>SUM(F16:H16)</f>
        <v>0.06</v>
      </c>
      <c r="J16" s="364">
        <f>I16/D16</f>
        <v>0.24</v>
      </c>
      <c r="K16" s="364">
        <v>0.02</v>
      </c>
      <c r="L16" s="364">
        <v>0.02</v>
      </c>
      <c r="M16" s="364">
        <v>0.02</v>
      </c>
      <c r="N16" s="364">
        <f>K16+L16+M16+I16</f>
        <v>0.12</v>
      </c>
      <c r="O16" s="364">
        <f>+N16/$D16</f>
        <v>0.48</v>
      </c>
    </row>
    <row r="17" spans="1:27" ht="58.5" customHeight="1">
      <c r="A17" s="738"/>
      <c r="B17" s="725"/>
      <c r="C17" s="114" t="s">
        <v>84</v>
      </c>
      <c r="D17" s="115">
        <v>0.25</v>
      </c>
      <c r="E17" s="364">
        <f>F17+G17+H17+K17+L17+M17+P17+Q17+R17+U17+V17+W17</f>
        <v>0.12000000000000001</v>
      </c>
      <c r="F17" s="364">
        <v>0.02</v>
      </c>
      <c r="G17" s="364">
        <v>0.02</v>
      </c>
      <c r="H17" s="364">
        <v>0.02</v>
      </c>
      <c r="I17" s="364">
        <f t="shared" ref="I17:I19" si="2">SUM(F17:H17)</f>
        <v>0.06</v>
      </c>
      <c r="J17" s="364">
        <f t="shared" ref="J17:J19" si="3">I17/D17</f>
        <v>0.24</v>
      </c>
      <c r="K17" s="364">
        <v>0.02</v>
      </c>
      <c r="L17" s="364">
        <v>0.02</v>
      </c>
      <c r="M17" s="364">
        <v>0.02</v>
      </c>
      <c r="N17" s="364">
        <f t="shared" ref="N17:N19" si="4">K17+L17+M17+I17</f>
        <v>0.12</v>
      </c>
      <c r="O17" s="364">
        <f>+N17/$D17</f>
        <v>0.48</v>
      </c>
      <c r="Q17" s="367"/>
    </row>
    <row r="18" spans="1:27" ht="58.5" customHeight="1">
      <c r="A18" s="738"/>
      <c r="B18" s="725"/>
      <c r="C18" s="114" t="s">
        <v>85</v>
      </c>
      <c r="D18" s="115">
        <v>0.25</v>
      </c>
      <c r="E18" s="364">
        <f>F18+G18+H18+K18+L18+M18+P18+Q18+R18+U18+V18+W18</f>
        <v>0.12000000000000001</v>
      </c>
      <c r="F18" s="364">
        <v>0.02</v>
      </c>
      <c r="G18" s="364">
        <v>0.02</v>
      </c>
      <c r="H18" s="364">
        <v>0.02</v>
      </c>
      <c r="I18" s="364">
        <f t="shared" si="2"/>
        <v>0.06</v>
      </c>
      <c r="J18" s="364">
        <f t="shared" si="3"/>
        <v>0.24</v>
      </c>
      <c r="K18" s="364">
        <v>0.02</v>
      </c>
      <c r="L18" s="364">
        <v>0.02</v>
      </c>
      <c r="M18" s="364">
        <v>0.02</v>
      </c>
      <c r="N18" s="364">
        <f t="shared" si="4"/>
        <v>0.12</v>
      </c>
      <c r="O18" s="364">
        <f>+N18/$D18</f>
        <v>0.48</v>
      </c>
    </row>
    <row r="19" spans="1:27" ht="58.5" customHeight="1">
      <c r="A19" s="738"/>
      <c r="B19" s="725"/>
      <c r="C19" s="114" t="s">
        <v>86</v>
      </c>
      <c r="D19" s="115">
        <v>0.25</v>
      </c>
      <c r="E19" s="364">
        <f>F19+G19+H19+K19+L19+M19+P19+Q19+R19+U19+V19+W19</f>
        <v>0.12000000000000001</v>
      </c>
      <c r="F19" s="364">
        <v>0.02</v>
      </c>
      <c r="G19" s="364">
        <v>0.02</v>
      </c>
      <c r="H19" s="364">
        <v>0.02</v>
      </c>
      <c r="I19" s="364">
        <f t="shared" si="2"/>
        <v>0.06</v>
      </c>
      <c r="J19" s="364">
        <f t="shared" si="3"/>
        <v>0.24</v>
      </c>
      <c r="K19" s="364">
        <v>0.02</v>
      </c>
      <c r="L19" s="364">
        <v>0.02</v>
      </c>
      <c r="M19" s="364">
        <v>0.02</v>
      </c>
      <c r="N19" s="364">
        <f t="shared" si="4"/>
        <v>0.12</v>
      </c>
      <c r="O19" s="364">
        <f>+N19/$D19</f>
        <v>0.48</v>
      </c>
    </row>
    <row r="20" spans="1:27" s="80" customFormat="1" ht="33.75" customHeight="1">
      <c r="A20" s="738"/>
      <c r="B20" s="725"/>
      <c r="C20" s="67" t="s">
        <v>40</v>
      </c>
      <c r="D20" s="127">
        <f>SUM(D16:D19)</f>
        <v>1</v>
      </c>
      <c r="E20" s="117">
        <f>SUM(E16:E19)*25%</f>
        <v>0.12000000000000001</v>
      </c>
      <c r="F20" s="370">
        <f>SUM(F16:F19)</f>
        <v>0.08</v>
      </c>
      <c r="G20" s="370">
        <f>SUM(G16:G19)</f>
        <v>0.08</v>
      </c>
      <c r="H20" s="370">
        <f>SUM(H16:H19)</f>
        <v>0.08</v>
      </c>
      <c r="I20" s="368">
        <f>SUM(I16:I19)</f>
        <v>0.24</v>
      </c>
      <c r="J20" s="369">
        <f>SUM(J16:J19)</f>
        <v>0.96</v>
      </c>
      <c r="K20" s="119">
        <f>SUM(K16:K19)*25%</f>
        <v>0.02</v>
      </c>
      <c r="L20" s="119">
        <f>SUM(L16:L19)*25%</f>
        <v>0.02</v>
      </c>
      <c r="M20" s="119">
        <f>SUM(M16:M19)*25%</f>
        <v>0.02</v>
      </c>
      <c r="N20" s="368">
        <f>SUM(N16:N19)*25%</f>
        <v>0.12</v>
      </c>
      <c r="O20" s="369">
        <f>+N20/$D20</f>
        <v>0.12</v>
      </c>
      <c r="P20" s="26"/>
      <c r="Q20" s="26"/>
      <c r="R20" s="26"/>
      <c r="S20" s="26"/>
      <c r="T20" s="26"/>
      <c r="U20" s="26"/>
      <c r="V20" s="26"/>
      <c r="W20" s="26"/>
      <c r="X20" s="26"/>
      <c r="Y20" s="26"/>
      <c r="Z20" s="26"/>
      <c r="AA20" s="26"/>
    </row>
    <row r="21" spans="1:27" s="125" customFormat="1" ht="33.75" customHeight="1">
      <c r="A21" s="128"/>
      <c r="B21" s="129"/>
      <c r="C21" s="121"/>
      <c r="D21" s="122"/>
      <c r="E21" s="123"/>
      <c r="F21" s="123"/>
      <c r="G21" s="123"/>
      <c r="H21" s="123"/>
      <c r="I21" s="123"/>
      <c r="J21" s="124"/>
      <c r="K21" s="123"/>
      <c r="L21" s="123"/>
      <c r="M21" s="123"/>
      <c r="N21" s="123"/>
      <c r="O21" s="123"/>
      <c r="P21" s="26"/>
      <c r="Q21" s="26"/>
      <c r="R21" s="26"/>
      <c r="S21" s="26"/>
      <c r="T21" s="26"/>
      <c r="U21" s="26"/>
      <c r="V21" s="26"/>
      <c r="W21" s="26"/>
      <c r="X21" s="26"/>
      <c r="Y21" s="26"/>
      <c r="Z21" s="26"/>
      <c r="AA21" s="26"/>
    </row>
    <row r="22" spans="1:27">
      <c r="A22" s="90"/>
      <c r="D22" s="26"/>
    </row>
    <row r="23" spans="1:27" s="51" customFormat="1">
      <c r="A23" s="90"/>
    </row>
    <row r="24" spans="1:27">
      <c r="A24" s="90"/>
      <c r="D24" s="26"/>
    </row>
    <row r="25" spans="1:27">
      <c r="A25" s="90"/>
      <c r="D25" s="26"/>
    </row>
    <row r="26" spans="1:27" ht="15.75">
      <c r="A26" s="93"/>
      <c r="D26" s="26"/>
    </row>
    <row r="27" spans="1:27">
      <c r="D27" s="26"/>
    </row>
    <row r="28" spans="1:27" s="91" customFormat="1">
      <c r="A28" s="90"/>
    </row>
    <row r="29" spans="1:27" s="91" customFormat="1" ht="18" customHeight="1">
      <c r="A29" s="92"/>
    </row>
    <row r="30" spans="1:27">
      <c r="A30" s="90"/>
      <c r="D30" s="26"/>
    </row>
    <row r="31" spans="1:27" ht="15.75">
      <c r="A31" s="93"/>
      <c r="D31" s="26"/>
    </row>
  </sheetData>
  <mergeCells count="8">
    <mergeCell ref="P3:Q3"/>
    <mergeCell ref="P4:Q4"/>
    <mergeCell ref="P5:Q5"/>
    <mergeCell ref="A1:F2"/>
    <mergeCell ref="A16:A20"/>
    <mergeCell ref="B16:B20"/>
    <mergeCell ref="A11:A12"/>
    <mergeCell ref="B11:B12"/>
  </mergeCells>
  <conditionalFormatting sqref="H2:M2">
    <cfRule type="iconSet" priority="1">
      <iconSet>
        <cfvo type="percent" val="0"/>
        <cfvo type="percent" val="33"/>
        <cfvo type="percent" val="67"/>
      </iconSet>
    </cfRule>
  </conditionalFormatting>
  <dataValidations count="1">
    <dataValidation type="list" allowBlank="1" showInputMessage="1" showErrorMessage="1" sqref="C11 C19" xr:uid="{544DB021-52D6-483C-AFEC-3872B34AEC45}">
      <formula1>META</formula1>
    </dataValidation>
  </dataValidations>
  <pageMargins left="0.7" right="0.7" top="0.75" bottom="0.75" header="0.3" footer="0.3"/>
  <pageSetup scale="3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EB237-1716-49F6-B603-DDF20C9900CE}">
  <dimension ref="A1:AN231"/>
  <sheetViews>
    <sheetView showGridLines="0" zoomScale="50" zoomScaleNormal="50" workbookViewId="0">
      <selection activeCell="A11" sqref="A11"/>
    </sheetView>
  </sheetViews>
  <sheetFormatPr baseColWidth="10" defaultColWidth="11.42578125" defaultRowHeight="15"/>
  <cols>
    <col min="1" max="1" width="42.85546875" customWidth="1"/>
    <col min="2" max="2" width="84.140625" customWidth="1"/>
    <col min="3" max="3" width="48.85546875" customWidth="1"/>
    <col min="4" max="4" width="45" customWidth="1"/>
    <col min="5" max="5" width="29.28515625" customWidth="1"/>
    <col min="6" max="6" width="55.28515625" customWidth="1"/>
    <col min="7" max="7" width="37.5703125" customWidth="1"/>
    <col min="8" max="8" width="34.140625" customWidth="1"/>
    <col min="9" max="9" width="27.28515625" customWidth="1"/>
    <col min="10" max="10" width="27" customWidth="1"/>
    <col min="11" max="11" width="29.7109375" customWidth="1"/>
    <col min="12" max="12" width="42.42578125" style="131" customWidth="1"/>
    <col min="13" max="13" width="48.5703125" style="204" customWidth="1"/>
    <col min="14" max="14" width="21.28515625" customWidth="1"/>
    <col min="15" max="15" width="63.28515625" style="131" customWidth="1"/>
    <col min="16" max="16" width="27.85546875" style="131" customWidth="1"/>
    <col min="17" max="17" width="31.140625" customWidth="1"/>
    <col min="18" max="18" width="34" style="131" customWidth="1"/>
    <col min="19" max="19" width="35.7109375" customWidth="1"/>
    <col min="20" max="20" width="27.7109375" customWidth="1"/>
    <col min="21" max="21" width="48.7109375" customWidth="1"/>
    <col min="22" max="22" width="30.5703125" customWidth="1"/>
    <col min="23" max="23" width="24.5703125" customWidth="1"/>
    <col min="24" max="24" width="57.85546875" customWidth="1"/>
    <col min="25" max="25" width="36.7109375" customWidth="1"/>
    <col min="26" max="26" width="45.42578125" customWidth="1"/>
    <col min="27" max="27" width="43.7109375" customWidth="1"/>
    <col min="28" max="28" width="46.85546875" customWidth="1"/>
    <col min="29" max="29" width="37.5703125" customWidth="1"/>
    <col min="30" max="35" width="37.5703125" hidden="1" customWidth="1"/>
    <col min="36" max="36" width="46.5703125" hidden="1" customWidth="1"/>
    <col min="37" max="38" width="37.5703125" hidden="1" customWidth="1"/>
    <col min="39" max="39" width="47.140625" style="132" hidden="1" customWidth="1"/>
    <col min="40" max="40" width="53.140625" hidden="1" customWidth="1"/>
  </cols>
  <sheetData>
    <row r="1" spans="1:40" ht="21.75" thickBot="1">
      <c r="C1" s="740" t="s">
        <v>87</v>
      </c>
      <c r="D1" s="740"/>
      <c r="E1" s="740"/>
      <c r="F1" s="740"/>
      <c r="G1" s="740"/>
      <c r="H1" s="740"/>
      <c r="I1" s="740"/>
      <c r="J1" s="740"/>
      <c r="K1" s="740"/>
      <c r="L1" s="740"/>
      <c r="M1" s="740"/>
      <c r="N1" s="740"/>
      <c r="O1" s="740"/>
      <c r="P1" s="740"/>
      <c r="Q1" s="740"/>
      <c r="R1" s="740"/>
      <c r="S1" s="740"/>
      <c r="T1" s="741"/>
      <c r="W1" s="131"/>
      <c r="AM1"/>
    </row>
    <row r="2" spans="1:40" ht="72">
      <c r="A2" s="133" t="s">
        <v>88</v>
      </c>
      <c r="B2" s="134" t="s">
        <v>89</v>
      </c>
      <c r="C2" s="134" t="s">
        <v>90</v>
      </c>
      <c r="D2" s="134" t="s">
        <v>91</v>
      </c>
      <c r="E2" s="135" t="s">
        <v>92</v>
      </c>
      <c r="F2" s="134" t="s">
        <v>93</v>
      </c>
      <c r="G2" s="136" t="s">
        <v>94</v>
      </c>
      <c r="H2" s="137" t="s">
        <v>95</v>
      </c>
      <c r="I2" s="137" t="s">
        <v>96</v>
      </c>
      <c r="J2" s="138" t="s">
        <v>97</v>
      </c>
      <c r="K2" s="138" t="s">
        <v>98</v>
      </c>
      <c r="L2" s="137" t="s">
        <v>99</v>
      </c>
      <c r="M2" s="139" t="s">
        <v>100</v>
      </c>
      <c r="N2" s="140" t="s">
        <v>101</v>
      </c>
      <c r="O2" s="139" t="s">
        <v>102</v>
      </c>
      <c r="P2" s="141" t="s">
        <v>10</v>
      </c>
      <c r="Q2" s="142" t="s">
        <v>103</v>
      </c>
      <c r="R2" s="141" t="s">
        <v>104</v>
      </c>
      <c r="S2" s="139" t="s">
        <v>105</v>
      </c>
      <c r="T2" s="143" t="s">
        <v>106</v>
      </c>
      <c r="U2" s="144" t="s">
        <v>107</v>
      </c>
      <c r="V2" s="144" t="s">
        <v>108</v>
      </c>
      <c r="W2" s="144" t="s">
        <v>109</v>
      </c>
      <c r="X2" s="144" t="s">
        <v>110</v>
      </c>
      <c r="Y2" s="144" t="s">
        <v>111</v>
      </c>
      <c r="Z2" s="144" t="s">
        <v>112</v>
      </c>
      <c r="AA2" s="144" t="s">
        <v>113</v>
      </c>
      <c r="AB2" s="144" t="s">
        <v>114</v>
      </c>
      <c r="AC2" s="144" t="s">
        <v>115</v>
      </c>
      <c r="AD2" s="144" t="s">
        <v>116</v>
      </c>
      <c r="AE2" s="144" t="s">
        <v>117</v>
      </c>
      <c r="AF2" s="144" t="s">
        <v>118</v>
      </c>
      <c r="AG2" s="144" t="s">
        <v>119</v>
      </c>
      <c r="AH2" s="144" t="s">
        <v>120</v>
      </c>
      <c r="AI2" s="144" t="s">
        <v>121</v>
      </c>
      <c r="AJ2" s="144" t="s">
        <v>122</v>
      </c>
      <c r="AK2" s="144" t="s">
        <v>123</v>
      </c>
      <c r="AL2" s="144" t="s">
        <v>124</v>
      </c>
      <c r="AM2" s="145" t="s">
        <v>125</v>
      </c>
      <c r="AN2" s="145" t="s">
        <v>126</v>
      </c>
    </row>
    <row r="3" spans="1:40" ht="150">
      <c r="A3" s="146" t="s">
        <v>127</v>
      </c>
      <c r="B3" s="1" t="s">
        <v>128</v>
      </c>
      <c r="C3" s="1" t="s">
        <v>129</v>
      </c>
      <c r="D3" s="1" t="s">
        <v>130</v>
      </c>
      <c r="E3" s="1" t="s">
        <v>131</v>
      </c>
      <c r="F3" s="1" t="s">
        <v>132</v>
      </c>
      <c r="G3" s="1" t="s">
        <v>133</v>
      </c>
      <c r="H3" s="147" t="s">
        <v>134</v>
      </c>
      <c r="I3" s="267" t="s">
        <v>135</v>
      </c>
      <c r="J3" s="148" t="s">
        <v>136</v>
      </c>
      <c r="K3" s="14" t="s">
        <v>137</v>
      </c>
      <c r="L3" s="148" t="s">
        <v>138</v>
      </c>
      <c r="M3" s="148" t="s">
        <v>139</v>
      </c>
      <c r="N3" s="148">
        <v>6</v>
      </c>
      <c r="O3" s="149" t="s">
        <v>140</v>
      </c>
      <c r="P3" s="148">
        <v>2</v>
      </c>
      <c r="Q3" s="268">
        <v>0.1</v>
      </c>
      <c r="R3" s="149" t="s">
        <v>141</v>
      </c>
      <c r="S3" s="150" t="s">
        <v>77</v>
      </c>
      <c r="T3" s="151" t="s">
        <v>81</v>
      </c>
      <c r="U3" s="189" t="s">
        <v>142</v>
      </c>
      <c r="V3" s="157" t="s">
        <v>143</v>
      </c>
      <c r="W3" s="278"/>
      <c r="X3" s="157" t="s">
        <v>142</v>
      </c>
      <c r="Y3" s="157" t="s">
        <v>143</v>
      </c>
      <c r="Z3" s="278"/>
      <c r="AA3" s="157" t="s">
        <v>142</v>
      </c>
      <c r="AB3" s="279" t="s">
        <v>143</v>
      </c>
      <c r="AC3" s="341"/>
      <c r="AD3" s="269" t="s">
        <v>142</v>
      </c>
      <c r="AE3" s="157" t="s">
        <v>143</v>
      </c>
      <c r="AF3" s="278"/>
      <c r="AG3" s="157" t="s">
        <v>142</v>
      </c>
      <c r="AH3" s="157" t="s">
        <v>143</v>
      </c>
      <c r="AI3" s="278"/>
      <c r="AJ3" s="157" t="s">
        <v>142</v>
      </c>
      <c r="AK3" s="157" t="s">
        <v>143</v>
      </c>
      <c r="AL3" s="278"/>
      <c r="AM3"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 s="358">
        <f>Tabla3[[#This Row],[TOTAL A LA FECHA ]]/Tabla3[[#This Row],[Meta 2024]]</f>
        <v>0</v>
      </c>
    </row>
    <row r="4" spans="1:40" ht="210">
      <c r="A4" s="146" t="s">
        <v>127</v>
      </c>
      <c r="B4" s="1" t="s">
        <v>128</v>
      </c>
      <c r="C4" s="1" t="s">
        <v>129</v>
      </c>
      <c r="D4" s="1" t="s">
        <v>130</v>
      </c>
      <c r="E4" s="1" t="s">
        <v>131</v>
      </c>
      <c r="F4" s="1" t="s">
        <v>132</v>
      </c>
      <c r="G4" s="1" t="s">
        <v>133</v>
      </c>
      <c r="H4" s="3" t="s">
        <v>134</v>
      </c>
      <c r="I4" s="267" t="s">
        <v>135</v>
      </c>
      <c r="J4" s="152" t="s">
        <v>136</v>
      </c>
      <c r="K4" s="14" t="s">
        <v>137</v>
      </c>
      <c r="L4" s="152" t="s">
        <v>138</v>
      </c>
      <c r="M4" s="152" t="s">
        <v>139</v>
      </c>
      <c r="N4" s="153">
        <v>6</v>
      </c>
      <c r="O4" s="154" t="s">
        <v>144</v>
      </c>
      <c r="P4" s="152">
        <v>1</v>
      </c>
      <c r="Q4" s="268">
        <v>0.2</v>
      </c>
      <c r="R4" s="152" t="s">
        <v>145</v>
      </c>
      <c r="S4" s="155" t="s">
        <v>146</v>
      </c>
      <c r="T4" s="156" t="s">
        <v>81</v>
      </c>
      <c r="U4" s="160" t="s">
        <v>147</v>
      </c>
      <c r="V4" s="269" t="s">
        <v>148</v>
      </c>
      <c r="W4" s="157">
        <v>0</v>
      </c>
      <c r="X4" s="12" t="s">
        <v>149</v>
      </c>
      <c r="Y4" s="157" t="s">
        <v>150</v>
      </c>
      <c r="Z4" s="157">
        <v>0</v>
      </c>
      <c r="AA4" s="157" t="s">
        <v>151</v>
      </c>
      <c r="AB4" s="279" t="s">
        <v>152</v>
      </c>
      <c r="AC4" s="12">
        <v>0</v>
      </c>
      <c r="AD4" s="269" t="s">
        <v>153</v>
      </c>
      <c r="AE4" s="157" t="s">
        <v>154</v>
      </c>
      <c r="AF4" s="157">
        <v>0</v>
      </c>
      <c r="AG4" s="157" t="s">
        <v>155</v>
      </c>
      <c r="AH4" s="270" t="s">
        <v>154</v>
      </c>
      <c r="AI4" s="157">
        <v>0</v>
      </c>
      <c r="AJ4" s="157" t="s">
        <v>156</v>
      </c>
      <c r="AK4" s="270" t="s">
        <v>154</v>
      </c>
      <c r="AL4" s="157">
        <v>0</v>
      </c>
      <c r="AM4"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 s="358">
        <f>Tabla3[[#This Row],[TOTAL A LA FECHA ]]/Tabla3[[#This Row],[Meta 2024]]</f>
        <v>0</v>
      </c>
    </row>
    <row r="5" spans="1:40" ht="120">
      <c r="A5" s="146" t="s">
        <v>127</v>
      </c>
      <c r="B5" s="1" t="s">
        <v>128</v>
      </c>
      <c r="C5" s="1" t="s">
        <v>157</v>
      </c>
      <c r="D5" s="1" t="s">
        <v>130</v>
      </c>
      <c r="E5" s="1" t="s">
        <v>131</v>
      </c>
      <c r="F5" s="1" t="s">
        <v>132</v>
      </c>
      <c r="G5" s="1" t="s">
        <v>133</v>
      </c>
      <c r="H5" s="3" t="s">
        <v>134</v>
      </c>
      <c r="I5" s="267" t="s">
        <v>135</v>
      </c>
      <c r="J5" s="152" t="s">
        <v>136</v>
      </c>
      <c r="K5" s="14" t="s">
        <v>137</v>
      </c>
      <c r="L5" s="152" t="s">
        <v>138</v>
      </c>
      <c r="M5" s="152" t="s">
        <v>139</v>
      </c>
      <c r="N5" s="153">
        <v>4</v>
      </c>
      <c r="O5" s="152" t="s">
        <v>158</v>
      </c>
      <c r="P5" s="152">
        <v>1</v>
      </c>
      <c r="Q5" s="268">
        <v>0.2</v>
      </c>
      <c r="R5" s="152" t="s">
        <v>159</v>
      </c>
      <c r="S5" s="155" t="s">
        <v>146</v>
      </c>
      <c r="T5" s="156" t="s">
        <v>80</v>
      </c>
      <c r="U5" s="12" t="s">
        <v>160</v>
      </c>
      <c r="V5" s="12" t="s">
        <v>148</v>
      </c>
      <c r="W5" s="12"/>
      <c r="X5" s="12" t="s">
        <v>161</v>
      </c>
      <c r="Y5" s="12" t="s">
        <v>148</v>
      </c>
      <c r="Z5" s="12"/>
      <c r="AA5" s="12" t="s">
        <v>160</v>
      </c>
      <c r="AB5" s="15" t="s">
        <v>148</v>
      </c>
      <c r="AC5" s="12">
        <v>0</v>
      </c>
      <c r="AD5" s="269" t="s">
        <v>162</v>
      </c>
      <c r="AE5" s="278"/>
      <c r="AF5" s="157">
        <v>0</v>
      </c>
      <c r="AG5" s="157" t="s">
        <v>162</v>
      </c>
      <c r="AH5" s="278"/>
      <c r="AI5" s="157">
        <v>0</v>
      </c>
      <c r="AJ5" s="245" t="s">
        <v>162</v>
      </c>
      <c r="AK5" s="278"/>
      <c r="AL5" s="157">
        <v>0</v>
      </c>
      <c r="AM5"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 s="358">
        <f>Tabla3[[#This Row],[TOTAL A LA FECHA ]]/Tabla3[[#This Row],[Meta 2024]]</f>
        <v>0</v>
      </c>
    </row>
    <row r="6" spans="1:40" ht="165">
      <c r="A6" s="146" t="s">
        <v>127</v>
      </c>
      <c r="B6" s="1" t="s">
        <v>128</v>
      </c>
      <c r="C6" s="1" t="s">
        <v>129</v>
      </c>
      <c r="D6" s="1" t="s">
        <v>130</v>
      </c>
      <c r="E6" s="1" t="s">
        <v>131</v>
      </c>
      <c r="F6" s="1" t="s">
        <v>132</v>
      </c>
      <c r="G6" s="1" t="s">
        <v>133</v>
      </c>
      <c r="H6" s="3" t="s">
        <v>134</v>
      </c>
      <c r="I6" s="267" t="s">
        <v>135</v>
      </c>
      <c r="J6" s="152" t="s">
        <v>136</v>
      </c>
      <c r="K6" s="14" t="s">
        <v>137</v>
      </c>
      <c r="L6" s="152" t="s">
        <v>138</v>
      </c>
      <c r="M6" s="152" t="s">
        <v>139</v>
      </c>
      <c r="N6" s="153">
        <v>32</v>
      </c>
      <c r="O6" s="154" t="s">
        <v>163</v>
      </c>
      <c r="P6" s="152">
        <v>8</v>
      </c>
      <c r="Q6" s="268">
        <v>0.3</v>
      </c>
      <c r="R6" s="152" t="s">
        <v>164</v>
      </c>
      <c r="S6" s="155" t="s">
        <v>146</v>
      </c>
      <c r="T6" s="156" t="s">
        <v>80</v>
      </c>
      <c r="U6" s="13" t="s">
        <v>165</v>
      </c>
      <c r="V6" s="159" t="s">
        <v>148</v>
      </c>
      <c r="W6" s="159">
        <v>0</v>
      </c>
      <c r="X6" s="13" t="s">
        <v>165</v>
      </c>
      <c r="Y6" s="159" t="s">
        <v>148</v>
      </c>
      <c r="Z6" s="159">
        <v>0</v>
      </c>
      <c r="AA6" s="329" t="s">
        <v>165</v>
      </c>
      <c r="AB6" s="360" t="s">
        <v>148</v>
      </c>
      <c r="AC6" s="271">
        <v>0</v>
      </c>
      <c r="AD6" s="269" t="s">
        <v>166</v>
      </c>
      <c r="AE6" s="157" t="s">
        <v>167</v>
      </c>
      <c r="AF6" s="272">
        <v>0</v>
      </c>
      <c r="AG6" s="157" t="s">
        <v>168</v>
      </c>
      <c r="AH6" s="157" t="s">
        <v>169</v>
      </c>
      <c r="AI6" s="272">
        <v>0</v>
      </c>
      <c r="AJ6" s="157" t="s">
        <v>170</v>
      </c>
      <c r="AK6" s="157" t="s">
        <v>169</v>
      </c>
      <c r="AL6" s="272">
        <v>0</v>
      </c>
      <c r="AM6"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6" s="358">
        <f>Tabla3[[#This Row],[TOTAL A LA FECHA ]]/Tabla3[[#This Row],[Meta 2024]]</f>
        <v>0</v>
      </c>
    </row>
    <row r="7" spans="1:40" ht="120">
      <c r="A7" s="146" t="s">
        <v>127</v>
      </c>
      <c r="B7" s="1" t="s">
        <v>128</v>
      </c>
      <c r="C7" s="1" t="s">
        <v>171</v>
      </c>
      <c r="D7" s="1" t="s">
        <v>130</v>
      </c>
      <c r="E7" s="1" t="s">
        <v>131</v>
      </c>
      <c r="F7" s="1" t="s">
        <v>132</v>
      </c>
      <c r="G7" s="1" t="s">
        <v>133</v>
      </c>
      <c r="H7" s="3" t="s">
        <v>134</v>
      </c>
      <c r="I7" s="267" t="s">
        <v>135</v>
      </c>
      <c r="J7" s="152" t="s">
        <v>136</v>
      </c>
      <c r="K7" s="14" t="s">
        <v>137</v>
      </c>
      <c r="L7" s="152" t="s">
        <v>138</v>
      </c>
      <c r="M7" s="152" t="s">
        <v>139</v>
      </c>
      <c r="N7" s="153">
        <v>24</v>
      </c>
      <c r="O7" s="154" t="s">
        <v>172</v>
      </c>
      <c r="P7" s="152">
        <v>8</v>
      </c>
      <c r="Q7" s="268">
        <v>0.2</v>
      </c>
      <c r="R7" s="152" t="s">
        <v>173</v>
      </c>
      <c r="S7" s="155" t="s">
        <v>146</v>
      </c>
      <c r="T7" s="158" t="s">
        <v>80</v>
      </c>
      <c r="U7" s="13" t="s">
        <v>165</v>
      </c>
      <c r="V7" s="159" t="s">
        <v>148</v>
      </c>
      <c r="W7" s="159">
        <v>0</v>
      </c>
      <c r="X7" s="13" t="s">
        <v>174</v>
      </c>
      <c r="Y7" s="159" t="s">
        <v>148</v>
      </c>
      <c r="Z7" s="159">
        <v>1</v>
      </c>
      <c r="AA7" s="13" t="s">
        <v>165</v>
      </c>
      <c r="AB7" s="360" t="s">
        <v>148</v>
      </c>
      <c r="AC7" s="362">
        <v>0</v>
      </c>
      <c r="AD7" s="269" t="s">
        <v>175</v>
      </c>
      <c r="AE7" s="157" t="s">
        <v>169</v>
      </c>
      <c r="AF7" s="157">
        <v>1</v>
      </c>
      <c r="AG7" s="157" t="s">
        <v>176</v>
      </c>
      <c r="AH7" s="157" t="s">
        <v>169</v>
      </c>
      <c r="AI7" s="157">
        <v>0</v>
      </c>
      <c r="AJ7" s="157" t="s">
        <v>177</v>
      </c>
      <c r="AK7" s="157" t="s">
        <v>169</v>
      </c>
      <c r="AL7" s="157">
        <v>0</v>
      </c>
      <c r="AM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7" s="358">
        <f>Tabla3[[#This Row],[TOTAL A LA FECHA ]]/Tabla3[[#This Row],[Meta 2024]]</f>
        <v>0.25</v>
      </c>
    </row>
    <row r="8" spans="1:40" ht="120">
      <c r="A8" s="146" t="s">
        <v>127</v>
      </c>
      <c r="B8" s="1" t="s">
        <v>128</v>
      </c>
      <c r="C8" s="1" t="s">
        <v>157</v>
      </c>
      <c r="D8" s="1" t="s">
        <v>130</v>
      </c>
      <c r="E8" s="1" t="s">
        <v>131</v>
      </c>
      <c r="F8" s="1" t="s">
        <v>132</v>
      </c>
      <c r="G8" s="1" t="s">
        <v>133</v>
      </c>
      <c r="H8" s="3" t="s">
        <v>134</v>
      </c>
      <c r="I8" s="267" t="s">
        <v>135</v>
      </c>
      <c r="J8" s="152" t="s">
        <v>136</v>
      </c>
      <c r="K8" s="14" t="s">
        <v>137</v>
      </c>
      <c r="L8" s="152" t="s">
        <v>138</v>
      </c>
      <c r="M8" s="152" t="s">
        <v>35</v>
      </c>
      <c r="N8" s="153">
        <v>8</v>
      </c>
      <c r="O8" s="152" t="s">
        <v>178</v>
      </c>
      <c r="P8" s="152">
        <v>8</v>
      </c>
      <c r="Q8" s="268">
        <v>0.05</v>
      </c>
      <c r="R8" s="152" t="s">
        <v>179</v>
      </c>
      <c r="S8" s="155" t="s">
        <v>146</v>
      </c>
      <c r="T8" s="158" t="s">
        <v>80</v>
      </c>
      <c r="U8" s="330" t="s">
        <v>165</v>
      </c>
      <c r="V8" s="12" t="s">
        <v>148</v>
      </c>
      <c r="W8" s="12">
        <v>0</v>
      </c>
      <c r="X8" s="330" t="s">
        <v>165</v>
      </c>
      <c r="Y8" s="12" t="s">
        <v>148</v>
      </c>
      <c r="Z8" s="12">
        <v>0</v>
      </c>
      <c r="AA8" s="330" t="s">
        <v>165</v>
      </c>
      <c r="AB8" s="15" t="s">
        <v>148</v>
      </c>
      <c r="AC8" s="12">
        <v>0</v>
      </c>
      <c r="AD8" s="161" t="s">
        <v>162</v>
      </c>
      <c r="AE8" s="161" t="s">
        <v>148</v>
      </c>
      <c r="AF8" s="161">
        <v>0</v>
      </c>
      <c r="AG8" s="161" t="s">
        <v>162</v>
      </c>
      <c r="AH8" s="161" t="s">
        <v>148</v>
      </c>
      <c r="AI8" s="161">
        <v>0</v>
      </c>
      <c r="AJ8" s="161" t="s">
        <v>162</v>
      </c>
      <c r="AK8" s="161" t="s">
        <v>148</v>
      </c>
      <c r="AL8" s="161">
        <v>0</v>
      </c>
      <c r="AM8"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 s="358">
        <f>Tabla3[[#This Row],[TOTAL A LA FECHA ]]/Tabla3[[#This Row],[Meta 2024]]</f>
        <v>0</v>
      </c>
    </row>
    <row r="9" spans="1:40" ht="120">
      <c r="A9" s="146" t="s">
        <v>127</v>
      </c>
      <c r="B9" s="1" t="s">
        <v>128</v>
      </c>
      <c r="C9" s="1" t="s">
        <v>129</v>
      </c>
      <c r="D9" s="1" t="s">
        <v>130</v>
      </c>
      <c r="E9" s="1" t="s">
        <v>131</v>
      </c>
      <c r="F9" s="1" t="s">
        <v>132</v>
      </c>
      <c r="G9" s="1" t="s">
        <v>133</v>
      </c>
      <c r="H9" s="3" t="s">
        <v>134</v>
      </c>
      <c r="I9" s="267" t="s">
        <v>135</v>
      </c>
      <c r="J9" s="152" t="s">
        <v>136</v>
      </c>
      <c r="K9" s="14" t="s">
        <v>137</v>
      </c>
      <c r="L9" s="152" t="s">
        <v>138</v>
      </c>
      <c r="M9" s="152" t="s">
        <v>35</v>
      </c>
      <c r="N9" s="153">
        <v>32</v>
      </c>
      <c r="O9" s="152" t="s">
        <v>180</v>
      </c>
      <c r="P9" s="152">
        <v>8</v>
      </c>
      <c r="Q9" s="268">
        <v>0.2</v>
      </c>
      <c r="R9" s="152" t="s">
        <v>181</v>
      </c>
      <c r="S9" s="155" t="s">
        <v>146</v>
      </c>
      <c r="T9" s="156" t="s">
        <v>80</v>
      </c>
      <c r="U9" s="20" t="s">
        <v>182</v>
      </c>
      <c r="V9" s="20" t="s">
        <v>148</v>
      </c>
      <c r="W9" s="20">
        <v>0</v>
      </c>
      <c r="X9" s="20" t="s">
        <v>182</v>
      </c>
      <c r="Y9" s="20" t="s">
        <v>148</v>
      </c>
      <c r="Z9" s="20">
        <v>0</v>
      </c>
      <c r="AA9" s="20" t="s">
        <v>182</v>
      </c>
      <c r="AB9" s="361" t="s">
        <v>148</v>
      </c>
      <c r="AC9" s="274">
        <v>0</v>
      </c>
      <c r="AD9" s="161" t="s">
        <v>162</v>
      </c>
      <c r="AE9" s="161" t="s">
        <v>148</v>
      </c>
      <c r="AF9" s="162">
        <v>0</v>
      </c>
      <c r="AG9" s="161" t="s">
        <v>162</v>
      </c>
      <c r="AH9" s="161" t="s">
        <v>148</v>
      </c>
      <c r="AI9" s="162">
        <v>0</v>
      </c>
      <c r="AJ9" s="161" t="s">
        <v>162</v>
      </c>
      <c r="AK9" s="161" t="s">
        <v>148</v>
      </c>
      <c r="AL9" s="163">
        <v>0</v>
      </c>
      <c r="AM9"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 s="358">
        <f>Tabla3[[#This Row],[TOTAL A LA FECHA ]]/Tabla3[[#This Row],[Meta 2024]]</f>
        <v>0</v>
      </c>
    </row>
    <row r="10" spans="1:40" ht="120">
      <c r="A10" s="146" t="s">
        <v>127</v>
      </c>
      <c r="B10" s="1" t="s">
        <v>128</v>
      </c>
      <c r="C10" s="1" t="s">
        <v>157</v>
      </c>
      <c r="D10" s="1" t="s">
        <v>130</v>
      </c>
      <c r="E10" s="1" t="s">
        <v>131</v>
      </c>
      <c r="F10" s="1" t="s">
        <v>132</v>
      </c>
      <c r="G10" s="1" t="s">
        <v>133</v>
      </c>
      <c r="H10" s="3" t="s">
        <v>134</v>
      </c>
      <c r="I10" s="267" t="s">
        <v>135</v>
      </c>
      <c r="J10" s="152" t="s">
        <v>136</v>
      </c>
      <c r="K10" s="14" t="s">
        <v>137</v>
      </c>
      <c r="L10" s="152" t="s">
        <v>138</v>
      </c>
      <c r="M10" s="152" t="s">
        <v>35</v>
      </c>
      <c r="N10" s="153">
        <v>64</v>
      </c>
      <c r="O10" s="152" t="s">
        <v>183</v>
      </c>
      <c r="P10" s="153">
        <v>16</v>
      </c>
      <c r="Q10" s="152">
        <v>0.1</v>
      </c>
      <c r="R10" s="153" t="s">
        <v>184</v>
      </c>
      <c r="S10" s="155" t="s">
        <v>146</v>
      </c>
      <c r="T10" s="156" t="s">
        <v>80</v>
      </c>
      <c r="U10" s="13" t="s">
        <v>165</v>
      </c>
      <c r="V10" s="12" t="s">
        <v>148</v>
      </c>
      <c r="W10" s="12">
        <v>0</v>
      </c>
      <c r="X10" s="13" t="s">
        <v>165</v>
      </c>
      <c r="Y10" s="12" t="s">
        <v>148</v>
      </c>
      <c r="Z10" s="12">
        <v>0</v>
      </c>
      <c r="AA10" s="13" t="s">
        <v>165</v>
      </c>
      <c r="AB10" s="15" t="s">
        <v>148</v>
      </c>
      <c r="AC10" s="274">
        <v>0</v>
      </c>
      <c r="AD10" s="161" t="s">
        <v>185</v>
      </c>
      <c r="AE10" s="161" t="s">
        <v>169</v>
      </c>
      <c r="AF10" s="161">
        <v>0</v>
      </c>
      <c r="AG10" s="160" t="s">
        <v>186</v>
      </c>
      <c r="AH10" s="161" t="s">
        <v>169</v>
      </c>
      <c r="AI10" s="161">
        <v>0</v>
      </c>
      <c r="AJ10" s="160" t="s">
        <v>187</v>
      </c>
      <c r="AK10" s="161" t="s">
        <v>169</v>
      </c>
      <c r="AL10" s="161">
        <v>0</v>
      </c>
      <c r="AM10"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 s="358">
        <f>Tabla3[[#This Row],[TOTAL A LA FECHA ]]/Tabla3[[#This Row],[Meta 2024]]</f>
        <v>0</v>
      </c>
    </row>
    <row r="11" spans="1:40" ht="120">
      <c r="A11" s="146" t="s">
        <v>127</v>
      </c>
      <c r="B11" s="1" t="s">
        <v>128</v>
      </c>
      <c r="C11" s="1" t="s">
        <v>129</v>
      </c>
      <c r="D11" s="1" t="s">
        <v>130</v>
      </c>
      <c r="E11" s="1" t="s">
        <v>131</v>
      </c>
      <c r="F11" s="1" t="s">
        <v>132</v>
      </c>
      <c r="G11" s="1" t="s">
        <v>133</v>
      </c>
      <c r="H11" s="3" t="s">
        <v>134</v>
      </c>
      <c r="I11" s="267" t="s">
        <v>135</v>
      </c>
      <c r="J11" s="152" t="s">
        <v>136</v>
      </c>
      <c r="K11" s="14" t="s">
        <v>137</v>
      </c>
      <c r="L11" s="152" t="s">
        <v>138</v>
      </c>
      <c r="M11" s="152" t="s">
        <v>35</v>
      </c>
      <c r="N11" s="153">
        <v>72</v>
      </c>
      <c r="O11" s="152" t="s">
        <v>188</v>
      </c>
      <c r="P11" s="152">
        <v>24</v>
      </c>
      <c r="Q11" s="268">
        <v>0.1</v>
      </c>
      <c r="R11" s="152" t="s">
        <v>189</v>
      </c>
      <c r="S11" s="155" t="s">
        <v>146</v>
      </c>
      <c r="T11" s="156" t="s">
        <v>80</v>
      </c>
      <c r="U11" s="13" t="s">
        <v>190</v>
      </c>
      <c r="V11" s="12" t="s">
        <v>148</v>
      </c>
      <c r="W11" s="159">
        <v>0</v>
      </c>
      <c r="X11" s="13" t="s">
        <v>191</v>
      </c>
      <c r="Y11" s="12" t="s">
        <v>167</v>
      </c>
      <c r="Z11" s="12">
        <v>2</v>
      </c>
      <c r="AA11" s="13" t="s">
        <v>192</v>
      </c>
      <c r="AB11" s="15" t="s">
        <v>167</v>
      </c>
      <c r="AC11" s="274">
        <v>3</v>
      </c>
      <c r="AD11" s="161" t="s">
        <v>193</v>
      </c>
      <c r="AE11" s="161" t="s">
        <v>169</v>
      </c>
      <c r="AF11" s="161">
        <v>2</v>
      </c>
      <c r="AG11" s="161" t="s">
        <v>194</v>
      </c>
      <c r="AH11" s="161" t="s">
        <v>169</v>
      </c>
      <c r="AI11" s="161">
        <v>2</v>
      </c>
      <c r="AJ11" s="161" t="s">
        <v>195</v>
      </c>
      <c r="AK11" s="161" t="s">
        <v>169</v>
      </c>
      <c r="AL11" s="161">
        <v>0</v>
      </c>
      <c r="AM1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9</v>
      </c>
      <c r="AN11" s="358">
        <f>Tabla3[[#This Row],[TOTAL A LA FECHA ]]/Tabla3[[#This Row],[Meta 2024]]</f>
        <v>0.375</v>
      </c>
    </row>
    <row r="12" spans="1:40" ht="120">
      <c r="A12" s="146" t="s">
        <v>127</v>
      </c>
      <c r="B12" s="1" t="s">
        <v>128</v>
      </c>
      <c r="C12" s="1" t="s">
        <v>171</v>
      </c>
      <c r="D12" s="1" t="s">
        <v>130</v>
      </c>
      <c r="E12" s="1" t="s">
        <v>131</v>
      </c>
      <c r="F12" s="1" t="s">
        <v>132</v>
      </c>
      <c r="G12" s="1" t="s">
        <v>133</v>
      </c>
      <c r="H12" s="3" t="s">
        <v>134</v>
      </c>
      <c r="I12" s="267" t="s">
        <v>135</v>
      </c>
      <c r="J12" s="152" t="s">
        <v>136</v>
      </c>
      <c r="K12" s="14" t="s">
        <v>137</v>
      </c>
      <c r="L12" s="152" t="s">
        <v>138</v>
      </c>
      <c r="M12" s="152" t="s">
        <v>35</v>
      </c>
      <c r="N12" s="153">
        <v>60</v>
      </c>
      <c r="O12" s="152" t="s">
        <v>196</v>
      </c>
      <c r="P12" s="152">
        <v>30</v>
      </c>
      <c r="Q12" s="268">
        <v>0.05</v>
      </c>
      <c r="R12" s="152" t="s">
        <v>197</v>
      </c>
      <c r="S12" s="155" t="s">
        <v>146</v>
      </c>
      <c r="T12" s="156" t="s">
        <v>80</v>
      </c>
      <c r="U12" s="13" t="s">
        <v>198</v>
      </c>
      <c r="V12" s="12" t="s">
        <v>167</v>
      </c>
      <c r="W12" s="159">
        <v>2</v>
      </c>
      <c r="X12" s="13" t="s">
        <v>199</v>
      </c>
      <c r="Y12" s="12" t="s">
        <v>167</v>
      </c>
      <c r="Z12" s="12">
        <v>7</v>
      </c>
      <c r="AA12" s="13" t="s">
        <v>200</v>
      </c>
      <c r="AB12" s="15" t="s">
        <v>167</v>
      </c>
      <c r="AC12" s="12">
        <v>7</v>
      </c>
      <c r="AD12" s="161" t="s">
        <v>201</v>
      </c>
      <c r="AE12" s="161" t="s">
        <v>169</v>
      </c>
      <c r="AF12" s="161">
        <v>2</v>
      </c>
      <c r="AG12" s="161" t="s">
        <v>202</v>
      </c>
      <c r="AH12" s="161" t="s">
        <v>169</v>
      </c>
      <c r="AI12" s="161">
        <v>6</v>
      </c>
      <c r="AJ12" s="161" t="s">
        <v>203</v>
      </c>
      <c r="AK12" s="161" t="s">
        <v>169</v>
      </c>
      <c r="AL12" s="161">
        <v>1</v>
      </c>
      <c r="AM12"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25</v>
      </c>
      <c r="AN12" s="358">
        <f>Tabla3[[#This Row],[TOTAL A LA FECHA ]]/Tabla3[[#This Row],[Meta 2024]]</f>
        <v>0.83333333333333337</v>
      </c>
    </row>
    <row r="13" spans="1:40" ht="120">
      <c r="A13" s="146" t="s">
        <v>127</v>
      </c>
      <c r="B13" s="1" t="s">
        <v>128</v>
      </c>
      <c r="C13" s="1" t="s">
        <v>171</v>
      </c>
      <c r="D13" s="1" t="s">
        <v>130</v>
      </c>
      <c r="E13" s="1" t="s">
        <v>131</v>
      </c>
      <c r="F13" s="1" t="s">
        <v>132</v>
      </c>
      <c r="G13" s="1" t="s">
        <v>133</v>
      </c>
      <c r="H13" s="3" t="s">
        <v>134</v>
      </c>
      <c r="I13" s="267" t="s">
        <v>135</v>
      </c>
      <c r="J13" s="152" t="s">
        <v>136</v>
      </c>
      <c r="K13" s="14" t="s">
        <v>137</v>
      </c>
      <c r="L13" s="152" t="s">
        <v>138</v>
      </c>
      <c r="M13" s="152" t="s">
        <v>35</v>
      </c>
      <c r="N13" s="153">
        <v>3</v>
      </c>
      <c r="O13" s="152" t="s">
        <v>204</v>
      </c>
      <c r="P13" s="152">
        <v>1</v>
      </c>
      <c r="Q13" s="268">
        <v>0.05</v>
      </c>
      <c r="R13" s="152" t="s">
        <v>205</v>
      </c>
      <c r="S13" s="155" t="s">
        <v>146</v>
      </c>
      <c r="T13" s="156" t="s">
        <v>80</v>
      </c>
      <c r="U13" s="13" t="s">
        <v>147</v>
      </c>
      <c r="V13" s="12" t="s">
        <v>148</v>
      </c>
      <c r="W13" s="12">
        <v>0</v>
      </c>
      <c r="X13" s="13" t="s">
        <v>206</v>
      </c>
      <c r="Y13" s="12" t="s">
        <v>207</v>
      </c>
      <c r="Z13" s="12">
        <v>0</v>
      </c>
      <c r="AA13" s="330" t="s">
        <v>208</v>
      </c>
      <c r="AB13" s="12" t="s">
        <v>207</v>
      </c>
      <c r="AC13" s="12">
        <v>0</v>
      </c>
      <c r="AD13" s="331" t="s">
        <v>209</v>
      </c>
      <c r="AE13" s="161" t="s">
        <v>152</v>
      </c>
      <c r="AF13" s="161">
        <v>0</v>
      </c>
      <c r="AG13" s="161" t="s">
        <v>210</v>
      </c>
      <c r="AH13" s="161" t="s">
        <v>152</v>
      </c>
      <c r="AI13" s="161">
        <v>0</v>
      </c>
      <c r="AJ13" s="161" t="s">
        <v>211</v>
      </c>
      <c r="AK13" s="161" t="s">
        <v>152</v>
      </c>
      <c r="AL13" s="161">
        <v>0</v>
      </c>
      <c r="AM1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3" s="358">
        <f>Tabla3[[#This Row],[TOTAL A LA FECHA ]]/Tabla3[[#This Row],[Meta 2024]]</f>
        <v>0</v>
      </c>
    </row>
    <row r="14" spans="1:40" ht="333" customHeight="1">
      <c r="A14" s="146" t="s">
        <v>127</v>
      </c>
      <c r="B14" s="1" t="s">
        <v>128</v>
      </c>
      <c r="C14" s="1" t="s">
        <v>171</v>
      </c>
      <c r="D14" s="1" t="s">
        <v>130</v>
      </c>
      <c r="E14" s="1" t="s">
        <v>131</v>
      </c>
      <c r="F14" s="1" t="s">
        <v>132</v>
      </c>
      <c r="G14" s="1" t="s">
        <v>133</v>
      </c>
      <c r="H14" s="3" t="s">
        <v>134</v>
      </c>
      <c r="I14" s="267" t="s">
        <v>135</v>
      </c>
      <c r="J14" s="152" t="s">
        <v>136</v>
      </c>
      <c r="K14" s="14" t="s">
        <v>137</v>
      </c>
      <c r="L14" s="152" t="s">
        <v>138</v>
      </c>
      <c r="M14" s="152" t="s">
        <v>35</v>
      </c>
      <c r="N14" s="153">
        <v>35</v>
      </c>
      <c r="O14" s="152" t="s">
        <v>212</v>
      </c>
      <c r="P14" s="152">
        <v>8</v>
      </c>
      <c r="Q14" s="268">
        <v>0.1</v>
      </c>
      <c r="R14" s="152" t="s">
        <v>213</v>
      </c>
      <c r="S14" s="155" t="s">
        <v>146</v>
      </c>
      <c r="T14" s="156" t="s">
        <v>80</v>
      </c>
      <c r="U14" s="13" t="s">
        <v>214</v>
      </c>
      <c r="V14" s="12" t="s">
        <v>148</v>
      </c>
      <c r="W14" s="12"/>
      <c r="X14" s="13" t="s">
        <v>214</v>
      </c>
      <c r="Y14" s="12" t="s">
        <v>148</v>
      </c>
      <c r="Z14" s="332"/>
      <c r="AA14" s="333" t="s">
        <v>215</v>
      </c>
      <c r="AB14" s="333" t="s">
        <v>216</v>
      </c>
      <c r="AC14" s="334"/>
      <c r="AD14" s="173" t="s">
        <v>217</v>
      </c>
      <c r="AE14" s="275" t="s">
        <v>148</v>
      </c>
      <c r="AF14" s="275">
        <v>0</v>
      </c>
      <c r="AG14" s="275" t="s">
        <v>217</v>
      </c>
      <c r="AH14" s="275" t="s">
        <v>148</v>
      </c>
      <c r="AI14" s="275">
        <v>0</v>
      </c>
      <c r="AJ14" s="275" t="s">
        <v>218</v>
      </c>
      <c r="AK14" s="275" t="s">
        <v>219</v>
      </c>
      <c r="AL14" s="275">
        <v>2</v>
      </c>
      <c r="AM1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4" s="358">
        <f>Tabla3[[#This Row],[TOTAL A LA FECHA ]]/Tabla3[[#This Row],[Meta 2024]]</f>
        <v>0.25</v>
      </c>
    </row>
    <row r="15" spans="1:40" ht="120">
      <c r="A15" s="146" t="s">
        <v>127</v>
      </c>
      <c r="B15" s="1" t="s">
        <v>128</v>
      </c>
      <c r="C15" s="1" t="s">
        <v>171</v>
      </c>
      <c r="D15" s="1" t="s">
        <v>130</v>
      </c>
      <c r="E15" s="1" t="s">
        <v>131</v>
      </c>
      <c r="F15" s="1" t="s">
        <v>132</v>
      </c>
      <c r="G15" s="1" t="s">
        <v>133</v>
      </c>
      <c r="H15" s="3" t="s">
        <v>134</v>
      </c>
      <c r="I15" s="267" t="s">
        <v>135</v>
      </c>
      <c r="J15" s="152" t="s">
        <v>136</v>
      </c>
      <c r="K15" s="14" t="s">
        <v>220</v>
      </c>
      <c r="L15" s="152" t="s">
        <v>138</v>
      </c>
      <c r="M15" s="152" t="s">
        <v>35</v>
      </c>
      <c r="N15" s="153">
        <v>17</v>
      </c>
      <c r="O15" s="152" t="s">
        <v>221</v>
      </c>
      <c r="P15" s="152">
        <v>5</v>
      </c>
      <c r="Q15" s="268">
        <v>0.1</v>
      </c>
      <c r="R15" s="152" t="s">
        <v>222</v>
      </c>
      <c r="S15" s="155" t="s">
        <v>146</v>
      </c>
      <c r="T15" s="156" t="s">
        <v>79</v>
      </c>
      <c r="U15" s="12"/>
      <c r="V15" s="12"/>
      <c r="W15" s="12"/>
      <c r="X15" s="164" t="s">
        <v>223</v>
      </c>
      <c r="Y15" s="164" t="s">
        <v>224</v>
      </c>
      <c r="Z15" s="164">
        <v>1</v>
      </c>
      <c r="AA15" s="164" t="s">
        <v>225</v>
      </c>
      <c r="AB15" s="164" t="s">
        <v>224</v>
      </c>
      <c r="AC15" s="164">
        <v>2</v>
      </c>
      <c r="AD15" s="164" t="s">
        <v>226</v>
      </c>
      <c r="AE15" s="164" t="s">
        <v>224</v>
      </c>
      <c r="AF15" s="164">
        <v>1</v>
      </c>
      <c r="AG15" s="164" t="s">
        <v>227</v>
      </c>
      <c r="AH15" s="164" t="s">
        <v>228</v>
      </c>
      <c r="AI15" s="164">
        <v>1</v>
      </c>
      <c r="AJ15" s="164"/>
      <c r="AK15" s="164"/>
      <c r="AL15" s="164">
        <v>0</v>
      </c>
      <c r="AM15" s="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15" s="358">
        <f>Tabla3[[#This Row],[TOTAL A LA FECHA ]]/Tabla3[[#This Row],[Meta 2024]]</f>
        <v>1</v>
      </c>
    </row>
    <row r="16" spans="1:40" ht="120">
      <c r="A16" s="146" t="s">
        <v>127</v>
      </c>
      <c r="B16" s="1" t="s">
        <v>128</v>
      </c>
      <c r="C16" s="1" t="s">
        <v>171</v>
      </c>
      <c r="D16" s="1" t="s">
        <v>130</v>
      </c>
      <c r="E16" s="1" t="s">
        <v>131</v>
      </c>
      <c r="F16" s="1" t="s">
        <v>132</v>
      </c>
      <c r="G16" s="1" t="s">
        <v>133</v>
      </c>
      <c r="H16" s="3" t="s">
        <v>134</v>
      </c>
      <c r="I16" s="267" t="s">
        <v>135</v>
      </c>
      <c r="J16" s="152" t="s">
        <v>136</v>
      </c>
      <c r="K16" s="14" t="s">
        <v>137</v>
      </c>
      <c r="L16" s="152" t="s">
        <v>138</v>
      </c>
      <c r="M16" s="152" t="s">
        <v>35</v>
      </c>
      <c r="N16" s="153">
        <v>8</v>
      </c>
      <c r="O16" s="152" t="s">
        <v>229</v>
      </c>
      <c r="P16" s="152">
        <v>2</v>
      </c>
      <c r="Q16" s="268">
        <v>0.02</v>
      </c>
      <c r="R16" s="152" t="s">
        <v>230</v>
      </c>
      <c r="S16" s="155" t="s">
        <v>146</v>
      </c>
      <c r="T16" s="156" t="s">
        <v>80</v>
      </c>
      <c r="U16" s="12" t="s">
        <v>231</v>
      </c>
      <c r="V16" s="12" t="s">
        <v>148</v>
      </c>
      <c r="W16" s="12"/>
      <c r="X16" s="12" t="s">
        <v>231</v>
      </c>
      <c r="Y16" s="12" t="s">
        <v>148</v>
      </c>
      <c r="Z16" s="12"/>
      <c r="AA16" s="14" t="s">
        <v>231</v>
      </c>
      <c r="AB16" s="14" t="s">
        <v>148</v>
      </c>
      <c r="AC16" s="14"/>
      <c r="AD16" s="165" t="s">
        <v>231</v>
      </c>
      <c r="AE16" s="166" t="s">
        <v>148</v>
      </c>
      <c r="AF16" s="166">
        <v>0</v>
      </c>
      <c r="AG16" s="166" t="s">
        <v>232</v>
      </c>
      <c r="AH16" s="166" t="s">
        <v>152</v>
      </c>
      <c r="AI16" s="166">
        <v>0</v>
      </c>
      <c r="AJ16" s="166" t="s">
        <v>233</v>
      </c>
      <c r="AK16" s="166" t="s">
        <v>152</v>
      </c>
      <c r="AL16" s="167">
        <v>0</v>
      </c>
      <c r="AM1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 s="358">
        <f>Tabla3[[#This Row],[TOTAL A LA FECHA ]]/Tabla3[[#This Row],[Meta 2024]]</f>
        <v>0</v>
      </c>
    </row>
    <row r="17" spans="1:40" ht="120">
      <c r="A17" s="146" t="s">
        <v>127</v>
      </c>
      <c r="B17" s="1" t="s">
        <v>128</v>
      </c>
      <c r="C17" s="1" t="s">
        <v>171</v>
      </c>
      <c r="D17" s="1" t="s">
        <v>130</v>
      </c>
      <c r="E17" s="1" t="s">
        <v>131</v>
      </c>
      <c r="F17" s="1" t="s">
        <v>132</v>
      </c>
      <c r="G17" s="1" t="s">
        <v>133</v>
      </c>
      <c r="H17" s="3" t="s">
        <v>134</v>
      </c>
      <c r="I17" s="267" t="s">
        <v>135</v>
      </c>
      <c r="J17" s="152" t="s">
        <v>136</v>
      </c>
      <c r="K17" s="14" t="s">
        <v>137</v>
      </c>
      <c r="L17" s="152" t="s">
        <v>138</v>
      </c>
      <c r="M17" s="152" t="s">
        <v>35</v>
      </c>
      <c r="N17" s="153">
        <f>24*4</f>
        <v>96</v>
      </c>
      <c r="O17" s="152" t="s">
        <v>234</v>
      </c>
      <c r="P17" s="152">
        <v>24</v>
      </c>
      <c r="Q17" s="268">
        <v>0.1</v>
      </c>
      <c r="R17" s="152" t="s">
        <v>235</v>
      </c>
      <c r="S17" s="155" t="s">
        <v>146</v>
      </c>
      <c r="T17" s="156" t="s">
        <v>80</v>
      </c>
      <c r="U17" s="12" t="s">
        <v>236</v>
      </c>
      <c r="V17" s="12" t="s">
        <v>148</v>
      </c>
      <c r="W17" s="332"/>
      <c r="X17" s="12" t="s">
        <v>236</v>
      </c>
      <c r="Y17" s="12" t="s">
        <v>148</v>
      </c>
      <c r="Z17" s="332"/>
      <c r="AA17" s="12" t="s">
        <v>236</v>
      </c>
      <c r="AB17" s="12" t="s">
        <v>148</v>
      </c>
      <c r="AC17" s="332"/>
      <c r="AD17" s="160" t="s">
        <v>237</v>
      </c>
      <c r="AE17" s="161" t="s">
        <v>148</v>
      </c>
      <c r="AF17" s="161">
        <v>0</v>
      </c>
      <c r="AG17" s="161" t="s">
        <v>237</v>
      </c>
      <c r="AH17" s="161" t="s">
        <v>148</v>
      </c>
      <c r="AI17" s="161">
        <v>0</v>
      </c>
      <c r="AJ17" s="161" t="s">
        <v>237</v>
      </c>
      <c r="AK17" s="161" t="s">
        <v>148</v>
      </c>
      <c r="AL17" s="161">
        <v>0</v>
      </c>
      <c r="AM1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 s="358">
        <f>Tabla3[[#This Row],[TOTAL A LA FECHA ]]/Tabla3[[#This Row],[Meta 2024]]</f>
        <v>0</v>
      </c>
    </row>
    <row r="18" spans="1:40" ht="120">
      <c r="A18" s="146" t="s">
        <v>127</v>
      </c>
      <c r="B18" s="1" t="s">
        <v>128</v>
      </c>
      <c r="C18" s="1" t="s">
        <v>171</v>
      </c>
      <c r="D18" s="1" t="s">
        <v>130</v>
      </c>
      <c r="E18" s="1" t="s">
        <v>131</v>
      </c>
      <c r="F18" s="1" t="s">
        <v>132</v>
      </c>
      <c r="G18" s="1" t="s">
        <v>133</v>
      </c>
      <c r="H18" s="3" t="s">
        <v>134</v>
      </c>
      <c r="I18" s="267" t="s">
        <v>135</v>
      </c>
      <c r="J18" s="152" t="s">
        <v>136</v>
      </c>
      <c r="K18" s="14" t="s">
        <v>137</v>
      </c>
      <c r="L18" s="152" t="s">
        <v>138</v>
      </c>
      <c r="M18" s="152" t="s">
        <v>35</v>
      </c>
      <c r="N18" s="153">
        <v>5</v>
      </c>
      <c r="O18" s="154" t="s">
        <v>238</v>
      </c>
      <c r="P18" s="152">
        <v>5</v>
      </c>
      <c r="Q18" s="268">
        <v>0.1</v>
      </c>
      <c r="R18" s="152" t="s">
        <v>239</v>
      </c>
      <c r="S18" s="155" t="s">
        <v>146</v>
      </c>
      <c r="T18" s="156" t="s">
        <v>81</v>
      </c>
      <c r="U18" s="12" t="s">
        <v>231</v>
      </c>
      <c r="V18" s="12" t="s">
        <v>148</v>
      </c>
      <c r="W18" s="332"/>
      <c r="X18" s="12" t="s">
        <v>231</v>
      </c>
      <c r="Y18" s="12" t="s">
        <v>148</v>
      </c>
      <c r="Z18" s="332"/>
      <c r="AA18" s="12" t="s">
        <v>240</v>
      </c>
      <c r="AB18" s="12" t="s">
        <v>241</v>
      </c>
      <c r="AC18" s="332"/>
      <c r="AD18" s="160" t="s">
        <v>242</v>
      </c>
      <c r="AE18" s="161" t="s">
        <v>243</v>
      </c>
      <c r="AF18" s="161">
        <v>0</v>
      </c>
      <c r="AG18" s="161" t="s">
        <v>244</v>
      </c>
      <c r="AH18" s="161" t="s">
        <v>243</v>
      </c>
      <c r="AI18" s="161">
        <v>0</v>
      </c>
      <c r="AJ18" s="161" t="s">
        <v>245</v>
      </c>
      <c r="AK18" s="161" t="s">
        <v>246</v>
      </c>
      <c r="AL18" s="161">
        <v>0</v>
      </c>
      <c r="AM1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 s="358">
        <f>Tabla3[[#This Row],[TOTAL A LA FECHA ]]/Tabla3[[#This Row],[Meta 2024]]</f>
        <v>0</v>
      </c>
    </row>
    <row r="19" spans="1:40" ht="90">
      <c r="A19" s="168" t="s">
        <v>247</v>
      </c>
      <c r="B19" s="1" t="s">
        <v>248</v>
      </c>
      <c r="C19" s="1" t="s">
        <v>249</v>
      </c>
      <c r="D19" s="1" t="s">
        <v>250</v>
      </c>
      <c r="E19" s="2" t="s">
        <v>251</v>
      </c>
      <c r="F19" s="169" t="s">
        <v>252</v>
      </c>
      <c r="G19" s="1" t="s">
        <v>253</v>
      </c>
      <c r="H19" s="4" t="s">
        <v>254</v>
      </c>
      <c r="I19" s="276" t="s">
        <v>255</v>
      </c>
      <c r="J19" s="152" t="s">
        <v>136</v>
      </c>
      <c r="K19" s="14" t="s">
        <v>137</v>
      </c>
      <c r="L19" s="152" t="s">
        <v>256</v>
      </c>
      <c r="M19" s="152" t="s">
        <v>257</v>
      </c>
      <c r="N19" s="277">
        <v>12</v>
      </c>
      <c r="O19" s="12" t="s">
        <v>258</v>
      </c>
      <c r="P19" s="152">
        <v>4</v>
      </c>
      <c r="Q19" s="170">
        <v>6.4000000000000001E-2</v>
      </c>
      <c r="R19" s="152" t="s">
        <v>259</v>
      </c>
      <c r="S19" s="171" t="s">
        <v>29</v>
      </c>
      <c r="T19" s="172" t="s">
        <v>81</v>
      </c>
      <c r="U19" s="278"/>
      <c r="V19" s="278"/>
      <c r="W19" s="278"/>
      <c r="X19" s="335"/>
      <c r="Y19" s="335"/>
      <c r="Z19" s="335"/>
      <c r="AA19" s="173" t="s">
        <v>260</v>
      </c>
      <c r="AB19" s="157"/>
      <c r="AC19" s="173">
        <v>1</v>
      </c>
      <c r="AD19" s="335"/>
      <c r="AE19" s="335"/>
      <c r="AF19" s="335"/>
      <c r="AG19" s="335"/>
      <c r="AH19" s="336"/>
      <c r="AI19" s="335"/>
      <c r="AJ19" s="173" t="s">
        <v>261</v>
      </c>
      <c r="AK19" s="189" t="s">
        <v>262</v>
      </c>
      <c r="AL19" s="189">
        <v>0</v>
      </c>
      <c r="AM19" s="234">
        <f>Tabla3[[#This Row],[TOTAL AVANCE CUANTITATIVO MARZO]]+Tabla3[[#This Row],[TOTAL AVANCE CUANTITATIVO JUNIO]]</f>
        <v>1</v>
      </c>
      <c r="AN19" s="358">
        <f>Tabla3[[#This Row],[TOTAL A LA FECHA ]]/Tabla3[[#This Row],[Meta 2024]]</f>
        <v>0.25</v>
      </c>
    </row>
    <row r="20" spans="1:40" ht="120">
      <c r="A20" s="146" t="s">
        <v>127</v>
      </c>
      <c r="B20" s="1" t="s">
        <v>128</v>
      </c>
      <c r="C20" s="1" t="s">
        <v>171</v>
      </c>
      <c r="D20" s="1" t="s">
        <v>130</v>
      </c>
      <c r="E20" s="1" t="s">
        <v>131</v>
      </c>
      <c r="F20" s="1" t="s">
        <v>132</v>
      </c>
      <c r="G20" s="1" t="s">
        <v>133</v>
      </c>
      <c r="H20" s="3" t="s">
        <v>134</v>
      </c>
      <c r="I20" s="267" t="s">
        <v>135</v>
      </c>
      <c r="J20" s="152" t="s">
        <v>136</v>
      </c>
      <c r="K20" s="12" t="s">
        <v>263</v>
      </c>
      <c r="L20" s="152" t="s">
        <v>138</v>
      </c>
      <c r="M20" s="152" t="s">
        <v>264</v>
      </c>
      <c r="N20" s="153">
        <v>20</v>
      </c>
      <c r="O20" s="152" t="s">
        <v>265</v>
      </c>
      <c r="P20" s="12">
        <v>5</v>
      </c>
      <c r="Q20" s="174">
        <v>0.15</v>
      </c>
      <c r="R20" s="15" t="s">
        <v>266</v>
      </c>
      <c r="S20" s="155" t="s">
        <v>146</v>
      </c>
      <c r="T20" s="156" t="s">
        <v>80</v>
      </c>
      <c r="U20" s="278"/>
      <c r="V20" s="278"/>
      <c r="W20" s="337"/>
      <c r="X20" s="157" t="s">
        <v>223</v>
      </c>
      <c r="Y20" s="157" t="s">
        <v>224</v>
      </c>
      <c r="Z20" s="279">
        <v>1</v>
      </c>
      <c r="AA20" s="12" t="s">
        <v>225</v>
      </c>
      <c r="AB20" s="175" t="s">
        <v>224</v>
      </c>
      <c r="AC20" s="157">
        <v>2</v>
      </c>
      <c r="AD20" s="157" t="s">
        <v>226</v>
      </c>
      <c r="AE20" s="157" t="s">
        <v>224</v>
      </c>
      <c r="AF20" s="157">
        <v>1</v>
      </c>
      <c r="AG20" s="157"/>
      <c r="AH20" s="157" t="s">
        <v>227</v>
      </c>
      <c r="AI20" s="157" t="s">
        <v>228</v>
      </c>
      <c r="AJ20" s="189">
        <v>1</v>
      </c>
      <c r="AK20" s="189"/>
      <c r="AL20" s="189"/>
      <c r="AM20" s="175">
        <f>SUM(Tabla3[[#This Row],[TOTAL AVANCE CUANTITATIVO FEBRERO]]+Tabla3[[#This Row],[TOTAL AVANCE CUANTITATIVO MARZO]]+Tabla3[[#This Row],[TOTAL AVANCE CUANTITATIVO ABRIL]]+Tabla3[[#This Row],[Descripción logros y avances JUNIO]])</f>
        <v>5</v>
      </c>
      <c r="AN20" s="358">
        <f>Tabla3[[#This Row],[TOTAL A LA FECHA ]]/Tabla3[[#This Row],[Meta 2024]]</f>
        <v>1</v>
      </c>
    </row>
    <row r="21" spans="1:40" ht="120">
      <c r="A21" s="146" t="s">
        <v>127</v>
      </c>
      <c r="B21" s="1" t="s">
        <v>128</v>
      </c>
      <c r="C21" s="1" t="s">
        <v>171</v>
      </c>
      <c r="D21" s="1" t="s">
        <v>130</v>
      </c>
      <c r="E21" s="1" t="s">
        <v>131</v>
      </c>
      <c r="F21" s="1" t="s">
        <v>132</v>
      </c>
      <c r="G21" s="1" t="s">
        <v>133</v>
      </c>
      <c r="H21" s="3" t="s">
        <v>134</v>
      </c>
      <c r="I21" s="267" t="s">
        <v>135</v>
      </c>
      <c r="J21" s="152" t="s">
        <v>136</v>
      </c>
      <c r="K21" s="12" t="s">
        <v>263</v>
      </c>
      <c r="L21" s="152" t="s">
        <v>138</v>
      </c>
      <c r="M21" s="152" t="s">
        <v>264</v>
      </c>
      <c r="N21" s="153">
        <v>32</v>
      </c>
      <c r="O21" s="152" t="s">
        <v>267</v>
      </c>
      <c r="P21" s="12">
        <v>8</v>
      </c>
      <c r="Q21" s="174">
        <v>0.15</v>
      </c>
      <c r="R21" s="15" t="s">
        <v>268</v>
      </c>
      <c r="S21" s="155" t="s">
        <v>146</v>
      </c>
      <c r="T21" s="156" t="s">
        <v>79</v>
      </c>
      <c r="U21" s="278"/>
      <c r="V21" s="278"/>
      <c r="W21" s="278"/>
      <c r="X21" s="167" t="s">
        <v>269</v>
      </c>
      <c r="Y21" s="338"/>
      <c r="Z21" s="167">
        <v>0</v>
      </c>
      <c r="AA21" s="167" t="s">
        <v>270</v>
      </c>
      <c r="AB21" s="157" t="s">
        <v>271</v>
      </c>
      <c r="AC21" s="280">
        <v>0</v>
      </c>
      <c r="AD21" s="281"/>
      <c r="AE21" s="281"/>
      <c r="AF21" s="281"/>
      <c r="AG21" s="281"/>
      <c r="AH21" s="281"/>
      <c r="AI21" s="282"/>
      <c r="AJ21" s="157" t="s">
        <v>272</v>
      </c>
      <c r="AK21" s="157" t="s">
        <v>273</v>
      </c>
      <c r="AL21" s="157">
        <v>1</v>
      </c>
      <c r="AM21" s="219">
        <f>SUM(Tabla3[[#This Row],[TOTAL AVANCE CUANTITATIVO JUNIO]])</f>
        <v>1</v>
      </c>
      <c r="AN21" s="358">
        <f>Tabla3[[#This Row],[TOTAL A LA FECHA ]]/Tabla3[[#This Row],[Meta 2024]]</f>
        <v>0.125</v>
      </c>
    </row>
    <row r="22" spans="1:40" ht="120">
      <c r="A22" s="146" t="s">
        <v>127</v>
      </c>
      <c r="B22" s="1" t="s">
        <v>128</v>
      </c>
      <c r="C22" s="1" t="s">
        <v>171</v>
      </c>
      <c r="D22" s="1" t="s">
        <v>130</v>
      </c>
      <c r="E22" s="1" t="s">
        <v>131</v>
      </c>
      <c r="F22" s="1" t="s">
        <v>132</v>
      </c>
      <c r="G22" s="1" t="s">
        <v>133</v>
      </c>
      <c r="H22" s="3" t="s">
        <v>134</v>
      </c>
      <c r="I22" s="267" t="s">
        <v>135</v>
      </c>
      <c r="J22" s="152" t="s">
        <v>136</v>
      </c>
      <c r="K22" s="12" t="s">
        <v>263</v>
      </c>
      <c r="L22" s="152" t="s">
        <v>138</v>
      </c>
      <c r="M22" s="152" t="s">
        <v>264</v>
      </c>
      <c r="N22" s="153">
        <v>24</v>
      </c>
      <c r="O22" s="152" t="s">
        <v>274</v>
      </c>
      <c r="P22" s="152">
        <v>8</v>
      </c>
      <c r="Q22" s="174">
        <v>0.1</v>
      </c>
      <c r="R22" s="15" t="s">
        <v>173</v>
      </c>
      <c r="S22" s="155" t="s">
        <v>146</v>
      </c>
      <c r="T22" s="156" t="s">
        <v>79</v>
      </c>
      <c r="U22" s="278"/>
      <c r="V22" s="278"/>
      <c r="W22" s="278"/>
      <c r="X22" s="278"/>
      <c r="Y22" s="278"/>
      <c r="Z22" s="278"/>
      <c r="AA22" s="278"/>
      <c r="AB22" s="278"/>
      <c r="AC22" s="278"/>
      <c r="AD22" s="278"/>
      <c r="AE22" s="278"/>
      <c r="AF22" s="278"/>
      <c r="AG22" s="278"/>
      <c r="AH22" s="278"/>
      <c r="AI22" s="339"/>
      <c r="AJ22" s="338"/>
      <c r="AK22" s="338"/>
      <c r="AL22" s="338"/>
      <c r="AM2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 s="358">
        <f>Tabla3[[#This Row],[TOTAL A LA FECHA ]]/Tabla3[[#This Row],[Meta 2024]]</f>
        <v>0</v>
      </c>
    </row>
    <row r="23" spans="1:40" ht="120">
      <c r="A23" s="146" t="s">
        <v>127</v>
      </c>
      <c r="B23" s="1" t="s">
        <v>128</v>
      </c>
      <c r="C23" s="1" t="s">
        <v>171</v>
      </c>
      <c r="D23" s="1" t="s">
        <v>130</v>
      </c>
      <c r="E23" s="1" t="s">
        <v>131</v>
      </c>
      <c r="F23" s="1" t="s">
        <v>132</v>
      </c>
      <c r="G23" s="1" t="s">
        <v>133</v>
      </c>
      <c r="H23" s="3" t="s">
        <v>134</v>
      </c>
      <c r="I23" s="267" t="s">
        <v>135</v>
      </c>
      <c r="J23" s="152" t="s">
        <v>136</v>
      </c>
      <c r="K23" s="12" t="s">
        <v>263</v>
      </c>
      <c r="L23" s="152" t="s">
        <v>138</v>
      </c>
      <c r="M23" s="152" t="s">
        <v>264</v>
      </c>
      <c r="N23" s="153">
        <f>16*4</f>
        <v>64</v>
      </c>
      <c r="O23" s="12" t="s">
        <v>275</v>
      </c>
      <c r="P23" s="12">
        <v>2</v>
      </c>
      <c r="Q23" s="174">
        <v>0.15</v>
      </c>
      <c r="R23" s="15" t="s">
        <v>276</v>
      </c>
      <c r="S23" s="155" t="s">
        <v>146</v>
      </c>
      <c r="T23" s="156" t="s">
        <v>79</v>
      </c>
      <c r="U23" s="157" t="s">
        <v>277</v>
      </c>
      <c r="V23" s="278"/>
      <c r="W23" s="157">
        <v>0</v>
      </c>
      <c r="X23" s="160" t="s">
        <v>277</v>
      </c>
      <c r="Y23" s="278"/>
      <c r="Z23" s="157">
        <v>0</v>
      </c>
      <c r="AA23" s="160" t="s">
        <v>277</v>
      </c>
      <c r="AB23" s="278"/>
      <c r="AC23" s="283">
        <v>0</v>
      </c>
      <c r="AD23" s="283"/>
      <c r="AE23" s="283"/>
      <c r="AF23" s="283"/>
      <c r="AG23" s="283"/>
      <c r="AH23" s="283"/>
      <c r="AI23" s="284"/>
      <c r="AJ23" s="228"/>
      <c r="AK23" s="228"/>
      <c r="AL23" s="228"/>
      <c r="AM2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3" s="358">
        <f>Tabla3[[#This Row],[TOTAL A LA FECHA ]]/Tabla3[[#This Row],[Meta 2024]]</f>
        <v>0</v>
      </c>
    </row>
    <row r="24" spans="1:40" ht="120">
      <c r="A24" s="146" t="s">
        <v>127</v>
      </c>
      <c r="B24" s="1" t="s">
        <v>128</v>
      </c>
      <c r="C24" s="1" t="s">
        <v>171</v>
      </c>
      <c r="D24" s="1" t="s">
        <v>130</v>
      </c>
      <c r="E24" s="1" t="s">
        <v>131</v>
      </c>
      <c r="F24" s="1" t="s">
        <v>132</v>
      </c>
      <c r="G24" s="1" t="s">
        <v>133</v>
      </c>
      <c r="H24" s="3" t="s">
        <v>134</v>
      </c>
      <c r="I24" s="267" t="s">
        <v>135</v>
      </c>
      <c r="J24" s="152" t="s">
        <v>136</v>
      </c>
      <c r="K24" s="12" t="s">
        <v>263</v>
      </c>
      <c r="L24" s="152" t="s">
        <v>138</v>
      </c>
      <c r="M24" s="152" t="s">
        <v>264</v>
      </c>
      <c r="N24" s="153">
        <v>8</v>
      </c>
      <c r="O24" s="152" t="s">
        <v>278</v>
      </c>
      <c r="P24" s="152">
        <v>2</v>
      </c>
      <c r="Q24" s="174">
        <v>0.05</v>
      </c>
      <c r="R24" s="15" t="s">
        <v>173</v>
      </c>
      <c r="S24" s="155" t="s">
        <v>146</v>
      </c>
      <c r="T24" s="156" t="s">
        <v>79</v>
      </c>
      <c r="U24" s="278"/>
      <c r="V24" s="278"/>
      <c r="W24" s="278"/>
      <c r="X24" s="278"/>
      <c r="Y24" s="278"/>
      <c r="Z24" s="278"/>
      <c r="AA24" s="278"/>
      <c r="AB24" s="278"/>
      <c r="AC24" s="278"/>
      <c r="AD24" s="278"/>
      <c r="AE24" s="278"/>
      <c r="AF24" s="278"/>
      <c r="AG24" s="278"/>
      <c r="AH24" s="278"/>
      <c r="AI24" s="339"/>
      <c r="AJ24" s="278"/>
      <c r="AK24" s="278"/>
      <c r="AL24" s="278"/>
      <c r="AM2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4" s="358">
        <f>Tabla3[[#This Row],[TOTAL A LA FECHA ]]/Tabla3[[#This Row],[Meta 2024]]</f>
        <v>0</v>
      </c>
    </row>
    <row r="25" spans="1:40" ht="120">
      <c r="A25" s="146" t="s">
        <v>127</v>
      </c>
      <c r="B25" s="1" t="s">
        <v>128</v>
      </c>
      <c r="C25" s="1" t="s">
        <v>171</v>
      </c>
      <c r="D25" s="1" t="s">
        <v>130</v>
      </c>
      <c r="E25" s="1" t="s">
        <v>131</v>
      </c>
      <c r="F25" s="1" t="s">
        <v>132</v>
      </c>
      <c r="G25" s="1" t="s">
        <v>133</v>
      </c>
      <c r="H25" s="3" t="s">
        <v>134</v>
      </c>
      <c r="I25" s="267" t="s">
        <v>135</v>
      </c>
      <c r="J25" s="152" t="s">
        <v>136</v>
      </c>
      <c r="K25" s="12" t="s">
        <v>263</v>
      </c>
      <c r="L25" s="152" t="s">
        <v>138</v>
      </c>
      <c r="M25" s="152" t="s">
        <v>264</v>
      </c>
      <c r="N25" s="153">
        <v>90</v>
      </c>
      <c r="O25" s="152" t="s">
        <v>279</v>
      </c>
      <c r="P25" s="12">
        <v>30</v>
      </c>
      <c r="Q25" s="174">
        <v>0.05</v>
      </c>
      <c r="R25" s="176" t="s">
        <v>280</v>
      </c>
      <c r="S25" s="155" t="s">
        <v>30</v>
      </c>
      <c r="T25" s="156" t="s">
        <v>80</v>
      </c>
      <c r="U25" s="278"/>
      <c r="V25" s="278"/>
      <c r="W25" s="278"/>
      <c r="X25" s="278"/>
      <c r="Y25" s="278"/>
      <c r="Z25" s="278"/>
      <c r="AA25" s="278"/>
      <c r="AB25" s="278"/>
      <c r="AC25" s="278"/>
      <c r="AD25" s="278"/>
      <c r="AE25" s="278"/>
      <c r="AF25" s="278"/>
      <c r="AG25" s="278"/>
      <c r="AH25" s="278"/>
      <c r="AI25" s="339"/>
      <c r="AJ25" s="278"/>
      <c r="AK25" s="278"/>
      <c r="AL25" s="278"/>
      <c r="AM2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5" s="358">
        <f>Tabla3[[#This Row],[TOTAL A LA FECHA ]]/Tabla3[[#This Row],[Meta 2024]]</f>
        <v>0</v>
      </c>
    </row>
    <row r="26" spans="1:40" ht="120">
      <c r="A26" s="146" t="s">
        <v>127</v>
      </c>
      <c r="B26" s="1" t="s">
        <v>128</v>
      </c>
      <c r="C26" s="1" t="s">
        <v>171</v>
      </c>
      <c r="D26" s="1" t="s">
        <v>130</v>
      </c>
      <c r="E26" s="1" t="s">
        <v>131</v>
      </c>
      <c r="F26" s="1" t="s">
        <v>132</v>
      </c>
      <c r="G26" s="1" t="s">
        <v>133</v>
      </c>
      <c r="H26" s="3" t="s">
        <v>134</v>
      </c>
      <c r="I26" s="267" t="s">
        <v>135</v>
      </c>
      <c r="J26" s="152" t="s">
        <v>136</v>
      </c>
      <c r="K26" s="12" t="s">
        <v>263</v>
      </c>
      <c r="L26" s="152" t="s">
        <v>138</v>
      </c>
      <c r="M26" s="152" t="s">
        <v>264</v>
      </c>
      <c r="N26" s="153">
        <v>1</v>
      </c>
      <c r="O26" s="152" t="s">
        <v>281</v>
      </c>
      <c r="P26" s="152">
        <v>1</v>
      </c>
      <c r="Q26" s="174">
        <v>0.03</v>
      </c>
      <c r="R26" s="152" t="s">
        <v>282</v>
      </c>
      <c r="S26" s="171" t="s">
        <v>30</v>
      </c>
      <c r="T26" s="172" t="s">
        <v>283</v>
      </c>
      <c r="U26" s="278"/>
      <c r="V26" s="278"/>
      <c r="W26" s="278"/>
      <c r="X26" s="278"/>
      <c r="Y26" s="278"/>
      <c r="Z26" s="278"/>
      <c r="AA26" s="278"/>
      <c r="AB26" s="278"/>
      <c r="AC26" s="278"/>
      <c r="AD26" s="278"/>
      <c r="AE26" s="278"/>
      <c r="AF26" s="278"/>
      <c r="AG26" s="278"/>
      <c r="AH26" s="278"/>
      <c r="AI26" s="340"/>
      <c r="AJ26" s="335"/>
      <c r="AK26" s="335"/>
      <c r="AL26" s="335"/>
      <c r="AM2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6" s="358">
        <f>Tabla3[[#This Row],[TOTAL A LA FECHA ]]/Tabla3[[#This Row],[Meta 2024]]</f>
        <v>0</v>
      </c>
    </row>
    <row r="27" spans="1:40" ht="120">
      <c r="A27" s="146" t="s">
        <v>127</v>
      </c>
      <c r="B27" s="1" t="s">
        <v>128</v>
      </c>
      <c r="C27" s="1" t="s">
        <v>171</v>
      </c>
      <c r="D27" s="1" t="s">
        <v>130</v>
      </c>
      <c r="E27" s="1" t="s">
        <v>131</v>
      </c>
      <c r="F27" s="1" t="s">
        <v>132</v>
      </c>
      <c r="G27" s="1" t="s">
        <v>133</v>
      </c>
      <c r="H27" s="3" t="s">
        <v>134</v>
      </c>
      <c r="I27" s="267" t="s">
        <v>135</v>
      </c>
      <c r="J27" s="152" t="s">
        <v>136</v>
      </c>
      <c r="K27" s="12" t="s">
        <v>263</v>
      </c>
      <c r="L27" s="152" t="s">
        <v>138</v>
      </c>
      <c r="M27" s="152" t="s">
        <v>264</v>
      </c>
      <c r="N27" s="153">
        <v>1</v>
      </c>
      <c r="O27" s="152" t="s">
        <v>284</v>
      </c>
      <c r="P27" s="177">
        <v>1</v>
      </c>
      <c r="Q27" s="174">
        <v>0.02</v>
      </c>
      <c r="R27" s="152" t="s">
        <v>285</v>
      </c>
      <c r="S27" s="155" t="s">
        <v>76</v>
      </c>
      <c r="T27" s="156" t="s">
        <v>79</v>
      </c>
      <c r="U27" s="278"/>
      <c r="V27" s="278"/>
      <c r="W27" s="278"/>
      <c r="X27" s="278"/>
      <c r="Y27" s="278"/>
      <c r="Z27" s="278"/>
      <c r="AA27" s="278"/>
      <c r="AB27" s="278"/>
      <c r="AC27" s="278"/>
      <c r="AD27" s="278"/>
      <c r="AE27" s="278"/>
      <c r="AF27" s="278"/>
      <c r="AG27" s="278"/>
      <c r="AH27" s="278"/>
      <c r="AI27" s="339"/>
      <c r="AJ27" s="278"/>
      <c r="AK27" s="278"/>
      <c r="AL27" s="278"/>
      <c r="AM2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7" s="358">
        <f>Tabla3[[#This Row],[TOTAL A LA FECHA ]]/Tabla3[[#This Row],[Meta 2024]]</f>
        <v>0</v>
      </c>
    </row>
    <row r="28" spans="1:40" ht="120">
      <c r="A28" s="146" t="s">
        <v>127</v>
      </c>
      <c r="B28" s="1" t="s">
        <v>128</v>
      </c>
      <c r="C28" s="1" t="s">
        <v>171</v>
      </c>
      <c r="D28" s="1" t="s">
        <v>130</v>
      </c>
      <c r="E28" s="1" t="s">
        <v>131</v>
      </c>
      <c r="F28" s="1" t="s">
        <v>132</v>
      </c>
      <c r="G28" s="1" t="s">
        <v>133</v>
      </c>
      <c r="H28" s="3" t="s">
        <v>134</v>
      </c>
      <c r="I28" s="267" t="s">
        <v>135</v>
      </c>
      <c r="J28" s="152" t="s">
        <v>136</v>
      </c>
      <c r="K28" s="12" t="s">
        <v>263</v>
      </c>
      <c r="L28" s="152" t="s">
        <v>138</v>
      </c>
      <c r="M28" s="152" t="s">
        <v>264</v>
      </c>
      <c r="N28" s="153">
        <v>8</v>
      </c>
      <c r="O28" s="152" t="s">
        <v>286</v>
      </c>
      <c r="P28" s="177">
        <v>2</v>
      </c>
      <c r="Q28" s="174">
        <v>0.1</v>
      </c>
      <c r="R28" s="152" t="s">
        <v>287</v>
      </c>
      <c r="S28" s="155" t="s">
        <v>146</v>
      </c>
      <c r="T28" s="156" t="s">
        <v>79</v>
      </c>
      <c r="U28" s="278"/>
      <c r="V28" s="278"/>
      <c r="W28" s="278"/>
      <c r="X28" s="278"/>
      <c r="Y28" s="278"/>
      <c r="Z28" s="278"/>
      <c r="AA28" s="278"/>
      <c r="AB28" s="278"/>
      <c r="AC28" s="278"/>
      <c r="AD28" s="278"/>
      <c r="AE28" s="278"/>
      <c r="AF28" s="278"/>
      <c r="AG28" s="278"/>
      <c r="AH28" s="278"/>
      <c r="AI28" s="339"/>
      <c r="AJ28" s="278"/>
      <c r="AK28" s="278"/>
      <c r="AL28" s="278"/>
      <c r="AM2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8" s="358">
        <f>Tabla3[[#This Row],[TOTAL A LA FECHA ]]/Tabla3[[#This Row],[Meta 2024]]</f>
        <v>0</v>
      </c>
    </row>
    <row r="29" spans="1:40" ht="120">
      <c r="A29" s="146" t="s">
        <v>127</v>
      </c>
      <c r="B29" s="1" t="s">
        <v>128</v>
      </c>
      <c r="C29" s="1" t="s">
        <v>171</v>
      </c>
      <c r="D29" s="1" t="s">
        <v>130</v>
      </c>
      <c r="E29" s="1" t="s">
        <v>131</v>
      </c>
      <c r="F29" s="1" t="s">
        <v>132</v>
      </c>
      <c r="G29" s="1" t="s">
        <v>133</v>
      </c>
      <c r="H29" s="3" t="s">
        <v>134</v>
      </c>
      <c r="I29" s="267" t="s">
        <v>135</v>
      </c>
      <c r="J29" s="152" t="s">
        <v>136</v>
      </c>
      <c r="K29" s="12" t="s">
        <v>263</v>
      </c>
      <c r="L29" s="152" t="s">
        <v>138</v>
      </c>
      <c r="M29" s="152" t="s">
        <v>264</v>
      </c>
      <c r="N29" s="153">
        <v>5</v>
      </c>
      <c r="O29" s="152" t="s">
        <v>288</v>
      </c>
      <c r="P29" s="177">
        <v>5</v>
      </c>
      <c r="Q29" s="174">
        <v>0.05</v>
      </c>
      <c r="R29" s="152" t="s">
        <v>289</v>
      </c>
      <c r="S29" s="155" t="s">
        <v>146</v>
      </c>
      <c r="T29" s="156" t="s">
        <v>79</v>
      </c>
      <c r="U29" s="278"/>
      <c r="V29" s="278"/>
      <c r="W29" s="278"/>
      <c r="X29" s="278"/>
      <c r="Y29" s="278"/>
      <c r="Z29" s="278"/>
      <c r="AA29" s="278"/>
      <c r="AB29" s="278"/>
      <c r="AC29" s="278"/>
      <c r="AD29" s="278"/>
      <c r="AE29" s="278"/>
      <c r="AF29" s="278"/>
      <c r="AG29" s="278"/>
      <c r="AH29" s="278"/>
      <c r="AI29" s="339"/>
      <c r="AJ29" s="278"/>
      <c r="AK29" s="278"/>
      <c r="AL29" s="278"/>
      <c r="AM2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9" s="358">
        <f>Tabla3[[#This Row],[TOTAL A LA FECHA ]]/Tabla3[[#This Row],[Meta 2024]]</f>
        <v>0</v>
      </c>
    </row>
    <row r="30" spans="1:40" ht="120">
      <c r="A30" s="146" t="s">
        <v>127</v>
      </c>
      <c r="B30" s="1" t="s">
        <v>128</v>
      </c>
      <c r="C30" s="1" t="s">
        <v>129</v>
      </c>
      <c r="D30" s="1" t="s">
        <v>130</v>
      </c>
      <c r="E30" s="1" t="s">
        <v>131</v>
      </c>
      <c r="F30" s="1" t="s">
        <v>132</v>
      </c>
      <c r="G30" s="1" t="s">
        <v>133</v>
      </c>
      <c r="H30" s="3" t="s">
        <v>134</v>
      </c>
      <c r="I30" s="267" t="s">
        <v>135</v>
      </c>
      <c r="J30" s="152" t="s">
        <v>136</v>
      </c>
      <c r="K30" s="12" t="s">
        <v>263</v>
      </c>
      <c r="L30" s="152" t="s">
        <v>138</v>
      </c>
      <c r="M30" s="152" t="s">
        <v>264</v>
      </c>
      <c r="N30" s="153">
        <v>40</v>
      </c>
      <c r="O30" s="152" t="s">
        <v>290</v>
      </c>
      <c r="P30" s="177">
        <v>10</v>
      </c>
      <c r="Q30" s="174">
        <v>0.05</v>
      </c>
      <c r="R30" s="152" t="s">
        <v>291</v>
      </c>
      <c r="S30" s="155" t="s">
        <v>146</v>
      </c>
      <c r="T30" s="156" t="s">
        <v>79</v>
      </c>
      <c r="U30" s="278"/>
      <c r="V30" s="278"/>
      <c r="W30" s="278"/>
      <c r="X30" s="278"/>
      <c r="Y30" s="278"/>
      <c r="Z30" s="278"/>
      <c r="AA30" s="278"/>
      <c r="AB30" s="278"/>
      <c r="AC30" s="278"/>
      <c r="AD30" s="278"/>
      <c r="AE30" s="278"/>
      <c r="AF30" s="278"/>
      <c r="AG30" s="278"/>
      <c r="AH30" s="278"/>
      <c r="AI30" s="339"/>
      <c r="AJ30" s="278"/>
      <c r="AK30" s="278"/>
      <c r="AL30" s="278"/>
      <c r="AM3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0" s="358">
        <f>Tabla3[[#This Row],[TOTAL A LA FECHA ]]/Tabla3[[#This Row],[Meta 2024]]</f>
        <v>0</v>
      </c>
    </row>
    <row r="31" spans="1:40" ht="120">
      <c r="A31" s="146" t="s">
        <v>127</v>
      </c>
      <c r="B31" s="1" t="s">
        <v>128</v>
      </c>
      <c r="C31" s="1" t="s">
        <v>129</v>
      </c>
      <c r="D31" s="1" t="s">
        <v>130</v>
      </c>
      <c r="E31" s="1" t="s">
        <v>131</v>
      </c>
      <c r="F31" s="1" t="s">
        <v>132</v>
      </c>
      <c r="G31" s="1" t="s">
        <v>133</v>
      </c>
      <c r="H31" s="3" t="s">
        <v>134</v>
      </c>
      <c r="I31" s="267" t="s">
        <v>135</v>
      </c>
      <c r="J31" s="152" t="s">
        <v>136</v>
      </c>
      <c r="K31" s="12" t="s">
        <v>263</v>
      </c>
      <c r="L31" s="152" t="s">
        <v>138</v>
      </c>
      <c r="M31" s="152" t="s">
        <v>264</v>
      </c>
      <c r="N31" s="153">
        <v>40</v>
      </c>
      <c r="O31" s="152" t="s">
        <v>292</v>
      </c>
      <c r="P31" s="152">
        <v>10</v>
      </c>
      <c r="Q31" s="174">
        <v>0.05</v>
      </c>
      <c r="R31" s="152" t="s">
        <v>293</v>
      </c>
      <c r="S31" s="171"/>
      <c r="T31" s="172"/>
      <c r="U31" s="338"/>
      <c r="V31" s="338"/>
      <c r="W31" s="338"/>
      <c r="X31" s="338"/>
      <c r="Y31" s="338"/>
      <c r="Z31" s="338"/>
      <c r="AA31" s="338"/>
      <c r="AB31" s="338"/>
      <c r="AC31" s="338"/>
      <c r="AD31" s="338"/>
      <c r="AE31" s="338"/>
      <c r="AF31" s="338"/>
      <c r="AG31" s="338"/>
      <c r="AH31" s="338"/>
      <c r="AI31" s="278"/>
      <c r="AJ31" s="278"/>
      <c r="AK31" s="278"/>
      <c r="AL31" s="278"/>
      <c r="AM3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1" s="358">
        <f>Tabla3[[#This Row],[TOTAL A LA FECHA ]]/Tabla3[[#This Row],[Meta 2024]]</f>
        <v>0</v>
      </c>
    </row>
    <row r="32" spans="1:40" ht="120">
      <c r="A32" s="146" t="s">
        <v>127</v>
      </c>
      <c r="B32" s="1" t="s">
        <v>128</v>
      </c>
      <c r="C32" s="1" t="s">
        <v>171</v>
      </c>
      <c r="D32" s="1" t="s">
        <v>130</v>
      </c>
      <c r="E32" s="1" t="s">
        <v>131</v>
      </c>
      <c r="F32" s="1" t="s">
        <v>132</v>
      </c>
      <c r="G32" s="1" t="s">
        <v>133</v>
      </c>
      <c r="H32" s="3" t="s">
        <v>134</v>
      </c>
      <c r="I32" s="267" t="s">
        <v>135</v>
      </c>
      <c r="J32" s="152" t="s">
        <v>136</v>
      </c>
      <c r="K32" s="12" t="s">
        <v>263</v>
      </c>
      <c r="L32" s="152" t="s">
        <v>138</v>
      </c>
      <c r="M32" s="152" t="s">
        <v>264</v>
      </c>
      <c r="N32" s="153">
        <v>4</v>
      </c>
      <c r="O32" s="152" t="s">
        <v>294</v>
      </c>
      <c r="P32" s="177">
        <v>1</v>
      </c>
      <c r="Q32" s="174">
        <v>0.05</v>
      </c>
      <c r="R32" s="15" t="s">
        <v>295</v>
      </c>
      <c r="S32" s="155" t="s">
        <v>146</v>
      </c>
      <c r="T32" s="156" t="s">
        <v>79</v>
      </c>
      <c r="U32" s="278"/>
      <c r="V32" s="278"/>
      <c r="W32" s="278"/>
      <c r="X32" s="278"/>
      <c r="Y32" s="278"/>
      <c r="Z32" s="278"/>
      <c r="AA32" s="278"/>
      <c r="AB32" s="278"/>
      <c r="AC32" s="278"/>
      <c r="AD32" s="278"/>
      <c r="AE32" s="278"/>
      <c r="AF32" s="278"/>
      <c r="AG32" s="278"/>
      <c r="AH32" s="278"/>
      <c r="AI32" s="278"/>
      <c r="AJ32" s="278"/>
      <c r="AK32" s="278"/>
      <c r="AL32" s="278"/>
      <c r="AM3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2" s="358">
        <f>Tabla3[[#This Row],[TOTAL A LA FECHA ]]/Tabla3[[#This Row],[Meta 2024]]</f>
        <v>0</v>
      </c>
    </row>
    <row r="33" spans="1:40" ht="90">
      <c r="A33" s="168" t="s">
        <v>247</v>
      </c>
      <c r="B33" s="1" t="s">
        <v>248</v>
      </c>
      <c r="C33" s="1" t="s">
        <v>249</v>
      </c>
      <c r="D33" s="1" t="s">
        <v>250</v>
      </c>
      <c r="E33" s="2" t="s">
        <v>251</v>
      </c>
      <c r="F33" s="169" t="s">
        <v>252</v>
      </c>
      <c r="G33" s="1" t="s">
        <v>253</v>
      </c>
      <c r="H33" s="4" t="s">
        <v>254</v>
      </c>
      <c r="I33" s="285" t="s">
        <v>255</v>
      </c>
      <c r="J33" s="178" t="s">
        <v>136</v>
      </c>
      <c r="K33" s="12" t="s">
        <v>263</v>
      </c>
      <c r="L33" s="152" t="s">
        <v>256</v>
      </c>
      <c r="M33" s="152" t="s">
        <v>257</v>
      </c>
      <c r="N33" s="277">
        <v>12</v>
      </c>
      <c r="O33" s="12" t="s">
        <v>258</v>
      </c>
      <c r="P33" s="152">
        <v>4</v>
      </c>
      <c r="Q33" s="170">
        <v>6.4000000000000001E-2</v>
      </c>
      <c r="R33" s="152" t="s">
        <v>259</v>
      </c>
      <c r="S33" s="171"/>
      <c r="T33" s="278"/>
      <c r="U33" s="278"/>
      <c r="V33" s="278"/>
      <c r="W33" s="278"/>
      <c r="X33" s="278"/>
      <c r="Y33" s="278"/>
      <c r="Z33" s="278"/>
      <c r="AA33" s="278"/>
      <c r="AB33" s="278"/>
      <c r="AC33" s="278"/>
      <c r="AD33" s="278"/>
      <c r="AE33" s="278"/>
      <c r="AF33" s="278"/>
      <c r="AG33" s="278"/>
      <c r="AH33" s="278"/>
      <c r="AI33" s="278"/>
      <c r="AJ33" s="278"/>
      <c r="AK33" s="278"/>
      <c r="AL33" s="278"/>
      <c r="AM33" s="278">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3" s="358">
        <f>Tabla3[[#This Row],[TOTAL A LA FECHA ]]/Tabla3[[#This Row],[Meta 2024]]</f>
        <v>0</v>
      </c>
    </row>
    <row r="34" spans="1:40" ht="120">
      <c r="A34" s="146" t="s">
        <v>127</v>
      </c>
      <c r="B34" s="1" t="s">
        <v>128</v>
      </c>
      <c r="C34" s="1" t="s">
        <v>171</v>
      </c>
      <c r="D34" s="1" t="s">
        <v>296</v>
      </c>
      <c r="E34" s="1" t="s">
        <v>131</v>
      </c>
      <c r="F34" s="1" t="s">
        <v>132</v>
      </c>
      <c r="G34" s="1" t="s">
        <v>133</v>
      </c>
      <c r="H34" s="3" t="s">
        <v>134</v>
      </c>
      <c r="I34" s="267" t="s">
        <v>135</v>
      </c>
      <c r="J34" s="152" t="s">
        <v>136</v>
      </c>
      <c r="K34" s="12" t="s">
        <v>297</v>
      </c>
      <c r="L34" s="152" t="s">
        <v>138</v>
      </c>
      <c r="M34" s="152" t="s">
        <v>36</v>
      </c>
      <c r="N34" s="153">
        <v>4</v>
      </c>
      <c r="O34" s="152" t="s">
        <v>298</v>
      </c>
      <c r="P34" s="179">
        <v>1</v>
      </c>
      <c r="Q34" s="180">
        <v>0.05</v>
      </c>
      <c r="R34" s="152" t="s">
        <v>299</v>
      </c>
      <c r="S34" s="155" t="s">
        <v>30</v>
      </c>
      <c r="T34" s="157" t="s">
        <v>80</v>
      </c>
      <c r="U34" s="157"/>
      <c r="V34" s="157"/>
      <c r="W34" s="157">
        <v>0</v>
      </c>
      <c r="X34" s="157"/>
      <c r="Y34" s="157"/>
      <c r="Z34" s="157">
        <v>0</v>
      </c>
      <c r="AA34" s="157"/>
      <c r="AB34" s="157"/>
      <c r="AC34" s="157">
        <v>0</v>
      </c>
      <c r="AD34" s="157" t="s">
        <v>300</v>
      </c>
      <c r="AE34" s="157"/>
      <c r="AF34" s="157">
        <v>0</v>
      </c>
      <c r="AG34" s="157" t="s">
        <v>301</v>
      </c>
      <c r="AH34" s="157"/>
      <c r="AI34" s="157">
        <v>0</v>
      </c>
      <c r="AJ34" s="157" t="s">
        <v>302</v>
      </c>
      <c r="AK34" s="157">
        <v>0</v>
      </c>
      <c r="AL34" s="157">
        <v>0</v>
      </c>
      <c r="AM34" s="157">
        <f>SUM(Tabla3[[#This Row],[TOTAL AVANCE CUANTITATIVO ENERO]]+Tabla3[[#This Row],[TOTAL AVANCE CUANTITATIVO FEBRERO]]+Tabla3[[#This Row],[TOTAL AVANCE CUANTITATIVO MARZO]]+Tabla3[[#This Row],[TOTAL AVANCE CUANTITATIVO ABRIL]]+Tabla3[[#This Row],[TOTAL AVANCE CUANTITATIVO MAYO]]+Tabla3[[#This Row],[EVIDENCIA JUNIO]])</f>
        <v>0</v>
      </c>
      <c r="AN34" s="358">
        <f>Tabla3[[#This Row],[TOTAL A LA FECHA ]]/Tabla3[[#This Row],[Meta 2024]]</f>
        <v>0</v>
      </c>
    </row>
    <row r="35" spans="1:40" ht="120">
      <c r="A35" s="146" t="s">
        <v>127</v>
      </c>
      <c r="B35" s="1" t="s">
        <v>128</v>
      </c>
      <c r="C35" s="1" t="s">
        <v>171</v>
      </c>
      <c r="D35" s="1" t="s">
        <v>296</v>
      </c>
      <c r="E35" s="1" t="s">
        <v>131</v>
      </c>
      <c r="F35" s="1" t="s">
        <v>132</v>
      </c>
      <c r="G35" s="1" t="s">
        <v>133</v>
      </c>
      <c r="H35" s="3" t="s">
        <v>134</v>
      </c>
      <c r="I35" s="267" t="s">
        <v>135</v>
      </c>
      <c r="J35" s="152" t="s">
        <v>136</v>
      </c>
      <c r="K35" s="12" t="s">
        <v>297</v>
      </c>
      <c r="L35" s="152" t="s">
        <v>138</v>
      </c>
      <c r="M35" s="152" t="s">
        <v>36</v>
      </c>
      <c r="N35" s="152">
        <v>1</v>
      </c>
      <c r="O35" s="152" t="s">
        <v>303</v>
      </c>
      <c r="P35" s="152">
        <v>1</v>
      </c>
      <c r="Q35" s="174">
        <v>0.05</v>
      </c>
      <c r="R35" s="152" t="s">
        <v>304</v>
      </c>
      <c r="S35" s="171" t="s">
        <v>30</v>
      </c>
      <c r="T35" s="157" t="s">
        <v>78</v>
      </c>
      <c r="U35" s="278"/>
      <c r="V35" s="278"/>
      <c r="W35" s="157">
        <v>0</v>
      </c>
      <c r="X35" s="157"/>
      <c r="Y35" s="157"/>
      <c r="Z35" s="157">
        <v>0</v>
      </c>
      <c r="AA35" s="157"/>
      <c r="AB35" s="157"/>
      <c r="AC35" s="157">
        <v>0</v>
      </c>
      <c r="AD35" s="157" t="s">
        <v>305</v>
      </c>
      <c r="AE35" s="278"/>
      <c r="AF35" s="157">
        <v>0</v>
      </c>
      <c r="AG35" s="157"/>
      <c r="AH35" s="157"/>
      <c r="AI35" s="157">
        <v>0</v>
      </c>
      <c r="AJ35" s="157" t="s">
        <v>306</v>
      </c>
      <c r="AK35" s="157">
        <v>0</v>
      </c>
      <c r="AL35" s="278"/>
      <c r="AM35"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5" s="358">
        <f>Tabla3[[#This Row],[TOTAL A LA FECHA ]]/Tabla3[[#This Row],[Meta 2024]]</f>
        <v>0</v>
      </c>
    </row>
    <row r="36" spans="1:40" ht="120">
      <c r="A36" s="146" t="s">
        <v>127</v>
      </c>
      <c r="B36" s="1" t="s">
        <v>128</v>
      </c>
      <c r="C36" s="1" t="s">
        <v>171</v>
      </c>
      <c r="D36" s="1" t="s">
        <v>296</v>
      </c>
      <c r="E36" s="1" t="s">
        <v>131</v>
      </c>
      <c r="F36" s="1" t="s">
        <v>132</v>
      </c>
      <c r="G36" s="1" t="s">
        <v>133</v>
      </c>
      <c r="H36" s="3" t="s">
        <v>134</v>
      </c>
      <c r="I36" s="267" t="s">
        <v>135</v>
      </c>
      <c r="J36" s="152" t="s">
        <v>136</v>
      </c>
      <c r="K36" s="12" t="s">
        <v>297</v>
      </c>
      <c r="L36" s="152" t="s">
        <v>138</v>
      </c>
      <c r="M36" s="152" t="s">
        <v>36</v>
      </c>
      <c r="N36" s="152">
        <v>1</v>
      </c>
      <c r="O36" s="152" t="s">
        <v>307</v>
      </c>
      <c r="P36" s="152">
        <v>1</v>
      </c>
      <c r="Q36" s="174">
        <v>0.05</v>
      </c>
      <c r="R36" s="152" t="s">
        <v>308</v>
      </c>
      <c r="S36" s="171" t="s">
        <v>30</v>
      </c>
      <c r="T36" s="157" t="s">
        <v>72</v>
      </c>
      <c r="U36" s="278"/>
      <c r="V36" s="278"/>
      <c r="W36" s="157">
        <v>0</v>
      </c>
      <c r="X36" s="278"/>
      <c r="Y36" s="278"/>
      <c r="Z36" s="278"/>
      <c r="AA36" s="157" t="s">
        <v>309</v>
      </c>
      <c r="AB36" s="278"/>
      <c r="AC36" s="278"/>
      <c r="AD36" s="157" t="s">
        <v>310</v>
      </c>
      <c r="AE36" s="278"/>
      <c r="AF36" s="157">
        <v>1</v>
      </c>
      <c r="AG36" s="278"/>
      <c r="AH36" s="278"/>
      <c r="AI36" s="157">
        <v>0</v>
      </c>
      <c r="AJ36" s="157"/>
      <c r="AK36" s="157">
        <v>0</v>
      </c>
      <c r="AL36" s="157"/>
      <c r="AM3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36" s="358">
        <f>Tabla3[[#This Row],[TOTAL A LA FECHA ]]/Tabla3[[#This Row],[Meta 2024]]</f>
        <v>1</v>
      </c>
    </row>
    <row r="37" spans="1:40" ht="120">
      <c r="A37" s="146" t="s">
        <v>127</v>
      </c>
      <c r="B37" s="1" t="s">
        <v>128</v>
      </c>
      <c r="C37" s="1" t="s">
        <v>311</v>
      </c>
      <c r="D37" s="1" t="s">
        <v>296</v>
      </c>
      <c r="E37" s="1" t="s">
        <v>131</v>
      </c>
      <c r="F37" s="1" t="s">
        <v>132</v>
      </c>
      <c r="G37" s="1" t="s">
        <v>133</v>
      </c>
      <c r="H37" s="3" t="s">
        <v>134</v>
      </c>
      <c r="I37" s="267" t="s">
        <v>135</v>
      </c>
      <c r="J37" s="152" t="s">
        <v>136</v>
      </c>
      <c r="K37" s="12" t="s">
        <v>297</v>
      </c>
      <c r="L37" s="152" t="s">
        <v>138</v>
      </c>
      <c r="M37" s="152" t="s">
        <v>36</v>
      </c>
      <c r="N37" s="152">
        <v>1</v>
      </c>
      <c r="O37" s="152" t="s">
        <v>312</v>
      </c>
      <c r="P37" s="152">
        <v>1</v>
      </c>
      <c r="Q37" s="174">
        <v>0.15</v>
      </c>
      <c r="R37" s="152" t="s">
        <v>313</v>
      </c>
      <c r="S37" s="171" t="s">
        <v>30</v>
      </c>
      <c r="T37" s="157" t="s">
        <v>79</v>
      </c>
      <c r="U37" s="278"/>
      <c r="V37" s="278"/>
      <c r="W37" s="157">
        <v>0</v>
      </c>
      <c r="X37" s="157" t="s">
        <v>314</v>
      </c>
      <c r="Y37" s="278"/>
      <c r="Z37" s="157">
        <v>0</v>
      </c>
      <c r="AA37" s="157" t="s">
        <v>315</v>
      </c>
      <c r="AB37" s="278"/>
      <c r="AC37" s="157">
        <v>0</v>
      </c>
      <c r="AD37" s="157" t="s">
        <v>316</v>
      </c>
      <c r="AE37" s="278"/>
      <c r="AF37" s="286">
        <v>0</v>
      </c>
      <c r="AG37" s="157" t="s">
        <v>317</v>
      </c>
      <c r="AH37" s="278"/>
      <c r="AI37" s="157">
        <v>0</v>
      </c>
      <c r="AJ37" s="157" t="s">
        <v>317</v>
      </c>
      <c r="AK37" s="278"/>
      <c r="AL37" s="157">
        <v>0</v>
      </c>
      <c r="AM37"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7" s="358">
        <f>Tabla3[[#This Row],[TOTAL A LA FECHA ]]/Tabla3[[#This Row],[Meta 2024]]</f>
        <v>0</v>
      </c>
    </row>
    <row r="38" spans="1:40" ht="120">
      <c r="A38" s="146" t="s">
        <v>127</v>
      </c>
      <c r="B38" s="1" t="s">
        <v>128</v>
      </c>
      <c r="C38" s="1" t="s">
        <v>311</v>
      </c>
      <c r="D38" s="1" t="s">
        <v>296</v>
      </c>
      <c r="E38" s="1" t="s">
        <v>131</v>
      </c>
      <c r="F38" s="1" t="s">
        <v>132</v>
      </c>
      <c r="G38" s="1" t="s">
        <v>133</v>
      </c>
      <c r="H38" s="3" t="s">
        <v>134</v>
      </c>
      <c r="I38" s="267" t="s">
        <v>135</v>
      </c>
      <c r="J38" s="152" t="s">
        <v>136</v>
      </c>
      <c r="K38" s="12" t="s">
        <v>297</v>
      </c>
      <c r="L38" s="152" t="s">
        <v>138</v>
      </c>
      <c r="M38" s="152" t="s">
        <v>36</v>
      </c>
      <c r="N38" s="152">
        <v>2</v>
      </c>
      <c r="O38" s="152" t="s">
        <v>318</v>
      </c>
      <c r="P38" s="152">
        <v>2</v>
      </c>
      <c r="Q38" s="174">
        <v>0.1</v>
      </c>
      <c r="R38" s="152" t="s">
        <v>319</v>
      </c>
      <c r="S38" s="171" t="s">
        <v>30</v>
      </c>
      <c r="T38" s="157" t="s">
        <v>80</v>
      </c>
      <c r="U38" s="278"/>
      <c r="V38" s="278"/>
      <c r="W38" s="157">
        <v>0</v>
      </c>
      <c r="X38" s="157" t="s">
        <v>320</v>
      </c>
      <c r="Y38" s="278"/>
      <c r="Z38" s="157">
        <v>0</v>
      </c>
      <c r="AA38" s="157" t="s">
        <v>321</v>
      </c>
      <c r="AB38" s="278"/>
      <c r="AC38" s="157">
        <v>0</v>
      </c>
      <c r="AD38" s="157" t="s">
        <v>322</v>
      </c>
      <c r="AE38" s="278"/>
      <c r="AF38" s="157">
        <v>0</v>
      </c>
      <c r="AG38" s="157" t="s">
        <v>323</v>
      </c>
      <c r="AH38" s="278"/>
      <c r="AI38" s="157">
        <v>0</v>
      </c>
      <c r="AJ38" s="157" t="s">
        <v>324</v>
      </c>
      <c r="AK38" s="278"/>
      <c r="AL38" s="157">
        <v>0</v>
      </c>
      <c r="AM38" s="157">
        <v>0</v>
      </c>
      <c r="AN38" s="358">
        <f>Tabla3[[#This Row],[TOTAL A LA FECHA ]]/Tabla3[[#This Row],[Meta 2024]]</f>
        <v>0</v>
      </c>
    </row>
    <row r="39" spans="1:40" ht="270.75">
      <c r="A39" s="146" t="s">
        <v>127</v>
      </c>
      <c r="B39" s="1" t="s">
        <v>128</v>
      </c>
      <c r="C39" s="1" t="s">
        <v>311</v>
      </c>
      <c r="D39" s="1" t="s">
        <v>296</v>
      </c>
      <c r="E39" s="1" t="s">
        <v>131</v>
      </c>
      <c r="F39" s="1" t="s">
        <v>132</v>
      </c>
      <c r="G39" s="1" t="s">
        <v>133</v>
      </c>
      <c r="H39" s="3" t="s">
        <v>134</v>
      </c>
      <c r="I39" s="267" t="s">
        <v>135</v>
      </c>
      <c r="J39" s="152" t="s">
        <v>136</v>
      </c>
      <c r="K39" s="12" t="s">
        <v>297</v>
      </c>
      <c r="L39" s="152" t="s">
        <v>138</v>
      </c>
      <c r="M39" s="152" t="s">
        <v>36</v>
      </c>
      <c r="N39" s="152">
        <v>450</v>
      </c>
      <c r="O39" s="181" t="s">
        <v>325</v>
      </c>
      <c r="P39" s="182">
        <v>150</v>
      </c>
      <c r="Q39" s="174">
        <v>0.2</v>
      </c>
      <c r="R39" s="183" t="s">
        <v>326</v>
      </c>
      <c r="S39" s="155" t="s">
        <v>30</v>
      </c>
      <c r="T39" s="157" t="s">
        <v>81</v>
      </c>
      <c r="U39" s="278"/>
      <c r="V39" s="278"/>
      <c r="W39" s="278"/>
      <c r="X39" s="157" t="s">
        <v>327</v>
      </c>
      <c r="Y39" s="278"/>
      <c r="Z39" s="157">
        <v>3</v>
      </c>
      <c r="AA39" s="157" t="s">
        <v>328</v>
      </c>
      <c r="AB39" s="157" t="s">
        <v>329</v>
      </c>
      <c r="AC39" s="157">
        <v>6</v>
      </c>
      <c r="AD39" s="278" t="s">
        <v>330</v>
      </c>
      <c r="AE39" s="157" t="s">
        <v>331</v>
      </c>
      <c r="AF39" s="157">
        <v>19</v>
      </c>
      <c r="AG39" s="278" t="s">
        <v>332</v>
      </c>
      <c r="AH39" s="157" t="s">
        <v>333</v>
      </c>
      <c r="AI39" s="157">
        <v>11</v>
      </c>
      <c r="AJ39" s="157" t="s">
        <v>334</v>
      </c>
      <c r="AK39" s="278"/>
      <c r="AL39" s="157">
        <v>10</v>
      </c>
      <c r="AM39"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49</v>
      </c>
      <c r="AN39" s="358">
        <f>Tabla3[[#This Row],[TOTAL A LA FECHA ]]/Tabla3[[#This Row],[Meta 2024]]</f>
        <v>0.32666666666666666</v>
      </c>
    </row>
    <row r="40" spans="1:40" ht="120">
      <c r="A40" s="146" t="s">
        <v>127</v>
      </c>
      <c r="B40" s="1" t="s">
        <v>128</v>
      </c>
      <c r="C40" s="1" t="s">
        <v>311</v>
      </c>
      <c r="D40" s="1" t="s">
        <v>296</v>
      </c>
      <c r="E40" s="1" t="s">
        <v>131</v>
      </c>
      <c r="F40" s="1" t="s">
        <v>132</v>
      </c>
      <c r="G40" s="1" t="s">
        <v>133</v>
      </c>
      <c r="H40" s="3" t="s">
        <v>134</v>
      </c>
      <c r="I40" s="267" t="s">
        <v>135</v>
      </c>
      <c r="J40" s="152" t="s">
        <v>136</v>
      </c>
      <c r="K40" s="12" t="s">
        <v>297</v>
      </c>
      <c r="L40" s="152" t="s">
        <v>138</v>
      </c>
      <c r="M40" s="152" t="s">
        <v>36</v>
      </c>
      <c r="N40" s="152">
        <v>100</v>
      </c>
      <c r="O40" s="152" t="s">
        <v>335</v>
      </c>
      <c r="P40" s="177">
        <v>25</v>
      </c>
      <c r="Q40" s="174">
        <v>0.15</v>
      </c>
      <c r="R40" s="183" t="s">
        <v>336</v>
      </c>
      <c r="S40" s="155" t="s">
        <v>146</v>
      </c>
      <c r="T40" s="157" t="s">
        <v>81</v>
      </c>
      <c r="U40" s="341"/>
      <c r="V40" s="341"/>
      <c r="W40" s="341"/>
      <c r="X40" s="341"/>
      <c r="Y40" s="341"/>
      <c r="Z40" s="341"/>
      <c r="AA40" s="12" t="s">
        <v>337</v>
      </c>
      <c r="AB40" s="12" t="s">
        <v>338</v>
      </c>
      <c r="AC40" s="15">
        <v>0</v>
      </c>
      <c r="AD40" s="12" t="s">
        <v>337</v>
      </c>
      <c r="AE40" s="15" t="s">
        <v>338</v>
      </c>
      <c r="AF40" s="157">
        <v>0</v>
      </c>
      <c r="AG40" s="15" t="s">
        <v>339</v>
      </c>
      <c r="AH40" s="15" t="s">
        <v>340</v>
      </c>
      <c r="AI40" s="157">
        <v>4</v>
      </c>
      <c r="AJ40" s="15" t="s">
        <v>341</v>
      </c>
      <c r="AK40" s="15" t="s">
        <v>340</v>
      </c>
      <c r="AL40" s="287">
        <v>1</v>
      </c>
      <c r="AM40"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40" s="358">
        <f>Tabla3[[#This Row],[TOTAL A LA FECHA ]]/Tabla3[[#This Row],[Meta 2024]]</f>
        <v>0.2</v>
      </c>
    </row>
    <row r="41" spans="1:40" ht="409.5">
      <c r="A41" s="146" t="s">
        <v>127</v>
      </c>
      <c r="B41" s="1" t="s">
        <v>128</v>
      </c>
      <c r="C41" s="1" t="s">
        <v>311</v>
      </c>
      <c r="D41" s="1" t="s">
        <v>296</v>
      </c>
      <c r="E41" s="1" t="s">
        <v>131</v>
      </c>
      <c r="F41" s="1" t="s">
        <v>132</v>
      </c>
      <c r="G41" s="1" t="s">
        <v>133</v>
      </c>
      <c r="H41" s="3" t="s">
        <v>134</v>
      </c>
      <c r="I41" s="267" t="s">
        <v>135</v>
      </c>
      <c r="J41" s="152" t="s">
        <v>136</v>
      </c>
      <c r="K41" s="12" t="s">
        <v>297</v>
      </c>
      <c r="L41" s="152" t="s">
        <v>138</v>
      </c>
      <c r="M41" s="152" t="s">
        <v>36</v>
      </c>
      <c r="N41" s="152">
        <v>80</v>
      </c>
      <c r="O41" s="152" t="s">
        <v>342</v>
      </c>
      <c r="P41" s="177">
        <v>20</v>
      </c>
      <c r="Q41" s="174">
        <v>0.1</v>
      </c>
      <c r="R41" s="183" t="s">
        <v>343</v>
      </c>
      <c r="S41" s="155" t="s">
        <v>30</v>
      </c>
      <c r="T41" s="157" t="s">
        <v>81</v>
      </c>
      <c r="U41" s="157" t="s">
        <v>344</v>
      </c>
      <c r="V41" s="184" t="s">
        <v>345</v>
      </c>
      <c r="W41" s="157">
        <v>3</v>
      </c>
      <c r="X41" s="157" t="s">
        <v>346</v>
      </c>
      <c r="Y41" s="184" t="s">
        <v>347</v>
      </c>
      <c r="Z41" s="157">
        <v>2</v>
      </c>
      <c r="AA41" s="157" t="s">
        <v>348</v>
      </c>
      <c r="AB41" s="278"/>
      <c r="AC41" s="157">
        <v>7</v>
      </c>
      <c r="AD41" s="157" t="s">
        <v>349</v>
      </c>
      <c r="AE41" s="184" t="s">
        <v>350</v>
      </c>
      <c r="AF41" s="157">
        <v>36</v>
      </c>
      <c r="AG41" s="157" t="s">
        <v>351</v>
      </c>
      <c r="AH41" s="184" t="s">
        <v>352</v>
      </c>
      <c r="AI41" s="157">
        <v>11</v>
      </c>
      <c r="AJ41" s="157" t="s">
        <v>353</v>
      </c>
      <c r="AK41" s="157"/>
      <c r="AL41" s="157">
        <v>5</v>
      </c>
      <c r="AM41"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64</v>
      </c>
      <c r="AN41" s="358">
        <f>Tabla3[[#This Row],[TOTAL A LA FECHA ]]/Tabla3[[#This Row],[Meta 2024]]</f>
        <v>3.2</v>
      </c>
    </row>
    <row r="42" spans="1:40" ht="120">
      <c r="A42" s="146" t="s">
        <v>127</v>
      </c>
      <c r="B42" s="1" t="s">
        <v>128</v>
      </c>
      <c r="C42" s="1" t="s">
        <v>311</v>
      </c>
      <c r="D42" s="1" t="s">
        <v>296</v>
      </c>
      <c r="E42" s="1" t="s">
        <v>131</v>
      </c>
      <c r="F42" s="1" t="s">
        <v>132</v>
      </c>
      <c r="G42" s="1" t="s">
        <v>133</v>
      </c>
      <c r="H42" s="3" t="s">
        <v>134</v>
      </c>
      <c r="I42" s="267" t="s">
        <v>135</v>
      </c>
      <c r="J42" s="152" t="s">
        <v>136</v>
      </c>
      <c r="K42" s="12" t="s">
        <v>297</v>
      </c>
      <c r="L42" s="152" t="s">
        <v>138</v>
      </c>
      <c r="M42" s="152" t="s">
        <v>36</v>
      </c>
      <c r="N42" s="152">
        <v>1</v>
      </c>
      <c r="O42" s="152" t="s">
        <v>354</v>
      </c>
      <c r="P42" s="152">
        <v>1</v>
      </c>
      <c r="Q42" s="174">
        <v>0.05</v>
      </c>
      <c r="R42" s="152" t="s">
        <v>355</v>
      </c>
      <c r="S42" s="155" t="s">
        <v>30</v>
      </c>
      <c r="T42" s="157" t="s">
        <v>79</v>
      </c>
      <c r="U42" s="278"/>
      <c r="V42" s="278"/>
      <c r="W42" s="157">
        <v>0</v>
      </c>
      <c r="X42" s="278"/>
      <c r="Y42" s="278"/>
      <c r="Z42" s="278">
        <v>0</v>
      </c>
      <c r="AA42" s="157" t="s">
        <v>356</v>
      </c>
      <c r="AB42" s="278"/>
      <c r="AC42" s="278">
        <v>0</v>
      </c>
      <c r="AD42" s="278"/>
      <c r="AE42" s="278"/>
      <c r="AF42" s="278">
        <v>0</v>
      </c>
      <c r="AG42" s="278"/>
      <c r="AH42" s="278"/>
      <c r="AI42" s="278">
        <v>0</v>
      </c>
      <c r="AJ42" s="157" t="s">
        <v>357</v>
      </c>
      <c r="AK42" s="278"/>
      <c r="AL42" s="157">
        <v>0</v>
      </c>
      <c r="AM42"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2" s="358">
        <f>Tabla3[[#This Row],[TOTAL A LA FECHA ]]/Tabla3[[#This Row],[Meta 2024]]</f>
        <v>0</v>
      </c>
    </row>
    <row r="43" spans="1:40" ht="120">
      <c r="A43" s="146" t="s">
        <v>127</v>
      </c>
      <c r="B43" s="1" t="s">
        <v>128</v>
      </c>
      <c r="C43" s="1" t="s">
        <v>311</v>
      </c>
      <c r="D43" s="1" t="s">
        <v>296</v>
      </c>
      <c r="E43" s="1" t="s">
        <v>131</v>
      </c>
      <c r="F43" s="1" t="s">
        <v>132</v>
      </c>
      <c r="G43" s="1" t="s">
        <v>133</v>
      </c>
      <c r="H43" s="3" t="s">
        <v>134</v>
      </c>
      <c r="I43" s="267" t="s">
        <v>135</v>
      </c>
      <c r="J43" s="152" t="s">
        <v>136</v>
      </c>
      <c r="K43" s="12" t="s">
        <v>297</v>
      </c>
      <c r="L43" s="152" t="s">
        <v>138</v>
      </c>
      <c r="M43" s="152" t="s">
        <v>36</v>
      </c>
      <c r="N43" s="152">
        <v>5</v>
      </c>
      <c r="O43" s="152" t="s">
        <v>358</v>
      </c>
      <c r="P43" s="177">
        <v>2</v>
      </c>
      <c r="Q43" s="174">
        <v>0.1</v>
      </c>
      <c r="R43" s="152" t="s">
        <v>359</v>
      </c>
      <c r="S43" s="155" t="s">
        <v>30</v>
      </c>
      <c r="T43" s="157" t="s">
        <v>81</v>
      </c>
      <c r="U43" s="278"/>
      <c r="V43" s="278"/>
      <c r="W43" s="278"/>
      <c r="X43" s="157" t="s">
        <v>360</v>
      </c>
      <c r="Y43" s="278"/>
      <c r="Z43" s="278"/>
      <c r="AA43" s="157" t="s">
        <v>361</v>
      </c>
      <c r="AB43" s="278"/>
      <c r="AC43" s="278"/>
      <c r="AD43" s="157" t="s">
        <v>362</v>
      </c>
      <c r="AE43" s="278"/>
      <c r="AF43" s="278"/>
      <c r="AG43" s="278"/>
      <c r="AH43" s="278"/>
      <c r="AI43" s="278"/>
      <c r="AJ43" s="278"/>
      <c r="AK43" s="278"/>
      <c r="AL43" s="278"/>
      <c r="AM43"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3" s="358">
        <f>Tabla3[[#This Row],[TOTAL A LA FECHA ]]/Tabla3[[#This Row],[Meta 2024]]</f>
        <v>0</v>
      </c>
    </row>
    <row r="44" spans="1:40" ht="120">
      <c r="A44" s="146" t="s">
        <v>127</v>
      </c>
      <c r="B44" s="1" t="s">
        <v>128</v>
      </c>
      <c r="C44" s="1" t="s">
        <v>311</v>
      </c>
      <c r="D44" s="1" t="s">
        <v>296</v>
      </c>
      <c r="E44" s="1" t="s">
        <v>131</v>
      </c>
      <c r="F44" s="1" t="s">
        <v>132</v>
      </c>
      <c r="G44" s="1" t="s">
        <v>133</v>
      </c>
      <c r="H44" s="3" t="s">
        <v>134</v>
      </c>
      <c r="I44" s="267" t="s">
        <v>135</v>
      </c>
      <c r="J44" s="152" t="s">
        <v>136</v>
      </c>
      <c r="K44" s="12" t="s">
        <v>297</v>
      </c>
      <c r="L44" s="152" t="s">
        <v>138</v>
      </c>
      <c r="M44" s="152" t="s">
        <v>37</v>
      </c>
      <c r="N44" s="152">
        <v>2</v>
      </c>
      <c r="O44" s="152" t="s">
        <v>363</v>
      </c>
      <c r="P44" s="177">
        <v>2</v>
      </c>
      <c r="Q44" s="174">
        <v>0.2</v>
      </c>
      <c r="R44" s="152" t="s">
        <v>364</v>
      </c>
      <c r="S44" s="155" t="s">
        <v>30</v>
      </c>
      <c r="T44" s="157" t="s">
        <v>80</v>
      </c>
      <c r="U44" s="278"/>
      <c r="V44" s="278"/>
      <c r="W44" s="278"/>
      <c r="X44" s="157" t="s">
        <v>365</v>
      </c>
      <c r="Y44" s="278"/>
      <c r="Z44" s="278"/>
      <c r="AA44" s="278"/>
      <c r="AB44" s="278"/>
      <c r="AC44" s="278"/>
      <c r="AD44" s="157" t="s">
        <v>366</v>
      </c>
      <c r="AE44" s="278"/>
      <c r="AF44" s="278"/>
      <c r="AG44" s="278"/>
      <c r="AH44" s="278"/>
      <c r="AI44" s="278"/>
      <c r="AJ44" s="157" t="s">
        <v>367</v>
      </c>
      <c r="AK44" s="278"/>
      <c r="AL44" s="278"/>
      <c r="AM44"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4" s="358">
        <f>Tabla3[[#This Row],[TOTAL A LA FECHA ]]/Tabla3[[#This Row],[Meta 2024]]</f>
        <v>0</v>
      </c>
    </row>
    <row r="45" spans="1:40" ht="135">
      <c r="A45" s="146" t="s">
        <v>127</v>
      </c>
      <c r="B45" s="1" t="s">
        <v>128</v>
      </c>
      <c r="C45" s="1" t="s">
        <v>311</v>
      </c>
      <c r="D45" s="1" t="s">
        <v>296</v>
      </c>
      <c r="E45" s="1" t="s">
        <v>131</v>
      </c>
      <c r="F45" s="1" t="s">
        <v>132</v>
      </c>
      <c r="G45" s="1" t="s">
        <v>133</v>
      </c>
      <c r="H45" s="3" t="s">
        <v>134</v>
      </c>
      <c r="I45" s="267" t="s">
        <v>135</v>
      </c>
      <c r="J45" s="152" t="s">
        <v>136</v>
      </c>
      <c r="K45" s="12" t="s">
        <v>297</v>
      </c>
      <c r="L45" s="152" t="s">
        <v>138</v>
      </c>
      <c r="M45" s="152" t="s">
        <v>37</v>
      </c>
      <c r="N45" s="152">
        <v>160</v>
      </c>
      <c r="O45" s="152" t="s">
        <v>368</v>
      </c>
      <c r="P45" s="177">
        <v>40</v>
      </c>
      <c r="Q45" s="174">
        <v>0.35</v>
      </c>
      <c r="R45" s="15" t="s">
        <v>369</v>
      </c>
      <c r="S45" s="155" t="s">
        <v>29</v>
      </c>
      <c r="T45" s="157" t="s">
        <v>81</v>
      </c>
      <c r="U45" s="157" t="s">
        <v>370</v>
      </c>
      <c r="V45" s="157" t="s">
        <v>371</v>
      </c>
      <c r="W45" s="157">
        <v>4</v>
      </c>
      <c r="X45" s="157" t="s">
        <v>372</v>
      </c>
      <c r="Y45" s="157" t="s">
        <v>371</v>
      </c>
      <c r="Z45" s="157">
        <v>3</v>
      </c>
      <c r="AA45" s="185" t="s">
        <v>373</v>
      </c>
      <c r="AB45" s="157" t="s">
        <v>371</v>
      </c>
      <c r="AC45" s="157">
        <v>1</v>
      </c>
      <c r="AD45" s="157" t="s">
        <v>374</v>
      </c>
      <c r="AE45" s="157" t="s">
        <v>371</v>
      </c>
      <c r="AF45" s="157">
        <v>14</v>
      </c>
      <c r="AG45" s="157" t="s">
        <v>375</v>
      </c>
      <c r="AH45" s="278"/>
      <c r="AI45" s="157">
        <v>6</v>
      </c>
      <c r="AJ45" s="157" t="s">
        <v>376</v>
      </c>
      <c r="AK45" s="157" t="s">
        <v>371</v>
      </c>
      <c r="AL45" s="157">
        <v>8</v>
      </c>
      <c r="AM45"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36</v>
      </c>
      <c r="AN45" s="358">
        <f>Tabla3[[#This Row],[TOTAL A LA FECHA ]]/Tabla3[[#This Row],[Meta 2024]]</f>
        <v>0.9</v>
      </c>
    </row>
    <row r="46" spans="1:40" ht="120">
      <c r="A46" s="146" t="s">
        <v>127</v>
      </c>
      <c r="B46" s="1" t="s">
        <v>128</v>
      </c>
      <c r="C46" s="1" t="s">
        <v>311</v>
      </c>
      <c r="D46" s="1" t="s">
        <v>296</v>
      </c>
      <c r="E46" s="1" t="s">
        <v>131</v>
      </c>
      <c r="F46" s="1" t="s">
        <v>132</v>
      </c>
      <c r="G46" s="1" t="s">
        <v>133</v>
      </c>
      <c r="H46" s="3" t="s">
        <v>134</v>
      </c>
      <c r="I46" s="267" t="s">
        <v>135</v>
      </c>
      <c r="J46" s="152" t="s">
        <v>136</v>
      </c>
      <c r="K46" s="12" t="s">
        <v>297</v>
      </c>
      <c r="L46" s="152" t="s">
        <v>138</v>
      </c>
      <c r="M46" s="152" t="s">
        <v>37</v>
      </c>
      <c r="N46" s="152">
        <v>80</v>
      </c>
      <c r="O46" s="181" t="s">
        <v>377</v>
      </c>
      <c r="P46" s="177">
        <v>20</v>
      </c>
      <c r="Q46" s="174">
        <v>0.3</v>
      </c>
      <c r="R46" s="186" t="s">
        <v>378</v>
      </c>
      <c r="S46" s="155" t="s">
        <v>29</v>
      </c>
      <c r="T46" s="157" t="s">
        <v>81</v>
      </c>
      <c r="U46" s="341"/>
      <c r="V46" s="341"/>
      <c r="W46" s="341"/>
      <c r="X46" s="341"/>
      <c r="Y46" s="341"/>
      <c r="Z46" s="341"/>
      <c r="AA46" s="15" t="s">
        <v>379</v>
      </c>
      <c r="AB46" s="15" t="s">
        <v>380</v>
      </c>
      <c r="AC46" s="15">
        <v>4</v>
      </c>
      <c r="AD46" s="15" t="s">
        <v>381</v>
      </c>
      <c r="AE46" s="15" t="s">
        <v>382</v>
      </c>
      <c r="AF46" s="15">
        <v>3</v>
      </c>
      <c r="AG46" s="15" t="s">
        <v>383</v>
      </c>
      <c r="AH46" s="342" t="s">
        <v>340</v>
      </c>
      <c r="AI46" s="288">
        <v>2</v>
      </c>
      <c r="AJ46" s="15" t="s">
        <v>384</v>
      </c>
      <c r="AK46" s="15" t="s">
        <v>340</v>
      </c>
      <c r="AL46" s="289">
        <v>4</v>
      </c>
      <c r="AM4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13</v>
      </c>
      <c r="AN46" s="358">
        <f>Tabla3[[#This Row],[TOTAL A LA FECHA ]]/Tabla3[[#This Row],[Meta 2024]]</f>
        <v>0.65</v>
      </c>
    </row>
    <row r="47" spans="1:40" ht="120">
      <c r="A47" s="146" t="s">
        <v>127</v>
      </c>
      <c r="B47" s="1" t="s">
        <v>128</v>
      </c>
      <c r="C47" s="1" t="s">
        <v>311</v>
      </c>
      <c r="D47" s="1" t="s">
        <v>296</v>
      </c>
      <c r="E47" s="1" t="s">
        <v>131</v>
      </c>
      <c r="F47" s="1" t="s">
        <v>132</v>
      </c>
      <c r="G47" s="1" t="s">
        <v>133</v>
      </c>
      <c r="H47" s="3" t="s">
        <v>134</v>
      </c>
      <c r="I47" s="267" t="s">
        <v>135</v>
      </c>
      <c r="J47" s="152" t="s">
        <v>136</v>
      </c>
      <c r="K47" s="12" t="s">
        <v>297</v>
      </c>
      <c r="L47" s="152" t="s">
        <v>138</v>
      </c>
      <c r="M47" s="152" t="s">
        <v>37</v>
      </c>
      <c r="N47" s="152">
        <v>1</v>
      </c>
      <c r="O47" s="152" t="s">
        <v>307</v>
      </c>
      <c r="P47" s="152">
        <v>1</v>
      </c>
      <c r="Q47" s="174">
        <v>0.05</v>
      </c>
      <c r="R47" s="152" t="s">
        <v>385</v>
      </c>
      <c r="S47" s="171" t="s">
        <v>30</v>
      </c>
      <c r="T47" s="157" t="s">
        <v>72</v>
      </c>
      <c r="U47" s="278"/>
      <c r="V47" s="278"/>
      <c r="W47" s="278"/>
      <c r="X47" s="278"/>
      <c r="Y47" s="278"/>
      <c r="Z47" s="278"/>
      <c r="AA47" s="278"/>
      <c r="AB47" s="278"/>
      <c r="AC47" s="278"/>
      <c r="AD47" s="278"/>
      <c r="AE47" s="278"/>
      <c r="AF47" s="278"/>
      <c r="AG47" s="278"/>
      <c r="AH47" s="278"/>
      <c r="AI47" s="278"/>
      <c r="AJ47" s="278"/>
      <c r="AK47" s="278"/>
      <c r="AL47" s="278"/>
      <c r="AM47"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7" s="358">
        <f>Tabla3[[#This Row],[TOTAL A LA FECHA ]]/Tabla3[[#This Row],[Meta 2024]]</f>
        <v>0</v>
      </c>
    </row>
    <row r="48" spans="1:40" ht="120">
      <c r="A48" s="146" t="s">
        <v>127</v>
      </c>
      <c r="B48" s="1" t="s">
        <v>128</v>
      </c>
      <c r="C48" s="1" t="s">
        <v>171</v>
      </c>
      <c r="D48" s="1" t="s">
        <v>296</v>
      </c>
      <c r="E48" s="1" t="s">
        <v>131</v>
      </c>
      <c r="F48" s="1" t="s">
        <v>132</v>
      </c>
      <c r="G48" s="1" t="s">
        <v>133</v>
      </c>
      <c r="H48" s="3" t="s">
        <v>134</v>
      </c>
      <c r="I48" s="267" t="s">
        <v>135</v>
      </c>
      <c r="J48" s="152" t="s">
        <v>136</v>
      </c>
      <c r="K48" s="12" t="s">
        <v>297</v>
      </c>
      <c r="L48" s="152" t="s">
        <v>138</v>
      </c>
      <c r="M48" s="152" t="s">
        <v>37</v>
      </c>
      <c r="N48" s="152">
        <v>5</v>
      </c>
      <c r="O48" s="152" t="s">
        <v>386</v>
      </c>
      <c r="P48" s="263">
        <v>2</v>
      </c>
      <c r="Q48" s="187">
        <v>0.1</v>
      </c>
      <c r="R48" s="152" t="s">
        <v>387</v>
      </c>
      <c r="S48" s="188" t="s">
        <v>30</v>
      </c>
      <c r="T48" s="157" t="s">
        <v>80</v>
      </c>
      <c r="U48" s="278"/>
      <c r="V48" s="278"/>
      <c r="W48" s="278"/>
      <c r="X48" s="157"/>
      <c r="Y48" s="278"/>
      <c r="Z48" s="278"/>
      <c r="AA48" s="189"/>
      <c r="AB48" s="189"/>
      <c r="AC48" s="335"/>
      <c r="AD48" s="157"/>
      <c r="AE48" s="278"/>
      <c r="AF48" s="278"/>
      <c r="AG48" s="278"/>
      <c r="AH48" s="278"/>
      <c r="AI48" s="278"/>
      <c r="AJ48" s="278"/>
      <c r="AK48" s="278"/>
      <c r="AL48" s="278"/>
      <c r="AM48"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8" s="358">
        <f>Tabla3[[#This Row],[TOTAL A LA FECHA ]]/Tabla3[[#This Row],[Meta 2024]]</f>
        <v>0</v>
      </c>
    </row>
    <row r="49" spans="1:40" ht="120">
      <c r="A49" s="146" t="s">
        <v>127</v>
      </c>
      <c r="B49" s="1" t="s">
        <v>128</v>
      </c>
      <c r="C49" s="1" t="s">
        <v>171</v>
      </c>
      <c r="D49" s="1" t="s">
        <v>388</v>
      </c>
      <c r="E49" s="1" t="s">
        <v>131</v>
      </c>
      <c r="F49" s="1" t="s">
        <v>132</v>
      </c>
      <c r="G49" s="1" t="s">
        <v>133</v>
      </c>
      <c r="H49" s="12" t="s">
        <v>134</v>
      </c>
      <c r="I49" s="290" t="s">
        <v>135</v>
      </c>
      <c r="J49" s="152" t="s">
        <v>389</v>
      </c>
      <c r="K49" s="152" t="s">
        <v>389</v>
      </c>
      <c r="L49" s="152" t="s">
        <v>138</v>
      </c>
      <c r="M49" s="152" t="s">
        <v>390</v>
      </c>
      <c r="N49" s="152">
        <v>4</v>
      </c>
      <c r="O49" s="12" t="s">
        <v>391</v>
      </c>
      <c r="P49" s="291">
        <v>1</v>
      </c>
      <c r="Q49" s="174">
        <v>0.1</v>
      </c>
      <c r="R49" s="15" t="s">
        <v>392</v>
      </c>
      <c r="S49" s="172" t="s">
        <v>29</v>
      </c>
      <c r="T49" s="157" t="s">
        <v>29</v>
      </c>
      <c r="U49" s="157" t="s">
        <v>393</v>
      </c>
      <c r="V49" s="278"/>
      <c r="W49" s="157">
        <v>1</v>
      </c>
      <c r="X49" s="278"/>
      <c r="Y49" s="278"/>
      <c r="Z49" s="337"/>
      <c r="AA49" s="12"/>
      <c r="AB49" s="12"/>
      <c r="AC49" s="12"/>
      <c r="AD49" s="339"/>
      <c r="AE49" s="278"/>
      <c r="AF49" s="278"/>
      <c r="AG49" s="278"/>
      <c r="AH49" s="278"/>
      <c r="AI49" s="278"/>
      <c r="AJ49" s="278"/>
      <c r="AK49" s="278"/>
      <c r="AL49" s="157"/>
      <c r="AM49"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49" s="358">
        <f>Tabla3[[#This Row],[TOTAL A LA FECHA ]]/Tabla3[[#This Row],[Meta 2024]]</f>
        <v>1</v>
      </c>
    </row>
    <row r="50" spans="1:40" ht="300">
      <c r="A50" s="146" t="s">
        <v>127</v>
      </c>
      <c r="B50" s="1" t="s">
        <v>128</v>
      </c>
      <c r="C50" s="1" t="s">
        <v>129</v>
      </c>
      <c r="D50" s="1" t="s">
        <v>388</v>
      </c>
      <c r="E50" s="1" t="s">
        <v>131</v>
      </c>
      <c r="F50" s="1" t="s">
        <v>132</v>
      </c>
      <c r="G50" s="1" t="s">
        <v>133</v>
      </c>
      <c r="H50" s="12" t="s">
        <v>134</v>
      </c>
      <c r="I50" s="290" t="s">
        <v>135</v>
      </c>
      <c r="J50" s="152" t="s">
        <v>389</v>
      </c>
      <c r="K50" s="152" t="s">
        <v>389</v>
      </c>
      <c r="L50" s="152" t="s">
        <v>138</v>
      </c>
      <c r="M50" s="152" t="s">
        <v>390</v>
      </c>
      <c r="N50" s="152">
        <v>4</v>
      </c>
      <c r="O50" s="12" t="s">
        <v>394</v>
      </c>
      <c r="P50" s="225">
        <v>1</v>
      </c>
      <c r="Q50" s="174">
        <v>0.1</v>
      </c>
      <c r="R50" s="15" t="s">
        <v>395</v>
      </c>
      <c r="S50" s="171" t="s">
        <v>30</v>
      </c>
      <c r="T50" s="278" t="s">
        <v>81</v>
      </c>
      <c r="U50" s="157" t="s">
        <v>396</v>
      </c>
      <c r="V50" s="175" t="s">
        <v>396</v>
      </c>
      <c r="W50" s="190">
        <v>0.08</v>
      </c>
      <c r="X50" s="175" t="s">
        <v>397</v>
      </c>
      <c r="Y50" s="278"/>
      <c r="Z50" s="191">
        <v>0.08</v>
      </c>
      <c r="AA50" s="12" t="s">
        <v>398</v>
      </c>
      <c r="AB50" s="12" t="s">
        <v>399</v>
      </c>
      <c r="AC50" s="192">
        <v>0.08</v>
      </c>
      <c r="AD50" s="175" t="s">
        <v>397</v>
      </c>
      <c r="AE50" s="175"/>
      <c r="AF50" s="190">
        <v>0.08</v>
      </c>
      <c r="AG50" s="175" t="s">
        <v>397</v>
      </c>
      <c r="AH50" s="157"/>
      <c r="AI50" s="190">
        <v>0.08</v>
      </c>
      <c r="AJ50" s="175" t="s">
        <v>397</v>
      </c>
      <c r="AK50" s="157"/>
      <c r="AL50" s="190">
        <v>0.08</v>
      </c>
      <c r="AM50" s="191">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0.48000000000000004</v>
      </c>
      <c r="AN50" s="358">
        <f>Tabla3[[#This Row],[TOTAL A LA FECHA ]]/Tabla3[[#This Row],[Meta 2024]]</f>
        <v>0.48000000000000004</v>
      </c>
    </row>
    <row r="51" spans="1:40" ht="195">
      <c r="A51" s="146" t="s">
        <v>127</v>
      </c>
      <c r="B51" s="1" t="s">
        <v>128</v>
      </c>
      <c r="C51" s="1" t="s">
        <v>157</v>
      </c>
      <c r="D51" s="1" t="s">
        <v>388</v>
      </c>
      <c r="E51" s="1" t="s">
        <v>131</v>
      </c>
      <c r="F51" s="1" t="s">
        <v>132</v>
      </c>
      <c r="G51" s="1" t="s">
        <v>133</v>
      </c>
      <c r="H51" s="12" t="s">
        <v>134</v>
      </c>
      <c r="I51" s="290" t="s">
        <v>135</v>
      </c>
      <c r="J51" s="152" t="s">
        <v>389</v>
      </c>
      <c r="K51" s="152" t="s">
        <v>389</v>
      </c>
      <c r="L51" s="152" t="s">
        <v>138</v>
      </c>
      <c r="M51" s="152" t="s">
        <v>390</v>
      </c>
      <c r="N51" s="152">
        <v>80</v>
      </c>
      <c r="O51" s="6" t="s">
        <v>39</v>
      </c>
      <c r="P51" s="292">
        <v>20</v>
      </c>
      <c r="Q51" s="193">
        <v>0.2</v>
      </c>
      <c r="R51" s="9" t="s">
        <v>400</v>
      </c>
      <c r="S51" s="171" t="s">
        <v>29</v>
      </c>
      <c r="T51" s="278" t="s">
        <v>81</v>
      </c>
      <c r="U51" s="157" t="s">
        <v>401</v>
      </c>
      <c r="V51" s="157" t="s">
        <v>402</v>
      </c>
      <c r="W51" s="157">
        <v>0</v>
      </c>
      <c r="X51" s="157" t="s">
        <v>403</v>
      </c>
      <c r="Y51" s="157" t="s">
        <v>404</v>
      </c>
      <c r="Z51" s="157">
        <v>1</v>
      </c>
      <c r="AA51" s="194" t="s">
        <v>405</v>
      </c>
      <c r="AB51" s="167" t="s">
        <v>406</v>
      </c>
      <c r="AC51" s="175">
        <v>1</v>
      </c>
      <c r="AD51" s="278"/>
      <c r="AE51" s="278"/>
      <c r="AF51" s="278"/>
      <c r="AG51" s="278"/>
      <c r="AH51" s="278"/>
      <c r="AI51" s="278"/>
      <c r="AJ51" s="278"/>
      <c r="AK51" s="278"/>
      <c r="AL51" s="278"/>
      <c r="AM51"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51" s="358">
        <f>Tabla3[[#This Row],[TOTAL A LA FECHA ]]/Tabla3[[#This Row],[Meta 2024]]</f>
        <v>0.1</v>
      </c>
    </row>
    <row r="52" spans="1:40" ht="120">
      <c r="A52" s="146" t="s">
        <v>127</v>
      </c>
      <c r="B52" s="1" t="s">
        <v>128</v>
      </c>
      <c r="C52" s="1" t="s">
        <v>157</v>
      </c>
      <c r="D52" s="1" t="s">
        <v>388</v>
      </c>
      <c r="E52" s="1" t="s">
        <v>131</v>
      </c>
      <c r="F52" s="1" t="s">
        <v>132</v>
      </c>
      <c r="G52" s="1" t="s">
        <v>133</v>
      </c>
      <c r="H52" s="12" t="s">
        <v>134</v>
      </c>
      <c r="I52" s="290" t="s">
        <v>135</v>
      </c>
      <c r="J52" s="152" t="s">
        <v>389</v>
      </c>
      <c r="K52" s="152" t="s">
        <v>389</v>
      </c>
      <c r="L52" s="152" t="s">
        <v>138</v>
      </c>
      <c r="M52" s="152" t="s">
        <v>390</v>
      </c>
      <c r="N52" s="152">
        <v>4</v>
      </c>
      <c r="O52" s="12" t="s">
        <v>407</v>
      </c>
      <c r="P52" s="225">
        <v>1</v>
      </c>
      <c r="Q52" s="174">
        <v>0.05</v>
      </c>
      <c r="R52" s="15" t="s">
        <v>408</v>
      </c>
      <c r="S52" s="171" t="s">
        <v>30</v>
      </c>
      <c r="T52" s="278" t="s">
        <v>81</v>
      </c>
      <c r="U52" s="278"/>
      <c r="V52" s="278"/>
      <c r="W52" s="278"/>
      <c r="X52" s="278"/>
      <c r="Y52" s="278"/>
      <c r="Z52" s="278"/>
      <c r="AA52" s="278"/>
      <c r="AB52" s="338"/>
      <c r="AC52" s="278"/>
      <c r="AD52" s="278"/>
      <c r="AE52" s="278"/>
      <c r="AF52" s="278"/>
      <c r="AG52" s="278"/>
      <c r="AH52" s="278"/>
      <c r="AI52" s="278"/>
      <c r="AJ52" s="278"/>
      <c r="AK52" s="278"/>
      <c r="AL52" s="278"/>
      <c r="AM52"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2" s="358">
        <f>Tabla3[[#This Row],[TOTAL A LA FECHA ]]/Tabla3[[#This Row],[Meta 2024]]</f>
        <v>0</v>
      </c>
    </row>
    <row r="53" spans="1:40" ht="120">
      <c r="A53" s="146" t="s">
        <v>127</v>
      </c>
      <c r="B53" s="1" t="s">
        <v>128</v>
      </c>
      <c r="C53" s="1" t="s">
        <v>157</v>
      </c>
      <c r="D53" s="1" t="s">
        <v>388</v>
      </c>
      <c r="E53" s="1" t="s">
        <v>131</v>
      </c>
      <c r="F53" s="1" t="s">
        <v>132</v>
      </c>
      <c r="G53" s="1" t="s">
        <v>133</v>
      </c>
      <c r="H53" s="12" t="s">
        <v>134</v>
      </c>
      <c r="I53" s="290" t="s">
        <v>135</v>
      </c>
      <c r="J53" s="152" t="s">
        <v>389</v>
      </c>
      <c r="K53" s="152" t="s">
        <v>389</v>
      </c>
      <c r="L53" s="152" t="s">
        <v>138</v>
      </c>
      <c r="M53" s="152" t="s">
        <v>390</v>
      </c>
      <c r="N53" s="152"/>
      <c r="O53" s="12" t="s">
        <v>409</v>
      </c>
      <c r="P53" s="225">
        <v>1</v>
      </c>
      <c r="Q53" s="174">
        <v>0.05</v>
      </c>
      <c r="R53" s="15" t="s">
        <v>410</v>
      </c>
      <c r="S53" s="171" t="s">
        <v>30</v>
      </c>
      <c r="T53" s="278" t="s">
        <v>81</v>
      </c>
      <c r="U53" s="278"/>
      <c r="V53" s="278"/>
      <c r="W53" s="278"/>
      <c r="X53" s="278"/>
      <c r="Y53" s="278"/>
      <c r="Z53" s="278"/>
      <c r="AA53" s="245" t="s">
        <v>411</v>
      </c>
      <c r="AB53" s="278"/>
      <c r="AC53" s="157">
        <v>0</v>
      </c>
      <c r="AD53" s="278"/>
      <c r="AE53" s="278"/>
      <c r="AF53" s="278"/>
      <c r="AG53" s="278"/>
      <c r="AH53" s="278"/>
      <c r="AI53" s="278"/>
      <c r="AJ53" s="278"/>
      <c r="AK53" s="278"/>
      <c r="AL53" s="278"/>
      <c r="AM53"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3" s="358">
        <f>Tabla3[[#This Row],[TOTAL A LA FECHA ]]/Tabla3[[#This Row],[Meta 2024]]</f>
        <v>0</v>
      </c>
    </row>
    <row r="54" spans="1:40" ht="195">
      <c r="A54" s="146" t="s">
        <v>127</v>
      </c>
      <c r="B54" s="1" t="s">
        <v>128</v>
      </c>
      <c r="C54" s="1" t="s">
        <v>157</v>
      </c>
      <c r="D54" s="1" t="s">
        <v>388</v>
      </c>
      <c r="E54" s="1" t="s">
        <v>131</v>
      </c>
      <c r="F54" s="1" t="s">
        <v>132</v>
      </c>
      <c r="G54" s="1" t="s">
        <v>133</v>
      </c>
      <c r="H54" s="12" t="s">
        <v>134</v>
      </c>
      <c r="I54" s="290" t="s">
        <v>135</v>
      </c>
      <c r="J54" s="152" t="s">
        <v>389</v>
      </c>
      <c r="K54" s="152" t="s">
        <v>389</v>
      </c>
      <c r="L54" s="152" t="s">
        <v>138</v>
      </c>
      <c r="M54" s="152" t="s">
        <v>390</v>
      </c>
      <c r="N54" s="152">
        <v>1</v>
      </c>
      <c r="O54" s="12" t="s">
        <v>412</v>
      </c>
      <c r="P54" s="277">
        <v>1</v>
      </c>
      <c r="Q54" s="174">
        <v>0.05</v>
      </c>
      <c r="R54" s="15" t="s">
        <v>413</v>
      </c>
      <c r="S54" s="171" t="s">
        <v>146</v>
      </c>
      <c r="T54" s="278" t="s">
        <v>71</v>
      </c>
      <c r="U54" s="278"/>
      <c r="V54" s="278"/>
      <c r="W54" s="278"/>
      <c r="X54" s="278"/>
      <c r="Y54" s="278"/>
      <c r="Z54" s="278"/>
      <c r="AA54" s="175" t="s">
        <v>414</v>
      </c>
      <c r="AB54" s="175" t="s">
        <v>415</v>
      </c>
      <c r="AC54" s="175">
        <v>1</v>
      </c>
      <c r="AD54" s="278"/>
      <c r="AE54" s="278"/>
      <c r="AF54" s="278"/>
      <c r="AG54" s="278"/>
      <c r="AH54" s="278"/>
      <c r="AI54" s="278"/>
      <c r="AJ54" s="278"/>
      <c r="AK54" s="278"/>
      <c r="AL54" s="278"/>
      <c r="AM54"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54" s="358">
        <f>Tabla3[[#This Row],[TOTAL A LA FECHA ]]/Tabla3[[#This Row],[Meta 2024]]</f>
        <v>1</v>
      </c>
    </row>
    <row r="55" spans="1:40" ht="120">
      <c r="A55" s="146" t="s">
        <v>127</v>
      </c>
      <c r="B55" s="1" t="s">
        <v>128</v>
      </c>
      <c r="C55" s="1" t="s">
        <v>157</v>
      </c>
      <c r="D55" s="1" t="s">
        <v>388</v>
      </c>
      <c r="E55" s="1" t="s">
        <v>131</v>
      </c>
      <c r="F55" s="1" t="s">
        <v>132</v>
      </c>
      <c r="G55" s="1" t="s">
        <v>133</v>
      </c>
      <c r="H55" s="12" t="s">
        <v>134</v>
      </c>
      <c r="I55" s="290" t="s">
        <v>135</v>
      </c>
      <c r="J55" s="152" t="s">
        <v>389</v>
      </c>
      <c r="K55" s="152" t="s">
        <v>389</v>
      </c>
      <c r="L55" s="152" t="s">
        <v>138</v>
      </c>
      <c r="M55" s="152" t="s">
        <v>390</v>
      </c>
      <c r="N55" s="152">
        <v>2000</v>
      </c>
      <c r="O55" s="12" t="s">
        <v>416</v>
      </c>
      <c r="P55" s="277">
        <v>1000</v>
      </c>
      <c r="Q55" s="174">
        <v>0.05</v>
      </c>
      <c r="R55" s="15" t="s">
        <v>417</v>
      </c>
      <c r="S55" s="171" t="s">
        <v>72</v>
      </c>
      <c r="T55" s="278" t="s">
        <v>81</v>
      </c>
      <c r="U55" s="278"/>
      <c r="V55" s="278"/>
      <c r="W55" s="278"/>
      <c r="X55" s="278"/>
      <c r="Y55" s="278"/>
      <c r="Z55" s="278"/>
      <c r="AA55" s="278"/>
      <c r="AB55" s="278"/>
      <c r="AC55" s="278"/>
      <c r="AD55" s="278"/>
      <c r="AE55" s="278"/>
      <c r="AF55" s="278"/>
      <c r="AG55" s="278"/>
      <c r="AH55" s="278"/>
      <c r="AI55" s="278"/>
      <c r="AJ55" s="278"/>
      <c r="AK55" s="278"/>
      <c r="AL55" s="278"/>
      <c r="AM55"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5" s="358">
        <f>Tabla3[[#This Row],[TOTAL A LA FECHA ]]/Tabla3[[#This Row],[Meta 2024]]</f>
        <v>0</v>
      </c>
    </row>
    <row r="56" spans="1:40" ht="120">
      <c r="A56" s="146" t="s">
        <v>127</v>
      </c>
      <c r="B56" s="1" t="s">
        <v>128</v>
      </c>
      <c r="C56" s="1" t="s">
        <v>157</v>
      </c>
      <c r="D56" s="1" t="s">
        <v>388</v>
      </c>
      <c r="E56" s="1" t="s">
        <v>131</v>
      </c>
      <c r="F56" s="1" t="s">
        <v>132</v>
      </c>
      <c r="G56" s="1" t="s">
        <v>133</v>
      </c>
      <c r="H56" s="12" t="s">
        <v>134</v>
      </c>
      <c r="I56" s="290" t="s">
        <v>135</v>
      </c>
      <c r="J56" s="152" t="s">
        <v>389</v>
      </c>
      <c r="K56" s="152" t="s">
        <v>389</v>
      </c>
      <c r="L56" s="152" t="s">
        <v>138</v>
      </c>
      <c r="M56" s="152" t="s">
        <v>390</v>
      </c>
      <c r="N56" s="152">
        <v>2</v>
      </c>
      <c r="O56" s="12" t="s">
        <v>418</v>
      </c>
      <c r="P56" s="277">
        <v>1</v>
      </c>
      <c r="Q56" s="174">
        <v>0.05</v>
      </c>
      <c r="R56" s="15" t="s">
        <v>419</v>
      </c>
      <c r="S56" s="171" t="s">
        <v>30</v>
      </c>
      <c r="T56" s="278" t="s">
        <v>71</v>
      </c>
      <c r="U56" s="278"/>
      <c r="V56" s="278"/>
      <c r="W56" s="278"/>
      <c r="X56" s="278"/>
      <c r="Y56" s="278"/>
      <c r="Z56" s="278"/>
      <c r="AA56" s="278"/>
      <c r="AB56" s="278"/>
      <c r="AC56" s="278"/>
      <c r="AD56" s="278"/>
      <c r="AE56" s="278"/>
      <c r="AF56" s="278"/>
      <c r="AG56" s="278"/>
      <c r="AH56" s="278"/>
      <c r="AI56" s="278"/>
      <c r="AJ56" s="278"/>
      <c r="AK56" s="278"/>
      <c r="AL56" s="278"/>
      <c r="AM5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6" s="358">
        <f>Tabla3[[#This Row],[TOTAL A LA FECHA ]]/Tabla3[[#This Row],[Meta 2024]]</f>
        <v>0</v>
      </c>
    </row>
    <row r="57" spans="1:40" ht="120">
      <c r="A57" s="146" t="s">
        <v>127</v>
      </c>
      <c r="B57" s="1" t="s">
        <v>128</v>
      </c>
      <c r="C57" s="1" t="s">
        <v>157</v>
      </c>
      <c r="D57" s="1" t="s">
        <v>388</v>
      </c>
      <c r="E57" s="1" t="s">
        <v>131</v>
      </c>
      <c r="F57" s="1" t="s">
        <v>132</v>
      </c>
      <c r="G57" s="1" t="s">
        <v>133</v>
      </c>
      <c r="H57" s="12" t="s">
        <v>134</v>
      </c>
      <c r="I57" s="290" t="s">
        <v>135</v>
      </c>
      <c r="J57" s="152" t="s">
        <v>389</v>
      </c>
      <c r="K57" s="152" t="s">
        <v>389</v>
      </c>
      <c r="L57" s="152" t="s">
        <v>138</v>
      </c>
      <c r="M57" s="152" t="s">
        <v>390</v>
      </c>
      <c r="N57" s="152">
        <v>2</v>
      </c>
      <c r="O57" s="12" t="s">
        <v>420</v>
      </c>
      <c r="P57" s="277">
        <v>2</v>
      </c>
      <c r="Q57" s="174">
        <v>0.05</v>
      </c>
      <c r="R57" s="15" t="s">
        <v>421</v>
      </c>
      <c r="S57" s="171" t="s">
        <v>283</v>
      </c>
      <c r="T57" s="278" t="s">
        <v>76</v>
      </c>
      <c r="U57" s="278"/>
      <c r="V57" s="278"/>
      <c r="W57" s="278"/>
      <c r="X57" s="278"/>
      <c r="Y57" s="278"/>
      <c r="Z57" s="278"/>
      <c r="AA57" s="278"/>
      <c r="AB57" s="278"/>
      <c r="AC57" s="278"/>
      <c r="AD57" s="278"/>
      <c r="AE57" s="278"/>
      <c r="AF57" s="278"/>
      <c r="AG57" s="278"/>
      <c r="AH57" s="278"/>
      <c r="AI57" s="278"/>
      <c r="AJ57" s="278"/>
      <c r="AK57" s="278"/>
      <c r="AL57" s="278"/>
      <c r="AM57"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7" s="358">
        <f>Tabla3[[#This Row],[TOTAL A LA FECHA ]]/Tabla3[[#This Row],[Meta 2024]]</f>
        <v>0</v>
      </c>
    </row>
    <row r="58" spans="1:40" ht="120">
      <c r="A58" s="146" t="s">
        <v>127</v>
      </c>
      <c r="B58" s="1" t="s">
        <v>128</v>
      </c>
      <c r="C58" s="1" t="s">
        <v>157</v>
      </c>
      <c r="D58" s="1" t="s">
        <v>388</v>
      </c>
      <c r="E58" s="1" t="s">
        <v>131</v>
      </c>
      <c r="F58" s="1" t="s">
        <v>132</v>
      </c>
      <c r="G58" s="1" t="s">
        <v>133</v>
      </c>
      <c r="H58" s="12" t="s">
        <v>134</v>
      </c>
      <c r="I58" s="290" t="s">
        <v>135</v>
      </c>
      <c r="J58" s="152" t="s">
        <v>389</v>
      </c>
      <c r="K58" s="152" t="s">
        <v>389</v>
      </c>
      <c r="L58" s="152" t="s">
        <v>138</v>
      </c>
      <c r="M58" s="152" t="s">
        <v>390</v>
      </c>
      <c r="N58" s="152">
        <v>1</v>
      </c>
      <c r="O58" s="152" t="s">
        <v>422</v>
      </c>
      <c r="P58" s="277">
        <v>1</v>
      </c>
      <c r="Q58" s="174">
        <v>0.05</v>
      </c>
      <c r="R58" s="152" t="s">
        <v>423</v>
      </c>
      <c r="S58" s="171" t="s">
        <v>71</v>
      </c>
      <c r="T58" s="278" t="s">
        <v>72</v>
      </c>
      <c r="U58" s="278"/>
      <c r="V58" s="278"/>
      <c r="W58" s="278"/>
      <c r="X58" s="278"/>
      <c r="Y58" s="278"/>
      <c r="Z58" s="278"/>
      <c r="AA58" s="278"/>
      <c r="AB58" s="278"/>
      <c r="AC58" s="278"/>
      <c r="AD58" s="278"/>
      <c r="AE58" s="335"/>
      <c r="AF58" s="335"/>
      <c r="AG58" s="335"/>
      <c r="AH58" s="335"/>
      <c r="AI58" s="335"/>
      <c r="AJ58" s="335"/>
      <c r="AK58" s="335"/>
      <c r="AL58" s="335"/>
      <c r="AM58" s="18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8" s="358">
        <f>Tabla3[[#This Row],[TOTAL A LA FECHA ]]/Tabla3[[#This Row],[Meta 2024]]</f>
        <v>0</v>
      </c>
    </row>
    <row r="59" spans="1:40" ht="120">
      <c r="A59" s="146" t="s">
        <v>127</v>
      </c>
      <c r="B59" s="1" t="s">
        <v>128</v>
      </c>
      <c r="C59" s="1" t="s">
        <v>157</v>
      </c>
      <c r="D59" s="1" t="s">
        <v>388</v>
      </c>
      <c r="E59" s="1" t="s">
        <v>131</v>
      </c>
      <c r="F59" s="1" t="s">
        <v>132</v>
      </c>
      <c r="G59" s="1" t="s">
        <v>133</v>
      </c>
      <c r="H59" s="12" t="s">
        <v>134</v>
      </c>
      <c r="I59" s="290" t="s">
        <v>135</v>
      </c>
      <c r="J59" s="152" t="s">
        <v>389</v>
      </c>
      <c r="K59" s="152" t="s">
        <v>389</v>
      </c>
      <c r="L59" s="152" t="s">
        <v>138</v>
      </c>
      <c r="M59" s="152" t="s">
        <v>390</v>
      </c>
      <c r="N59" s="152">
        <v>1</v>
      </c>
      <c r="O59" s="152" t="s">
        <v>424</v>
      </c>
      <c r="P59" s="277">
        <v>1</v>
      </c>
      <c r="Q59" s="174">
        <v>0.05</v>
      </c>
      <c r="R59" s="152" t="s">
        <v>425</v>
      </c>
      <c r="S59" s="171" t="s">
        <v>30</v>
      </c>
      <c r="T59" s="278" t="s">
        <v>81</v>
      </c>
      <c r="U59" s="278"/>
      <c r="V59" s="278"/>
      <c r="W59" s="278"/>
      <c r="X59" s="278"/>
      <c r="Y59" s="278"/>
      <c r="Z59" s="278"/>
      <c r="AA59" s="335"/>
      <c r="AB59" s="335"/>
      <c r="AC59" s="278"/>
      <c r="AD59" s="337"/>
      <c r="AE59" s="278"/>
      <c r="AF59" s="278"/>
      <c r="AG59" s="278"/>
      <c r="AH59" s="278"/>
      <c r="AI59" s="278"/>
      <c r="AJ59" s="278"/>
      <c r="AK59" s="278"/>
      <c r="AL59" s="278"/>
      <c r="AM59"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9" s="358">
        <f>Tabla3[[#This Row],[TOTAL A LA FECHA ]]/Tabla3[[#This Row],[Meta 2024]]</f>
        <v>0</v>
      </c>
    </row>
    <row r="60" spans="1:40" ht="120">
      <c r="A60" s="146" t="s">
        <v>127</v>
      </c>
      <c r="B60" s="1" t="s">
        <v>128</v>
      </c>
      <c r="C60" s="1" t="s">
        <v>157</v>
      </c>
      <c r="D60" s="1" t="s">
        <v>388</v>
      </c>
      <c r="E60" s="1" t="s">
        <v>131</v>
      </c>
      <c r="F60" s="1" t="s">
        <v>132</v>
      </c>
      <c r="G60" s="1" t="s">
        <v>133</v>
      </c>
      <c r="H60" s="12" t="s">
        <v>134</v>
      </c>
      <c r="I60" s="290" t="s">
        <v>135</v>
      </c>
      <c r="J60" s="152" t="s">
        <v>389</v>
      </c>
      <c r="K60" s="152" t="s">
        <v>389</v>
      </c>
      <c r="L60" s="152" t="s">
        <v>138</v>
      </c>
      <c r="M60" s="152" t="s">
        <v>390</v>
      </c>
      <c r="N60" s="152">
        <v>16</v>
      </c>
      <c r="O60" s="13" t="s">
        <v>426</v>
      </c>
      <c r="P60" s="277">
        <v>4</v>
      </c>
      <c r="Q60" s="174">
        <v>0.05</v>
      </c>
      <c r="R60" s="15" t="s">
        <v>427</v>
      </c>
      <c r="S60" s="171" t="s">
        <v>146</v>
      </c>
      <c r="T60" s="278" t="s">
        <v>81</v>
      </c>
      <c r="U60" s="278"/>
      <c r="V60" s="278"/>
      <c r="W60" s="278"/>
      <c r="X60" s="278"/>
      <c r="Y60" s="278"/>
      <c r="Z60" s="337"/>
      <c r="AA60" s="157" t="s">
        <v>428</v>
      </c>
      <c r="AB60" s="157" t="s">
        <v>429</v>
      </c>
      <c r="AC60" s="175">
        <v>1</v>
      </c>
      <c r="AD60" s="337"/>
      <c r="AE60" s="278"/>
      <c r="AF60" s="278"/>
      <c r="AG60" s="278"/>
      <c r="AH60" s="278"/>
      <c r="AI60" s="278"/>
      <c r="AJ60" s="278"/>
      <c r="AK60" s="278"/>
      <c r="AL60" s="278"/>
      <c r="AM60"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60" s="358">
        <f>Tabla3[[#This Row],[TOTAL A LA FECHA ]]/Tabla3[[#This Row],[Meta 2024]]</f>
        <v>0.25</v>
      </c>
    </row>
    <row r="61" spans="1:40" ht="120">
      <c r="A61" s="146" t="s">
        <v>127</v>
      </c>
      <c r="B61" s="1" t="s">
        <v>128</v>
      </c>
      <c r="C61" s="1" t="s">
        <v>157</v>
      </c>
      <c r="D61" s="1" t="s">
        <v>388</v>
      </c>
      <c r="E61" s="1" t="s">
        <v>131</v>
      </c>
      <c r="F61" s="1" t="s">
        <v>132</v>
      </c>
      <c r="G61" s="1" t="s">
        <v>133</v>
      </c>
      <c r="H61" s="12" t="s">
        <v>134</v>
      </c>
      <c r="I61" s="290" t="s">
        <v>135</v>
      </c>
      <c r="J61" s="152" t="s">
        <v>389</v>
      </c>
      <c r="K61" s="152" t="s">
        <v>389</v>
      </c>
      <c r="L61" s="152" t="s">
        <v>138</v>
      </c>
      <c r="M61" s="152" t="s">
        <v>390</v>
      </c>
      <c r="N61" s="152">
        <v>40</v>
      </c>
      <c r="O61" s="12" t="s">
        <v>430</v>
      </c>
      <c r="P61" s="277">
        <v>10</v>
      </c>
      <c r="Q61" s="174">
        <v>0.05</v>
      </c>
      <c r="R61" s="15" t="s">
        <v>431</v>
      </c>
      <c r="S61" s="171" t="s">
        <v>30</v>
      </c>
      <c r="T61" s="278" t="s">
        <v>80</v>
      </c>
      <c r="U61" s="278"/>
      <c r="V61" s="278"/>
      <c r="W61" s="278"/>
      <c r="X61" s="278"/>
      <c r="Y61" s="278"/>
      <c r="Z61" s="278"/>
      <c r="AA61" s="194" t="s">
        <v>432</v>
      </c>
      <c r="AB61" s="195" t="s">
        <v>433</v>
      </c>
      <c r="AC61" s="175">
        <v>1</v>
      </c>
      <c r="AD61" s="337"/>
      <c r="AE61" s="278"/>
      <c r="AF61" s="278"/>
      <c r="AG61" s="278"/>
      <c r="AH61" s="278"/>
      <c r="AI61" s="278"/>
      <c r="AJ61" s="278"/>
      <c r="AK61" s="278"/>
      <c r="AL61" s="278"/>
      <c r="AM61"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61" s="358">
        <f>Tabla3[[#This Row],[TOTAL A LA FECHA ]]/Tabla3[[#This Row],[Meta 2024]]</f>
        <v>0.1</v>
      </c>
    </row>
    <row r="62" spans="1:40" ht="120">
      <c r="A62" s="146" t="s">
        <v>127</v>
      </c>
      <c r="B62" s="1" t="s">
        <v>128</v>
      </c>
      <c r="C62" s="1" t="s">
        <v>157</v>
      </c>
      <c r="D62" s="1" t="s">
        <v>388</v>
      </c>
      <c r="E62" s="1" t="s">
        <v>131</v>
      </c>
      <c r="F62" s="1" t="s">
        <v>132</v>
      </c>
      <c r="G62" s="1" t="s">
        <v>133</v>
      </c>
      <c r="H62" s="12" t="s">
        <v>134</v>
      </c>
      <c r="I62" s="290" t="s">
        <v>135</v>
      </c>
      <c r="J62" s="152" t="s">
        <v>389</v>
      </c>
      <c r="K62" s="152" t="s">
        <v>389</v>
      </c>
      <c r="L62" s="152" t="s">
        <v>138</v>
      </c>
      <c r="M62" s="152" t="s">
        <v>390</v>
      </c>
      <c r="N62" s="152">
        <v>2</v>
      </c>
      <c r="O62" s="152" t="s">
        <v>434</v>
      </c>
      <c r="P62" s="277">
        <v>2</v>
      </c>
      <c r="Q62" s="174">
        <v>0.05</v>
      </c>
      <c r="R62" s="152" t="s">
        <v>435</v>
      </c>
      <c r="S62" s="171" t="s">
        <v>283</v>
      </c>
      <c r="T62" s="278" t="s">
        <v>81</v>
      </c>
      <c r="U62" s="278"/>
      <c r="V62" s="278"/>
      <c r="W62" s="278"/>
      <c r="X62" s="278"/>
      <c r="Y62" s="278"/>
      <c r="Z62" s="278"/>
      <c r="AA62" s="278"/>
      <c r="AB62" s="278"/>
      <c r="AC62" s="278"/>
      <c r="AD62" s="337"/>
      <c r="AE62" s="278"/>
      <c r="AF62" s="278"/>
      <c r="AG62" s="278"/>
      <c r="AH62" s="278"/>
      <c r="AI62" s="278"/>
      <c r="AJ62" s="278"/>
      <c r="AK62" s="278"/>
      <c r="AL62" s="278"/>
      <c r="AM62"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62" s="358">
        <f>Tabla3[[#This Row],[TOTAL A LA FECHA ]]/Tabla3[[#This Row],[Meta 2024]]</f>
        <v>0</v>
      </c>
    </row>
    <row r="63" spans="1:40" ht="120">
      <c r="A63" s="146" t="s">
        <v>127</v>
      </c>
      <c r="B63" s="1" t="s">
        <v>128</v>
      </c>
      <c r="C63" s="1" t="s">
        <v>157</v>
      </c>
      <c r="D63" s="1" t="s">
        <v>388</v>
      </c>
      <c r="E63" s="1" t="s">
        <v>131</v>
      </c>
      <c r="F63" s="1" t="s">
        <v>132</v>
      </c>
      <c r="G63" s="1" t="s">
        <v>133</v>
      </c>
      <c r="H63" s="12" t="s">
        <v>134</v>
      </c>
      <c r="I63" s="290" t="s">
        <v>135</v>
      </c>
      <c r="J63" s="152" t="s">
        <v>389</v>
      </c>
      <c r="K63" s="152" t="s">
        <v>389</v>
      </c>
      <c r="L63" s="152" t="s">
        <v>138</v>
      </c>
      <c r="M63" s="152" t="s">
        <v>390</v>
      </c>
      <c r="N63" s="152">
        <v>4</v>
      </c>
      <c r="O63" s="152" t="s">
        <v>436</v>
      </c>
      <c r="P63" s="277">
        <v>4</v>
      </c>
      <c r="Q63" s="174">
        <v>0.05</v>
      </c>
      <c r="R63" s="152" t="s">
        <v>437</v>
      </c>
      <c r="S63" s="171" t="s">
        <v>146</v>
      </c>
      <c r="T63" s="278" t="s">
        <v>81</v>
      </c>
      <c r="U63" s="335"/>
      <c r="V63" s="335"/>
      <c r="W63" s="335"/>
      <c r="X63" s="335"/>
      <c r="Y63" s="335"/>
      <c r="Z63" s="335"/>
      <c r="AA63" s="175" t="s">
        <v>438</v>
      </c>
      <c r="AB63" s="175" t="s">
        <v>439</v>
      </c>
      <c r="AC63" s="175">
        <v>2</v>
      </c>
      <c r="AD63" s="336"/>
      <c r="AE63" s="278"/>
      <c r="AF63" s="278"/>
      <c r="AG63" s="278"/>
      <c r="AH63" s="278"/>
      <c r="AI63" s="278"/>
      <c r="AJ63" s="278"/>
      <c r="AK63" s="278"/>
      <c r="AL63" s="157"/>
      <c r="AM63"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63" s="358">
        <f>Tabla3[[#This Row],[TOTAL A LA FECHA ]]/Tabla3[[#This Row],[Meta 2024]]</f>
        <v>0.5</v>
      </c>
    </row>
    <row r="64" spans="1:40" ht="120">
      <c r="A64" s="146" t="s">
        <v>127</v>
      </c>
      <c r="B64" s="1" t="s">
        <v>128</v>
      </c>
      <c r="C64" s="1" t="s">
        <v>249</v>
      </c>
      <c r="D64" s="1" t="s">
        <v>296</v>
      </c>
      <c r="E64" s="1" t="s">
        <v>131</v>
      </c>
      <c r="F64" s="1" t="s">
        <v>132</v>
      </c>
      <c r="G64" s="1" t="s">
        <v>440</v>
      </c>
      <c r="H64" s="12" t="s">
        <v>134</v>
      </c>
      <c r="I64" s="293" t="s">
        <v>255</v>
      </c>
      <c r="J64" s="152" t="s">
        <v>389</v>
      </c>
      <c r="K64" s="152" t="s">
        <v>389</v>
      </c>
      <c r="L64" s="152" t="s">
        <v>256</v>
      </c>
      <c r="M64" s="152" t="s">
        <v>257</v>
      </c>
      <c r="N64" s="152">
        <v>16</v>
      </c>
      <c r="O64" s="12" t="s">
        <v>258</v>
      </c>
      <c r="P64" s="12">
        <v>4</v>
      </c>
      <c r="Q64" s="170">
        <v>6.4000000000000001E-2</v>
      </c>
      <c r="R64" s="12" t="s">
        <v>441</v>
      </c>
      <c r="S64" s="171"/>
      <c r="T64" s="337"/>
      <c r="U64" s="278"/>
      <c r="V64" s="278"/>
      <c r="W64" s="278"/>
      <c r="X64" s="278"/>
      <c r="Y64" s="278"/>
      <c r="Z64" s="278"/>
      <c r="AA64" s="269" t="s">
        <v>442</v>
      </c>
      <c r="AB64" s="278"/>
      <c r="AC64" s="157">
        <v>0</v>
      </c>
      <c r="AD64" s="337"/>
      <c r="AE64" s="278"/>
      <c r="AF64" s="278"/>
      <c r="AG64" s="278"/>
      <c r="AH64" s="278"/>
      <c r="AI64" s="157"/>
      <c r="AJ64" s="157" t="s">
        <v>442</v>
      </c>
      <c r="AK64" s="278"/>
      <c r="AL64" s="157">
        <v>0</v>
      </c>
      <c r="AM64" s="157">
        <v>0</v>
      </c>
      <c r="AN64" s="358">
        <f>Tabla3[[#This Row],[TOTAL A LA FECHA ]]/Tabla3[[#This Row],[Meta 2024]]</f>
        <v>0</v>
      </c>
    </row>
    <row r="65" spans="1:40" ht="90">
      <c r="A65" s="168" t="s">
        <v>247</v>
      </c>
      <c r="B65" s="1" t="s">
        <v>248</v>
      </c>
      <c r="C65" s="1" t="s">
        <v>249</v>
      </c>
      <c r="D65" s="1" t="s">
        <v>250</v>
      </c>
      <c r="E65" s="2" t="s">
        <v>251</v>
      </c>
      <c r="F65" s="169" t="s">
        <v>252</v>
      </c>
      <c r="G65" s="1" t="s">
        <v>253</v>
      </c>
      <c r="H65" s="4" t="s">
        <v>254</v>
      </c>
      <c r="I65" s="285" t="s">
        <v>255</v>
      </c>
      <c r="J65" s="178" t="s">
        <v>136</v>
      </c>
      <c r="K65" s="12" t="s">
        <v>297</v>
      </c>
      <c r="L65" s="152" t="s">
        <v>256</v>
      </c>
      <c r="M65" s="152" t="s">
        <v>257</v>
      </c>
      <c r="N65" s="277">
        <v>12</v>
      </c>
      <c r="O65" s="12" t="s">
        <v>258</v>
      </c>
      <c r="P65" s="152">
        <v>4</v>
      </c>
      <c r="Q65" s="170">
        <v>6.4000000000000001E-2</v>
      </c>
      <c r="R65" s="152" t="s">
        <v>259</v>
      </c>
      <c r="S65" s="171"/>
      <c r="T65" s="157"/>
      <c r="U65" s="338"/>
      <c r="V65" s="338"/>
      <c r="W65" s="338"/>
      <c r="X65" s="338"/>
      <c r="Y65" s="338"/>
      <c r="Z65" s="338"/>
      <c r="AA65" s="338"/>
      <c r="AB65" s="338"/>
      <c r="AC65" s="167">
        <v>1</v>
      </c>
      <c r="AD65" s="343"/>
      <c r="AE65" s="278"/>
      <c r="AF65" s="278"/>
      <c r="AG65" s="278"/>
      <c r="AH65" s="278"/>
      <c r="AI65" s="278"/>
      <c r="AJ65" s="278"/>
      <c r="AK65" s="278"/>
      <c r="AL65" s="189">
        <v>1</v>
      </c>
      <c r="AM65" s="18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65" s="358">
        <f>Tabla3[[#This Row],[TOTAL A LA FECHA ]]/Tabla3[[#This Row],[Meta 2024]]</f>
        <v>0.5</v>
      </c>
    </row>
    <row r="66" spans="1:40" ht="120">
      <c r="A66" s="146" t="s">
        <v>127</v>
      </c>
      <c r="B66" s="1" t="s">
        <v>128</v>
      </c>
      <c r="C66" s="1" t="s">
        <v>157</v>
      </c>
      <c r="D66" s="1" t="s">
        <v>296</v>
      </c>
      <c r="E66" s="1" t="s">
        <v>131</v>
      </c>
      <c r="F66" s="1" t="s">
        <v>132</v>
      </c>
      <c r="G66" s="1" t="s">
        <v>440</v>
      </c>
      <c r="H66" s="3" t="s">
        <v>134</v>
      </c>
      <c r="I66" s="214" t="s">
        <v>443</v>
      </c>
      <c r="J66" s="152" t="s">
        <v>136</v>
      </c>
      <c r="K66" s="14" t="s">
        <v>137</v>
      </c>
      <c r="L66" s="152" t="s">
        <v>444</v>
      </c>
      <c r="M66" s="152" t="s">
        <v>445</v>
      </c>
      <c r="N66" s="153">
        <v>1600</v>
      </c>
      <c r="O66" s="152" t="s">
        <v>446</v>
      </c>
      <c r="P66" s="152">
        <v>400</v>
      </c>
      <c r="Q66" s="196">
        <v>0.53</v>
      </c>
      <c r="R66" s="152" t="s">
        <v>447</v>
      </c>
      <c r="S66" s="155" t="s">
        <v>30</v>
      </c>
      <c r="T66" s="157" t="s">
        <v>80</v>
      </c>
      <c r="U66" s="157" t="s">
        <v>448</v>
      </c>
      <c r="V66" s="157" t="s">
        <v>148</v>
      </c>
      <c r="W66" s="157">
        <v>0</v>
      </c>
      <c r="X66" s="157" t="s">
        <v>449</v>
      </c>
      <c r="Y66" s="157" t="s">
        <v>148</v>
      </c>
      <c r="Z66" s="157">
        <v>0</v>
      </c>
      <c r="AA66" s="157" t="s">
        <v>450</v>
      </c>
      <c r="AB66" s="157" t="s">
        <v>148</v>
      </c>
      <c r="AC66" s="157">
        <v>0</v>
      </c>
      <c r="AD66" s="344" t="s">
        <v>451</v>
      </c>
      <c r="AE66" s="160" t="s">
        <v>452</v>
      </c>
      <c r="AF66" s="160">
        <v>19</v>
      </c>
      <c r="AG66" s="160" t="s">
        <v>453</v>
      </c>
      <c r="AH66" s="160" t="s">
        <v>452</v>
      </c>
      <c r="AI66" s="160">
        <v>0</v>
      </c>
      <c r="AJ66" s="160" t="s">
        <v>454</v>
      </c>
      <c r="AK66" s="345" t="s">
        <v>148</v>
      </c>
      <c r="AL66" s="160">
        <v>0</v>
      </c>
      <c r="AM6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19</v>
      </c>
      <c r="AN66" s="358">
        <f>Tabla3[[#This Row],[TOTAL A LA FECHA ]]/Tabla3[[#This Row],[Meta 2024]]</f>
        <v>4.7500000000000001E-2</v>
      </c>
    </row>
    <row r="67" spans="1:40" ht="105">
      <c r="A67" s="168" t="s">
        <v>247</v>
      </c>
      <c r="B67" s="1" t="s">
        <v>248</v>
      </c>
      <c r="C67" s="1" t="s">
        <v>249</v>
      </c>
      <c r="D67" s="1" t="s">
        <v>296</v>
      </c>
      <c r="E67" s="1" t="s">
        <v>455</v>
      </c>
      <c r="F67" s="1" t="s">
        <v>132</v>
      </c>
      <c r="G67" s="1" t="s">
        <v>440</v>
      </c>
      <c r="H67" s="3" t="s">
        <v>134</v>
      </c>
      <c r="I67" s="214" t="s">
        <v>443</v>
      </c>
      <c r="J67" s="152" t="s">
        <v>136</v>
      </c>
      <c r="K67" s="171" t="s">
        <v>263</v>
      </c>
      <c r="L67" s="152" t="s">
        <v>444</v>
      </c>
      <c r="M67" s="152" t="s">
        <v>445</v>
      </c>
      <c r="N67" s="153">
        <v>320</v>
      </c>
      <c r="O67" s="152" t="s">
        <v>46</v>
      </c>
      <c r="P67" s="152">
        <v>80</v>
      </c>
      <c r="Q67" s="196">
        <v>0.5</v>
      </c>
      <c r="R67" s="152" t="s">
        <v>456</v>
      </c>
      <c r="S67" s="171" t="s">
        <v>146</v>
      </c>
      <c r="T67" s="157" t="s">
        <v>79</v>
      </c>
      <c r="U67" s="189" t="s">
        <v>277</v>
      </c>
      <c r="V67" s="189"/>
      <c r="W67" s="294">
        <v>0</v>
      </c>
      <c r="X67" s="189" t="s">
        <v>277</v>
      </c>
      <c r="Y67" s="189"/>
      <c r="Z67" s="294">
        <v>0</v>
      </c>
      <c r="AA67" s="189" t="s">
        <v>277</v>
      </c>
      <c r="AB67" s="189"/>
      <c r="AC67" s="294">
        <v>0</v>
      </c>
      <c r="AD67" s="346" t="s">
        <v>457</v>
      </c>
      <c r="AE67" s="160" t="s">
        <v>458</v>
      </c>
      <c r="AF67" s="295">
        <v>3</v>
      </c>
      <c r="AG67" s="160" t="s">
        <v>459</v>
      </c>
      <c r="AH67" s="160" t="s">
        <v>460</v>
      </c>
      <c r="AI67" s="295">
        <v>2</v>
      </c>
      <c r="AJ67" s="160" t="s">
        <v>459</v>
      </c>
      <c r="AK67" s="160" t="s">
        <v>461</v>
      </c>
      <c r="AL67" s="165">
        <v>0</v>
      </c>
      <c r="AM67" s="29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67" s="358">
        <f>Tabla3[[#This Row],[TOTAL A LA FECHA ]]/Tabla3[[#This Row],[Meta 2024]]</f>
        <v>6.25E-2</v>
      </c>
    </row>
    <row r="68" spans="1:40" ht="120">
      <c r="A68" s="146" t="s">
        <v>127</v>
      </c>
      <c r="B68" s="1" t="s">
        <v>128</v>
      </c>
      <c r="C68" s="1" t="s">
        <v>157</v>
      </c>
      <c r="D68" s="1" t="s">
        <v>296</v>
      </c>
      <c r="E68" s="1" t="s">
        <v>131</v>
      </c>
      <c r="F68" s="1" t="s">
        <v>132</v>
      </c>
      <c r="G68" s="1" t="s">
        <v>440</v>
      </c>
      <c r="H68" s="3" t="s">
        <v>134</v>
      </c>
      <c r="I68" s="214" t="s">
        <v>443</v>
      </c>
      <c r="J68" s="152" t="s">
        <v>462</v>
      </c>
      <c r="K68" s="171" t="s">
        <v>462</v>
      </c>
      <c r="L68" s="152" t="s">
        <v>444</v>
      </c>
      <c r="M68" s="152" t="s">
        <v>49</v>
      </c>
      <c r="N68" s="152">
        <v>1</v>
      </c>
      <c r="O68" s="12" t="s">
        <v>463</v>
      </c>
      <c r="P68" s="12">
        <v>1</v>
      </c>
      <c r="Q68" s="18">
        <v>0.2</v>
      </c>
      <c r="R68" s="12" t="s">
        <v>464</v>
      </c>
      <c r="S68" s="171" t="s">
        <v>30</v>
      </c>
      <c r="T68" s="172" t="s">
        <v>283</v>
      </c>
      <c r="U68" s="157" t="s">
        <v>465</v>
      </c>
      <c r="V68" s="157" t="s">
        <v>148</v>
      </c>
      <c r="W68" s="157">
        <v>0</v>
      </c>
      <c r="X68" s="157" t="s">
        <v>465</v>
      </c>
      <c r="Y68" s="157" t="s">
        <v>148</v>
      </c>
      <c r="Z68" s="157">
        <v>0</v>
      </c>
      <c r="AA68" s="157" t="s">
        <v>465</v>
      </c>
      <c r="AB68" s="157" t="s">
        <v>148</v>
      </c>
      <c r="AC68" s="157">
        <v>0</v>
      </c>
      <c r="AD68" s="157" t="s">
        <v>465</v>
      </c>
      <c r="AE68" s="157" t="s">
        <v>148</v>
      </c>
      <c r="AF68" s="157">
        <v>0</v>
      </c>
      <c r="AG68" s="157" t="s">
        <v>465</v>
      </c>
      <c r="AH68" s="157" t="s">
        <v>148</v>
      </c>
      <c r="AI68" s="157">
        <v>0</v>
      </c>
      <c r="AJ68" s="157" t="s">
        <v>465</v>
      </c>
      <c r="AK68" s="157" t="s">
        <v>148</v>
      </c>
      <c r="AL68" s="157">
        <v>0</v>
      </c>
      <c r="AM68"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68" s="358">
        <f>Tabla3[[#This Row],[TOTAL A LA FECHA ]]/Tabla3[[#This Row],[Meta 2024]]</f>
        <v>0</v>
      </c>
    </row>
    <row r="69" spans="1:40" ht="120">
      <c r="A69" s="146" t="s">
        <v>127</v>
      </c>
      <c r="B69" s="1" t="s">
        <v>128</v>
      </c>
      <c r="C69" s="1" t="s">
        <v>157</v>
      </c>
      <c r="D69" s="1" t="s">
        <v>296</v>
      </c>
      <c r="E69" s="1" t="s">
        <v>131</v>
      </c>
      <c r="F69" s="1" t="s">
        <v>132</v>
      </c>
      <c r="G69" s="1" t="s">
        <v>440</v>
      </c>
      <c r="H69" s="3" t="s">
        <v>134</v>
      </c>
      <c r="I69" s="214" t="s">
        <v>443</v>
      </c>
      <c r="J69" s="152" t="s">
        <v>462</v>
      </c>
      <c r="K69" s="171" t="s">
        <v>462</v>
      </c>
      <c r="L69" s="152" t="s">
        <v>444</v>
      </c>
      <c r="M69" s="152" t="s">
        <v>49</v>
      </c>
      <c r="N69" s="152">
        <v>2600</v>
      </c>
      <c r="O69" s="12" t="s">
        <v>466</v>
      </c>
      <c r="P69" s="14">
        <v>800</v>
      </c>
      <c r="Q69" s="18">
        <v>0.5</v>
      </c>
      <c r="R69" s="12" t="s">
        <v>467</v>
      </c>
      <c r="S69" s="171" t="s">
        <v>30</v>
      </c>
      <c r="T69" s="172" t="s">
        <v>81</v>
      </c>
      <c r="U69" s="14" t="s">
        <v>468</v>
      </c>
      <c r="V69" s="14" t="s">
        <v>148</v>
      </c>
      <c r="W69" s="14">
        <v>0</v>
      </c>
      <c r="X69" s="14" t="s">
        <v>469</v>
      </c>
      <c r="Y69" s="14" t="s">
        <v>470</v>
      </c>
      <c r="Z69" s="14">
        <v>57</v>
      </c>
      <c r="AA69" s="14" t="s">
        <v>469</v>
      </c>
      <c r="AB69" s="14" t="s">
        <v>470</v>
      </c>
      <c r="AC69" s="297">
        <v>64</v>
      </c>
      <c r="AD69" s="298"/>
      <c r="AE69" s="283"/>
      <c r="AF69" s="283"/>
      <c r="AG69" s="283"/>
      <c r="AH69" s="283"/>
      <c r="AI69" s="283"/>
      <c r="AJ69" s="283"/>
      <c r="AK69" s="283"/>
      <c r="AL69" s="283"/>
      <c r="AM69"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121</v>
      </c>
      <c r="AN69" s="358">
        <f>Tabla3[[#This Row],[TOTAL A LA FECHA ]]/Tabla3[[#This Row],[Meta 2024]]</f>
        <v>0.15125</v>
      </c>
    </row>
    <row r="70" spans="1:40" ht="120">
      <c r="A70" s="146" t="s">
        <v>127</v>
      </c>
      <c r="B70" s="1" t="s">
        <v>128</v>
      </c>
      <c r="C70" s="1" t="s">
        <v>157</v>
      </c>
      <c r="D70" s="1" t="s">
        <v>296</v>
      </c>
      <c r="E70" s="1" t="s">
        <v>131</v>
      </c>
      <c r="F70" s="1" t="s">
        <v>132</v>
      </c>
      <c r="G70" s="1" t="s">
        <v>440</v>
      </c>
      <c r="H70" s="3" t="s">
        <v>134</v>
      </c>
      <c r="I70" s="214" t="s">
        <v>443</v>
      </c>
      <c r="J70" s="152" t="s">
        <v>462</v>
      </c>
      <c r="K70" s="171" t="s">
        <v>462</v>
      </c>
      <c r="L70" s="152" t="s">
        <v>444</v>
      </c>
      <c r="M70" s="152" t="s">
        <v>49</v>
      </c>
      <c r="N70" s="152">
        <v>500</v>
      </c>
      <c r="O70" s="12" t="s">
        <v>471</v>
      </c>
      <c r="P70" s="14">
        <v>150</v>
      </c>
      <c r="Q70" s="18">
        <v>0.3</v>
      </c>
      <c r="R70" s="12" t="s">
        <v>472</v>
      </c>
      <c r="S70" s="171" t="s">
        <v>30</v>
      </c>
      <c r="T70" s="172" t="s">
        <v>81</v>
      </c>
      <c r="U70" s="20" t="s">
        <v>473</v>
      </c>
      <c r="V70" s="20" t="s">
        <v>474</v>
      </c>
      <c r="W70" s="20">
        <v>21</v>
      </c>
      <c r="X70" s="20" t="s">
        <v>475</v>
      </c>
      <c r="Y70" s="20" t="s">
        <v>476</v>
      </c>
      <c r="Z70" s="20">
        <v>25</v>
      </c>
      <c r="AA70" s="20" t="s">
        <v>475</v>
      </c>
      <c r="AB70" s="20" t="s">
        <v>477</v>
      </c>
      <c r="AC70" s="273">
        <v>4</v>
      </c>
      <c r="AD70" s="299"/>
      <c r="AE70" s="283"/>
      <c r="AF70" s="283"/>
      <c r="AG70" s="283"/>
      <c r="AH70" s="283"/>
      <c r="AI70" s="283"/>
      <c r="AJ70" s="283"/>
      <c r="AK70" s="283"/>
      <c r="AL70" s="283"/>
      <c r="AM7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50</v>
      </c>
      <c r="AN70" s="358">
        <f>Tabla3[[#This Row],[TOTAL A LA FECHA ]]/Tabla3[[#This Row],[Meta 2024]]</f>
        <v>0.33333333333333331</v>
      </c>
    </row>
    <row r="71" spans="1:40" ht="120">
      <c r="A71" s="146" t="s">
        <v>127</v>
      </c>
      <c r="B71" s="1" t="s">
        <v>128</v>
      </c>
      <c r="C71" s="1" t="s">
        <v>157</v>
      </c>
      <c r="D71" s="1" t="s">
        <v>296</v>
      </c>
      <c r="E71" s="1" t="s">
        <v>131</v>
      </c>
      <c r="F71" s="1" t="s">
        <v>132</v>
      </c>
      <c r="G71" s="1" t="s">
        <v>440</v>
      </c>
      <c r="H71" s="3" t="s">
        <v>134</v>
      </c>
      <c r="I71" s="214" t="s">
        <v>443</v>
      </c>
      <c r="J71" s="152" t="s">
        <v>462</v>
      </c>
      <c r="K71" s="171" t="s">
        <v>462</v>
      </c>
      <c r="L71" s="152" t="s">
        <v>444</v>
      </c>
      <c r="M71" s="152" t="s">
        <v>50</v>
      </c>
      <c r="N71" s="152">
        <v>4</v>
      </c>
      <c r="O71" s="12" t="s">
        <v>478</v>
      </c>
      <c r="P71" s="12">
        <v>1</v>
      </c>
      <c r="Q71" s="18">
        <v>0.2</v>
      </c>
      <c r="R71" s="12" t="s">
        <v>479</v>
      </c>
      <c r="S71" s="171" t="s">
        <v>29</v>
      </c>
      <c r="T71" s="172" t="s">
        <v>29</v>
      </c>
      <c r="U71" s="278"/>
      <c r="V71" s="278"/>
      <c r="W71" s="278"/>
      <c r="X71" s="278"/>
      <c r="Y71" s="278"/>
      <c r="Z71" s="278"/>
      <c r="AA71" s="278"/>
      <c r="AB71" s="278"/>
      <c r="AC71" s="278"/>
      <c r="AD71" s="347"/>
      <c r="AE71" s="278"/>
      <c r="AF71" s="278"/>
      <c r="AG71" s="278"/>
      <c r="AH71" s="278"/>
      <c r="AI71" s="278"/>
      <c r="AJ71" s="278"/>
      <c r="AK71" s="278"/>
      <c r="AL71" s="278"/>
      <c r="AM71"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1" s="358">
        <f>Tabla3[[#This Row],[TOTAL A LA FECHA ]]/Tabla3[[#This Row],[Meta 2024]]</f>
        <v>0</v>
      </c>
    </row>
    <row r="72" spans="1:40" ht="120">
      <c r="A72" s="146" t="s">
        <v>127</v>
      </c>
      <c r="B72" s="1" t="s">
        <v>128</v>
      </c>
      <c r="C72" s="1" t="s">
        <v>157</v>
      </c>
      <c r="D72" s="1" t="s">
        <v>296</v>
      </c>
      <c r="E72" s="1" t="s">
        <v>131</v>
      </c>
      <c r="F72" s="1" t="s">
        <v>132</v>
      </c>
      <c r="G72" s="1" t="s">
        <v>440</v>
      </c>
      <c r="H72" s="3" t="s">
        <v>134</v>
      </c>
      <c r="I72" s="214" t="s">
        <v>443</v>
      </c>
      <c r="J72" s="152" t="s">
        <v>462</v>
      </c>
      <c r="K72" s="171" t="s">
        <v>462</v>
      </c>
      <c r="L72" s="152" t="s">
        <v>444</v>
      </c>
      <c r="M72" s="152" t="s">
        <v>50</v>
      </c>
      <c r="N72" s="152">
        <v>350</v>
      </c>
      <c r="O72" s="12" t="s">
        <v>480</v>
      </c>
      <c r="P72" s="12">
        <v>100</v>
      </c>
      <c r="Q72" s="18">
        <v>0.55000000000000004</v>
      </c>
      <c r="R72" s="12" t="s">
        <v>481</v>
      </c>
      <c r="S72" s="171" t="s">
        <v>30</v>
      </c>
      <c r="T72" s="172" t="s">
        <v>81</v>
      </c>
      <c r="U72" s="21" t="s">
        <v>482</v>
      </c>
      <c r="V72" s="21" t="s">
        <v>483</v>
      </c>
      <c r="W72" s="21">
        <v>8</v>
      </c>
      <c r="X72" s="21" t="s">
        <v>484</v>
      </c>
      <c r="Y72" s="21" t="s">
        <v>477</v>
      </c>
      <c r="Z72" s="21">
        <v>7</v>
      </c>
      <c r="AA72" s="21" t="s">
        <v>485</v>
      </c>
      <c r="AB72" s="245" t="s">
        <v>476</v>
      </c>
      <c r="AC72" s="228">
        <v>8</v>
      </c>
      <c r="AD72" s="300"/>
      <c r="AE72" s="283"/>
      <c r="AF72" s="283"/>
      <c r="AG72" s="283"/>
      <c r="AH72" s="283"/>
      <c r="AI72" s="283"/>
      <c r="AJ72" s="283"/>
      <c r="AK72" s="283"/>
      <c r="AL72" s="283"/>
      <c r="AM7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23</v>
      </c>
      <c r="AN72" s="358">
        <f>Tabla3[[#This Row],[TOTAL A LA FECHA ]]/Tabla3[[#This Row],[Meta 2024]]</f>
        <v>0.23</v>
      </c>
    </row>
    <row r="73" spans="1:40" ht="120">
      <c r="A73" s="146" t="s">
        <v>127</v>
      </c>
      <c r="B73" s="1" t="s">
        <v>128</v>
      </c>
      <c r="C73" s="1" t="s">
        <v>157</v>
      </c>
      <c r="D73" s="1" t="s">
        <v>296</v>
      </c>
      <c r="E73" s="1" t="s">
        <v>131</v>
      </c>
      <c r="F73" s="1" t="s">
        <v>132</v>
      </c>
      <c r="G73" s="1" t="s">
        <v>440</v>
      </c>
      <c r="H73" s="3" t="s">
        <v>134</v>
      </c>
      <c r="I73" s="214" t="s">
        <v>443</v>
      </c>
      <c r="J73" s="152" t="s">
        <v>462</v>
      </c>
      <c r="K73" s="171" t="s">
        <v>462</v>
      </c>
      <c r="L73" s="152" t="s">
        <v>444</v>
      </c>
      <c r="M73" s="152" t="s">
        <v>50</v>
      </c>
      <c r="N73" s="152">
        <v>36</v>
      </c>
      <c r="O73" s="152" t="s">
        <v>486</v>
      </c>
      <c r="P73" s="152">
        <v>12</v>
      </c>
      <c r="Q73" s="174">
        <v>0.25</v>
      </c>
      <c r="R73" s="152" t="s">
        <v>487</v>
      </c>
      <c r="S73" s="171" t="s">
        <v>30</v>
      </c>
      <c r="T73" s="172" t="s">
        <v>81</v>
      </c>
      <c r="U73" s="278"/>
      <c r="V73" s="278"/>
      <c r="W73" s="278"/>
      <c r="X73" s="278"/>
      <c r="Y73" s="278"/>
      <c r="Z73" s="278"/>
      <c r="AA73" s="278"/>
      <c r="AB73" s="278"/>
      <c r="AC73" s="278"/>
      <c r="AD73" s="337"/>
      <c r="AE73" s="278"/>
      <c r="AF73" s="278"/>
      <c r="AG73" s="278"/>
      <c r="AH73" s="278"/>
      <c r="AI73" s="278"/>
      <c r="AJ73" s="278"/>
      <c r="AK73" s="278"/>
      <c r="AL73" s="278"/>
      <c r="AM73"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3" s="358">
        <f>Tabla3[[#This Row],[TOTAL A LA FECHA ]]/Tabla3[[#This Row],[Meta 2024]]</f>
        <v>0</v>
      </c>
    </row>
    <row r="74" spans="1:40" ht="120">
      <c r="A74" s="146" t="s">
        <v>127</v>
      </c>
      <c r="B74" s="1" t="s">
        <v>128</v>
      </c>
      <c r="C74" s="1" t="s">
        <v>249</v>
      </c>
      <c r="D74" s="1" t="s">
        <v>296</v>
      </c>
      <c r="E74" s="1" t="s">
        <v>131</v>
      </c>
      <c r="F74" s="1" t="s">
        <v>132</v>
      </c>
      <c r="G74" s="1" t="s">
        <v>440</v>
      </c>
      <c r="H74" s="3" t="s">
        <v>134</v>
      </c>
      <c r="I74" s="285" t="s">
        <v>255</v>
      </c>
      <c r="J74" s="178" t="s">
        <v>462</v>
      </c>
      <c r="K74" s="171" t="s">
        <v>462</v>
      </c>
      <c r="L74" s="152" t="s">
        <v>256</v>
      </c>
      <c r="M74" s="152" t="s">
        <v>257</v>
      </c>
      <c r="N74" s="152">
        <v>16</v>
      </c>
      <c r="O74" s="12" t="s">
        <v>258</v>
      </c>
      <c r="P74" s="12">
        <v>4</v>
      </c>
      <c r="Q74" s="170">
        <v>6.4000000000000001E-2</v>
      </c>
      <c r="R74" s="12" t="s">
        <v>441</v>
      </c>
      <c r="S74" s="171" t="s">
        <v>146</v>
      </c>
      <c r="T74" s="172" t="s">
        <v>81</v>
      </c>
      <c r="U74" s="278"/>
      <c r="V74" s="278"/>
      <c r="W74" s="278"/>
      <c r="X74" s="278"/>
      <c r="Y74" s="278"/>
      <c r="Z74" s="278"/>
      <c r="AA74" s="278"/>
      <c r="AB74" s="278"/>
      <c r="AC74" s="278"/>
      <c r="AD74" s="337"/>
      <c r="AE74" s="278"/>
      <c r="AF74" s="278"/>
      <c r="AG74" s="278"/>
      <c r="AH74" s="278"/>
      <c r="AI74" s="278"/>
      <c r="AJ74" s="278"/>
      <c r="AK74" s="278"/>
      <c r="AL74" s="278"/>
      <c r="AM74"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4" s="358">
        <f>Tabla3[[#This Row],[TOTAL A LA FECHA ]]/Tabla3[[#This Row],[Meta 2024]]</f>
        <v>0</v>
      </c>
    </row>
    <row r="75" spans="1:40" ht="150">
      <c r="A75" s="146" t="s">
        <v>127</v>
      </c>
      <c r="B75" s="1" t="s">
        <v>128</v>
      </c>
      <c r="C75" s="1" t="s">
        <v>157</v>
      </c>
      <c r="D75" s="1" t="s">
        <v>296</v>
      </c>
      <c r="E75" s="1" t="s">
        <v>131</v>
      </c>
      <c r="F75" s="1" t="s">
        <v>132</v>
      </c>
      <c r="G75" s="1" t="s">
        <v>440</v>
      </c>
      <c r="H75" s="3" t="s">
        <v>134</v>
      </c>
      <c r="I75" s="214" t="s">
        <v>443</v>
      </c>
      <c r="J75" s="152" t="s">
        <v>488</v>
      </c>
      <c r="K75" s="152" t="s">
        <v>488</v>
      </c>
      <c r="L75" s="152" t="s">
        <v>444</v>
      </c>
      <c r="M75" s="152" t="s">
        <v>47</v>
      </c>
      <c r="N75" s="152">
        <v>12000</v>
      </c>
      <c r="O75" s="13" t="s">
        <v>489</v>
      </c>
      <c r="P75" s="13">
        <v>3000</v>
      </c>
      <c r="Q75" s="17">
        <v>0.7</v>
      </c>
      <c r="R75" s="13" t="s">
        <v>490</v>
      </c>
      <c r="S75" s="171" t="s">
        <v>29</v>
      </c>
      <c r="T75" s="172" t="s">
        <v>80</v>
      </c>
      <c r="U75" s="197" t="s">
        <v>491</v>
      </c>
      <c r="V75" s="197" t="s">
        <v>492</v>
      </c>
      <c r="W75" s="197">
        <v>230</v>
      </c>
      <c r="X75" s="197" t="s">
        <v>493</v>
      </c>
      <c r="Y75" s="197" t="s">
        <v>492</v>
      </c>
      <c r="Z75" s="197">
        <v>903</v>
      </c>
      <c r="AA75" s="197" t="s">
        <v>494</v>
      </c>
      <c r="AB75" s="197" t="s">
        <v>495</v>
      </c>
      <c r="AC75" s="301">
        <v>191</v>
      </c>
      <c r="AD75" s="198" t="s">
        <v>496</v>
      </c>
      <c r="AE75" s="199" t="s">
        <v>497</v>
      </c>
      <c r="AF75" s="283">
        <v>264</v>
      </c>
      <c r="AG75" s="199" t="s">
        <v>498</v>
      </c>
      <c r="AH75" s="199" t="s">
        <v>499</v>
      </c>
      <c r="AI75" s="283">
        <v>179</v>
      </c>
      <c r="AJ75" s="199" t="s">
        <v>496</v>
      </c>
      <c r="AK75" s="199" t="s">
        <v>500</v>
      </c>
      <c r="AL75" s="199">
        <v>185</v>
      </c>
      <c r="AM75"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1952</v>
      </c>
      <c r="AN75" s="358">
        <f>Tabla3[[#This Row],[TOTAL A LA FECHA ]]/Tabla3[[#This Row],[Meta 2024]]</f>
        <v>0.65066666666666662</v>
      </c>
    </row>
    <row r="76" spans="1:40" ht="120">
      <c r="A76" s="146" t="s">
        <v>127</v>
      </c>
      <c r="B76" s="1" t="s">
        <v>128</v>
      </c>
      <c r="C76" s="1" t="s">
        <v>157</v>
      </c>
      <c r="D76" s="1" t="s">
        <v>296</v>
      </c>
      <c r="E76" s="1" t="s">
        <v>131</v>
      </c>
      <c r="F76" s="1" t="s">
        <v>132</v>
      </c>
      <c r="G76" s="1" t="s">
        <v>440</v>
      </c>
      <c r="H76" s="3" t="s">
        <v>134</v>
      </c>
      <c r="I76" s="214" t="s">
        <v>443</v>
      </c>
      <c r="J76" s="152" t="s">
        <v>488</v>
      </c>
      <c r="K76" s="152" t="s">
        <v>488</v>
      </c>
      <c r="L76" s="152" t="s">
        <v>444</v>
      </c>
      <c r="M76" s="152" t="s">
        <v>47</v>
      </c>
      <c r="N76" s="152">
        <v>6000</v>
      </c>
      <c r="O76" s="13" t="s">
        <v>501</v>
      </c>
      <c r="P76" s="12">
        <v>1600</v>
      </c>
      <c r="Q76" s="18">
        <v>0.3</v>
      </c>
      <c r="R76" s="12" t="s">
        <v>502</v>
      </c>
      <c r="S76" s="171" t="s">
        <v>29</v>
      </c>
      <c r="T76" s="172" t="s">
        <v>81</v>
      </c>
      <c r="U76" s="278"/>
      <c r="V76" s="278"/>
      <c r="W76" s="157">
        <v>0</v>
      </c>
      <c r="X76" s="278"/>
      <c r="Y76" s="278"/>
      <c r="Z76" s="157">
        <v>0</v>
      </c>
      <c r="AA76" s="278"/>
      <c r="AB76" s="157"/>
      <c r="AC76" s="157">
        <v>0</v>
      </c>
      <c r="AD76" s="279"/>
      <c r="AE76" s="157"/>
      <c r="AF76" s="157">
        <v>0</v>
      </c>
      <c r="AG76" s="157"/>
      <c r="AH76" s="157"/>
      <c r="AI76" s="157">
        <v>0</v>
      </c>
      <c r="AJ76" s="157"/>
      <c r="AK76" s="157"/>
      <c r="AL76" s="157">
        <v>0</v>
      </c>
      <c r="AM76"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6" s="358">
        <f>Tabla3[[#This Row],[TOTAL A LA FECHA ]]/Tabla3[[#This Row],[Meta 2024]]</f>
        <v>0</v>
      </c>
    </row>
    <row r="77" spans="1:40" ht="120">
      <c r="A77" s="146" t="s">
        <v>127</v>
      </c>
      <c r="B77" s="1" t="s">
        <v>128</v>
      </c>
      <c r="C77" s="1" t="s">
        <v>157</v>
      </c>
      <c r="D77" s="1" t="s">
        <v>296</v>
      </c>
      <c r="E77" s="1" t="s">
        <v>131</v>
      </c>
      <c r="F77" s="1" t="s">
        <v>132</v>
      </c>
      <c r="G77" s="1" t="s">
        <v>440</v>
      </c>
      <c r="H77" s="3" t="s">
        <v>134</v>
      </c>
      <c r="I77" s="214" t="s">
        <v>443</v>
      </c>
      <c r="J77" s="152" t="s">
        <v>488</v>
      </c>
      <c r="K77" s="152" t="s">
        <v>488</v>
      </c>
      <c r="L77" s="152" t="s">
        <v>444</v>
      </c>
      <c r="M77" s="152" t="s">
        <v>48</v>
      </c>
      <c r="N77" s="152">
        <v>4</v>
      </c>
      <c r="O77" s="12" t="s">
        <v>503</v>
      </c>
      <c r="P77" s="12">
        <v>1</v>
      </c>
      <c r="Q77" s="18">
        <v>0.1</v>
      </c>
      <c r="R77" s="12" t="s">
        <v>504</v>
      </c>
      <c r="S77" s="171" t="s">
        <v>29</v>
      </c>
      <c r="T77" s="172" t="s">
        <v>29</v>
      </c>
      <c r="U77" s="335"/>
      <c r="V77" s="335"/>
      <c r="W77" s="189">
        <v>0</v>
      </c>
      <c r="X77" s="335"/>
      <c r="Y77" s="335"/>
      <c r="Z77" s="189">
        <v>0</v>
      </c>
      <c r="AA77" s="335"/>
      <c r="AB77" s="189"/>
      <c r="AC77" s="189">
        <v>0</v>
      </c>
      <c r="AD77" s="303"/>
      <c r="AE77" s="189"/>
      <c r="AF77" s="189">
        <v>0</v>
      </c>
      <c r="AG77" s="189"/>
      <c r="AH77" s="189"/>
      <c r="AI77" s="189">
        <v>0</v>
      </c>
      <c r="AJ77" s="189"/>
      <c r="AK77" s="189"/>
      <c r="AL77" s="189">
        <v>0</v>
      </c>
      <c r="AM77"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7" s="358">
        <f>Tabla3[[#This Row],[TOTAL A LA FECHA ]]/Tabla3[[#This Row],[Meta 2024]]</f>
        <v>0</v>
      </c>
    </row>
    <row r="78" spans="1:40" ht="120">
      <c r="A78" s="146" t="s">
        <v>127</v>
      </c>
      <c r="B78" s="1" t="s">
        <v>128</v>
      </c>
      <c r="C78" s="1" t="s">
        <v>157</v>
      </c>
      <c r="D78" s="1" t="s">
        <v>296</v>
      </c>
      <c r="E78" s="1" t="s">
        <v>131</v>
      </c>
      <c r="F78" s="1" t="s">
        <v>132</v>
      </c>
      <c r="G78" s="1" t="s">
        <v>440</v>
      </c>
      <c r="H78" s="3" t="s">
        <v>134</v>
      </c>
      <c r="I78" s="214" t="s">
        <v>443</v>
      </c>
      <c r="J78" s="152" t="s">
        <v>488</v>
      </c>
      <c r="K78" s="152" t="s">
        <v>488</v>
      </c>
      <c r="L78" s="152" t="s">
        <v>444</v>
      </c>
      <c r="M78" s="152" t="s">
        <v>48</v>
      </c>
      <c r="N78" s="152">
        <v>48</v>
      </c>
      <c r="O78" s="12" t="s">
        <v>505</v>
      </c>
      <c r="P78" s="12">
        <v>12</v>
      </c>
      <c r="Q78" s="18">
        <v>0.2</v>
      </c>
      <c r="R78" s="12" t="s">
        <v>506</v>
      </c>
      <c r="S78" s="171" t="s">
        <v>29</v>
      </c>
      <c r="T78" s="172" t="s">
        <v>81</v>
      </c>
      <c r="U78" s="160"/>
      <c r="V78" s="160"/>
      <c r="W78" s="160">
        <v>1</v>
      </c>
      <c r="X78" s="160" t="s">
        <v>507</v>
      </c>
      <c r="Y78" s="160" t="s">
        <v>508</v>
      </c>
      <c r="Z78" s="160">
        <v>1</v>
      </c>
      <c r="AA78" s="160" t="s">
        <v>507</v>
      </c>
      <c r="AB78" s="160" t="s">
        <v>508</v>
      </c>
      <c r="AC78" s="160">
        <v>1</v>
      </c>
      <c r="AD78" s="160" t="s">
        <v>507</v>
      </c>
      <c r="AE78" s="160" t="s">
        <v>508</v>
      </c>
      <c r="AF78" s="160">
        <v>1</v>
      </c>
      <c r="AG78" s="160" t="s">
        <v>507</v>
      </c>
      <c r="AH78" s="160" t="s">
        <v>508</v>
      </c>
      <c r="AI78" s="160">
        <v>0</v>
      </c>
      <c r="AJ78" s="160"/>
      <c r="AK78" s="160"/>
      <c r="AL78" s="160">
        <v>0</v>
      </c>
      <c r="AM78" s="30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4</v>
      </c>
      <c r="AN78" s="358">
        <f>Tabla3[[#This Row],[TOTAL A LA FECHA ]]/Tabla3[[#This Row],[Meta 2024]]</f>
        <v>0.33333333333333331</v>
      </c>
    </row>
    <row r="79" spans="1:40" ht="120">
      <c r="A79" s="146" t="s">
        <v>127</v>
      </c>
      <c r="B79" s="1" t="s">
        <v>128</v>
      </c>
      <c r="C79" s="1" t="s">
        <v>157</v>
      </c>
      <c r="D79" s="1" t="s">
        <v>296</v>
      </c>
      <c r="E79" s="1" t="s">
        <v>131</v>
      </c>
      <c r="F79" s="1" t="s">
        <v>132</v>
      </c>
      <c r="G79" s="1" t="s">
        <v>440</v>
      </c>
      <c r="H79" s="3" t="s">
        <v>134</v>
      </c>
      <c r="I79" s="214" t="s">
        <v>443</v>
      </c>
      <c r="J79" s="152" t="s">
        <v>488</v>
      </c>
      <c r="K79" s="152" t="s">
        <v>488</v>
      </c>
      <c r="L79" s="152" t="s">
        <v>444</v>
      </c>
      <c r="M79" s="152" t="s">
        <v>48</v>
      </c>
      <c r="N79" s="152">
        <v>550000</v>
      </c>
      <c r="O79" s="12" t="s">
        <v>48</v>
      </c>
      <c r="P79" s="200">
        <v>80000</v>
      </c>
      <c r="Q79" s="18">
        <v>0.5</v>
      </c>
      <c r="R79" s="12" t="s">
        <v>509</v>
      </c>
      <c r="S79" s="171" t="s">
        <v>29</v>
      </c>
      <c r="T79" s="172" t="s">
        <v>81</v>
      </c>
      <c r="U79" s="157" t="s">
        <v>510</v>
      </c>
      <c r="V79" s="157" t="s">
        <v>511</v>
      </c>
      <c r="W79" s="157">
        <v>5320</v>
      </c>
      <c r="X79" s="157" t="s">
        <v>512</v>
      </c>
      <c r="Y79" s="157" t="s">
        <v>513</v>
      </c>
      <c r="Z79" s="157">
        <v>640</v>
      </c>
      <c r="AA79" s="157" t="s">
        <v>512</v>
      </c>
      <c r="AB79" s="157" t="s">
        <v>514</v>
      </c>
      <c r="AC79" s="283">
        <v>9375</v>
      </c>
      <c r="AD79" s="199" t="s">
        <v>512</v>
      </c>
      <c r="AE79" s="199" t="s">
        <v>515</v>
      </c>
      <c r="AF79" s="199">
        <v>1757</v>
      </c>
      <c r="AG79" s="199" t="s">
        <v>512</v>
      </c>
      <c r="AH79" s="199" t="s">
        <v>516</v>
      </c>
      <c r="AI79" s="283">
        <v>4983</v>
      </c>
      <c r="AJ79" s="199" t="s">
        <v>512</v>
      </c>
      <c r="AK79" s="199" t="s">
        <v>517</v>
      </c>
      <c r="AL79" s="283">
        <v>12100</v>
      </c>
      <c r="AM79"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34175</v>
      </c>
      <c r="AN79" s="358">
        <f>Tabla3[[#This Row],[TOTAL A LA FECHA ]]/Tabla3[[#This Row],[Meta 2024]]</f>
        <v>0.4271875</v>
      </c>
    </row>
    <row r="80" spans="1:40" ht="120">
      <c r="A80" s="146" t="s">
        <v>127</v>
      </c>
      <c r="B80" s="1" t="s">
        <v>128</v>
      </c>
      <c r="C80" s="1" t="s">
        <v>157</v>
      </c>
      <c r="D80" s="1" t="s">
        <v>296</v>
      </c>
      <c r="E80" s="1" t="s">
        <v>131</v>
      </c>
      <c r="F80" s="1" t="s">
        <v>132</v>
      </c>
      <c r="G80" s="1" t="s">
        <v>440</v>
      </c>
      <c r="H80" s="3" t="s">
        <v>134</v>
      </c>
      <c r="I80" s="214" t="s">
        <v>443</v>
      </c>
      <c r="J80" s="152" t="s">
        <v>488</v>
      </c>
      <c r="K80" s="152" t="s">
        <v>488</v>
      </c>
      <c r="L80" s="152" t="s">
        <v>444</v>
      </c>
      <c r="M80" s="152" t="s">
        <v>48</v>
      </c>
      <c r="N80" s="225">
        <v>1</v>
      </c>
      <c r="O80" s="13" t="s">
        <v>518</v>
      </c>
      <c r="P80" s="17">
        <v>1</v>
      </c>
      <c r="Q80" s="17">
        <v>0.1</v>
      </c>
      <c r="R80" s="13" t="s">
        <v>519</v>
      </c>
      <c r="S80" s="171" t="s">
        <v>146</v>
      </c>
      <c r="T80" s="172" t="s">
        <v>80</v>
      </c>
      <c r="U80" s="278"/>
      <c r="V80" s="278"/>
      <c r="W80" s="157">
        <v>0</v>
      </c>
      <c r="X80" s="278"/>
      <c r="Y80" s="278"/>
      <c r="Z80" s="157">
        <v>0</v>
      </c>
      <c r="AA80" s="157"/>
      <c r="AB80" s="157"/>
      <c r="AC80" s="157">
        <v>0</v>
      </c>
      <c r="AD80" s="157"/>
      <c r="AE80" s="157"/>
      <c r="AF80" s="157">
        <v>0</v>
      </c>
      <c r="AG80" s="157"/>
      <c r="AH80" s="157"/>
      <c r="AI80" s="157">
        <v>0</v>
      </c>
      <c r="AJ80" s="157"/>
      <c r="AK80" s="157"/>
      <c r="AL80" s="157">
        <v>0</v>
      </c>
      <c r="AM8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0" s="358">
        <f>Tabla3[[#This Row],[TOTAL A LA FECHA ]]/Tabla3[[#This Row],[Meta 2024]]</f>
        <v>0</v>
      </c>
    </row>
    <row r="81" spans="1:40" ht="120">
      <c r="A81" s="146" t="s">
        <v>127</v>
      </c>
      <c r="B81" s="1" t="s">
        <v>128</v>
      </c>
      <c r="C81" s="1" t="s">
        <v>157</v>
      </c>
      <c r="D81" s="1" t="s">
        <v>296</v>
      </c>
      <c r="E81" s="1" t="s">
        <v>131</v>
      </c>
      <c r="F81" s="1" t="s">
        <v>132</v>
      </c>
      <c r="G81" s="1" t="s">
        <v>440</v>
      </c>
      <c r="H81" s="3" t="s">
        <v>134</v>
      </c>
      <c r="I81" s="214" t="s">
        <v>443</v>
      </c>
      <c r="J81" s="152" t="s">
        <v>488</v>
      </c>
      <c r="K81" s="152" t="s">
        <v>488</v>
      </c>
      <c r="L81" s="152" t="s">
        <v>444</v>
      </c>
      <c r="M81" s="152" t="s">
        <v>48</v>
      </c>
      <c r="N81" s="152">
        <v>1</v>
      </c>
      <c r="O81" s="20" t="s">
        <v>520</v>
      </c>
      <c r="P81" s="19">
        <v>1</v>
      </c>
      <c r="Q81" s="17">
        <v>0.1</v>
      </c>
      <c r="R81" s="12" t="s">
        <v>521</v>
      </c>
      <c r="S81" s="171" t="s">
        <v>30</v>
      </c>
      <c r="T81" s="172" t="s">
        <v>76</v>
      </c>
      <c r="U81" s="278"/>
      <c r="V81" s="278"/>
      <c r="W81" s="157">
        <v>0</v>
      </c>
      <c r="X81" s="278"/>
      <c r="Y81" s="278"/>
      <c r="Z81" s="157">
        <v>0</v>
      </c>
      <c r="AA81" s="157"/>
      <c r="AB81" s="157"/>
      <c r="AC81" s="236">
        <v>0</v>
      </c>
      <c r="AD81" s="157"/>
      <c r="AE81" s="157"/>
      <c r="AF81" s="157">
        <v>0</v>
      </c>
      <c r="AG81" s="302"/>
      <c r="AH81" s="157"/>
      <c r="AI81" s="302">
        <v>0</v>
      </c>
      <c r="AJ81" s="157"/>
      <c r="AK81" s="157"/>
      <c r="AL81" s="302">
        <v>0</v>
      </c>
      <c r="AM81"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1" s="358">
        <f>Tabla3[[#This Row],[TOTAL A LA FECHA ]]/Tabla3[[#This Row],[Meta 2024]]</f>
        <v>0</v>
      </c>
    </row>
    <row r="82" spans="1:40" ht="90">
      <c r="A82" s="168" t="s">
        <v>247</v>
      </c>
      <c r="B82" s="1" t="s">
        <v>248</v>
      </c>
      <c r="C82" s="1" t="s">
        <v>249</v>
      </c>
      <c r="D82" s="1" t="s">
        <v>296</v>
      </c>
      <c r="E82" s="2" t="s">
        <v>251</v>
      </c>
      <c r="F82" s="169" t="s">
        <v>252</v>
      </c>
      <c r="G82" s="1" t="s">
        <v>253</v>
      </c>
      <c r="H82" s="4" t="s">
        <v>254</v>
      </c>
      <c r="I82" s="305" t="s">
        <v>255</v>
      </c>
      <c r="J82" s="178" t="s">
        <v>488</v>
      </c>
      <c r="K82" s="152" t="s">
        <v>488</v>
      </c>
      <c r="L82" s="152" t="s">
        <v>256</v>
      </c>
      <c r="M82" s="152" t="s">
        <v>257</v>
      </c>
      <c r="N82" s="225">
        <v>1</v>
      </c>
      <c r="O82" s="12" t="s">
        <v>522</v>
      </c>
      <c r="P82" s="18">
        <v>1</v>
      </c>
      <c r="Q82" s="18">
        <v>0.05</v>
      </c>
      <c r="R82" s="12" t="s">
        <v>523</v>
      </c>
      <c r="S82" s="171" t="s">
        <v>30</v>
      </c>
      <c r="T82" s="172" t="s">
        <v>77</v>
      </c>
      <c r="U82" s="278"/>
      <c r="V82" s="278"/>
      <c r="W82" s="157">
        <v>0</v>
      </c>
      <c r="X82" s="278"/>
      <c r="Y82" s="278"/>
      <c r="Z82" s="157">
        <v>0</v>
      </c>
      <c r="AA82" s="157" t="s">
        <v>524</v>
      </c>
      <c r="AB82" s="157"/>
      <c r="AC82" s="232">
        <v>0.15</v>
      </c>
      <c r="AD82" s="157"/>
      <c r="AE82" s="157"/>
      <c r="AF82" s="190">
        <v>0</v>
      </c>
      <c r="AG82" s="190"/>
      <c r="AH82" s="157"/>
      <c r="AI82" s="190">
        <v>0</v>
      </c>
      <c r="AJ82" s="157"/>
      <c r="AK82" s="157"/>
      <c r="AL82" s="190">
        <v>0</v>
      </c>
      <c r="AM8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0.15</v>
      </c>
      <c r="AN82" s="358">
        <f>Tabla3[[#This Row],[TOTAL A LA FECHA ]]/Tabla3[[#This Row],[Meta 2024]]</f>
        <v>0.15</v>
      </c>
    </row>
    <row r="83" spans="1:40" ht="90">
      <c r="A83" s="168" t="s">
        <v>247</v>
      </c>
      <c r="B83" s="1" t="s">
        <v>248</v>
      </c>
      <c r="C83" s="1" t="s">
        <v>249</v>
      </c>
      <c r="D83" s="1" t="s">
        <v>296</v>
      </c>
      <c r="E83" s="2" t="s">
        <v>455</v>
      </c>
      <c r="F83" s="201" t="s">
        <v>252</v>
      </c>
      <c r="G83" s="1" t="s">
        <v>253</v>
      </c>
      <c r="H83" s="4" t="s">
        <v>254</v>
      </c>
      <c r="I83" s="305" t="s">
        <v>255</v>
      </c>
      <c r="J83" s="178" t="s">
        <v>488</v>
      </c>
      <c r="K83" s="152" t="s">
        <v>488</v>
      </c>
      <c r="L83" s="152" t="s">
        <v>256</v>
      </c>
      <c r="M83" s="152" t="s">
        <v>257</v>
      </c>
      <c r="N83" s="152">
        <v>16</v>
      </c>
      <c r="O83" s="12" t="s">
        <v>525</v>
      </c>
      <c r="P83" s="12">
        <v>4</v>
      </c>
      <c r="Q83" s="18">
        <v>0.05</v>
      </c>
      <c r="R83" s="12" t="s">
        <v>526</v>
      </c>
      <c r="S83" s="171" t="s">
        <v>146</v>
      </c>
      <c r="T83" s="172" t="s">
        <v>81</v>
      </c>
      <c r="U83" s="335"/>
      <c r="V83" s="335"/>
      <c r="W83" s="189">
        <v>0</v>
      </c>
      <c r="X83" s="335"/>
      <c r="Y83" s="335"/>
      <c r="Z83" s="189">
        <v>0</v>
      </c>
      <c r="AA83" s="335"/>
      <c r="AB83" s="335"/>
      <c r="AC83" s="189">
        <v>0</v>
      </c>
      <c r="AD83" s="189"/>
      <c r="AE83" s="189"/>
      <c r="AF83" s="189">
        <v>0</v>
      </c>
      <c r="AG83" s="189"/>
      <c r="AH83" s="189"/>
      <c r="AI83" s="189">
        <v>0</v>
      </c>
      <c r="AJ83" s="189"/>
      <c r="AK83" s="189"/>
      <c r="AL83" s="189">
        <v>0</v>
      </c>
      <c r="AM83"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3" s="358">
        <f>Tabla3[[#This Row],[TOTAL A LA FECHA ]]/Tabla3[[#This Row],[Meta 2024]]</f>
        <v>0</v>
      </c>
    </row>
    <row r="84" spans="1:40" ht="120">
      <c r="A84" s="146" t="s">
        <v>127</v>
      </c>
      <c r="B84" s="1" t="s">
        <v>128</v>
      </c>
      <c r="C84" s="1" t="s">
        <v>157</v>
      </c>
      <c r="D84" s="1" t="s">
        <v>296</v>
      </c>
      <c r="E84" s="1" t="s">
        <v>131</v>
      </c>
      <c r="F84" s="1" t="s">
        <v>132</v>
      </c>
      <c r="G84" s="1" t="s">
        <v>440</v>
      </c>
      <c r="H84" s="3" t="s">
        <v>134</v>
      </c>
      <c r="I84" s="214" t="s">
        <v>443</v>
      </c>
      <c r="J84" s="202" t="s">
        <v>527</v>
      </c>
      <c r="K84" s="203" t="s">
        <v>527</v>
      </c>
      <c r="L84" s="152" t="s">
        <v>444</v>
      </c>
      <c r="M84" s="204" t="s">
        <v>528</v>
      </c>
      <c r="N84" s="205">
        <v>4</v>
      </c>
      <c r="O84" s="204" t="s">
        <v>529</v>
      </c>
      <c r="P84" s="204">
        <v>1</v>
      </c>
      <c r="Q84" s="11">
        <v>0.1</v>
      </c>
      <c r="R84" s="11" t="s">
        <v>479</v>
      </c>
      <c r="S84" s="206" t="s">
        <v>29</v>
      </c>
      <c r="T84" s="207" t="s">
        <v>29</v>
      </c>
      <c r="U84" s="157" t="s">
        <v>530</v>
      </c>
      <c r="V84" s="208" t="s">
        <v>531</v>
      </c>
      <c r="W84" s="209">
        <v>1</v>
      </c>
      <c r="X84" s="157" t="s">
        <v>532</v>
      </c>
      <c r="Y84" s="208" t="s">
        <v>148</v>
      </c>
      <c r="Z84" s="210">
        <v>0</v>
      </c>
      <c r="AA84" s="157" t="s">
        <v>532</v>
      </c>
      <c r="AB84" s="208" t="s">
        <v>148</v>
      </c>
      <c r="AC84" s="210">
        <v>0</v>
      </c>
      <c r="AD84" s="189" t="s">
        <v>532</v>
      </c>
      <c r="AE84" s="208" t="s">
        <v>148</v>
      </c>
      <c r="AF84" s="210">
        <v>0</v>
      </c>
      <c r="AG84" s="157" t="s">
        <v>532</v>
      </c>
      <c r="AH84" s="208" t="s">
        <v>148</v>
      </c>
      <c r="AI84" s="209">
        <v>0</v>
      </c>
      <c r="AJ84" s="157" t="s">
        <v>532</v>
      </c>
      <c r="AK84" s="208" t="s">
        <v>148</v>
      </c>
      <c r="AL84" s="209">
        <v>0</v>
      </c>
      <c r="AM84"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84" s="358">
        <f>Tabla3[[#This Row],[TOTAL A LA FECHA ]]/Tabla3[[#This Row],[Meta 2024]]</f>
        <v>1</v>
      </c>
    </row>
    <row r="85" spans="1:40" ht="120">
      <c r="A85" s="146" t="s">
        <v>127</v>
      </c>
      <c r="B85" s="1" t="s">
        <v>128</v>
      </c>
      <c r="C85" s="1" t="s">
        <v>157</v>
      </c>
      <c r="D85" s="1" t="s">
        <v>296</v>
      </c>
      <c r="E85" s="1" t="s">
        <v>131</v>
      </c>
      <c r="F85" s="1" t="s">
        <v>132</v>
      </c>
      <c r="G85" s="1" t="s">
        <v>440</v>
      </c>
      <c r="H85" s="3" t="s">
        <v>134</v>
      </c>
      <c r="I85" s="214" t="s">
        <v>443</v>
      </c>
      <c r="J85" s="202" t="s">
        <v>527</v>
      </c>
      <c r="K85" s="203" t="s">
        <v>527</v>
      </c>
      <c r="L85" s="152" t="s">
        <v>444</v>
      </c>
      <c r="M85" s="204" t="s">
        <v>528</v>
      </c>
      <c r="N85" s="205">
        <v>44</v>
      </c>
      <c r="O85" s="204" t="s">
        <v>533</v>
      </c>
      <c r="P85" s="204">
        <v>11</v>
      </c>
      <c r="Q85" s="204">
        <v>0.15</v>
      </c>
      <c r="R85" s="204" t="s">
        <v>534</v>
      </c>
      <c r="S85" s="204" t="s">
        <v>30</v>
      </c>
      <c r="T85" s="204" t="s">
        <v>81</v>
      </c>
      <c r="U85" s="157" t="s">
        <v>535</v>
      </c>
      <c r="V85" s="157" t="s">
        <v>148</v>
      </c>
      <c r="W85" s="157">
        <v>0</v>
      </c>
      <c r="X85" s="157" t="s">
        <v>536</v>
      </c>
      <c r="Y85" s="157" t="s">
        <v>537</v>
      </c>
      <c r="Z85" s="306">
        <v>1</v>
      </c>
      <c r="AA85" s="157" t="s">
        <v>536</v>
      </c>
      <c r="AB85" s="240" t="s">
        <v>538</v>
      </c>
      <c r="AC85" s="307">
        <v>1</v>
      </c>
      <c r="AD85" s="12" t="s">
        <v>536</v>
      </c>
      <c r="AE85" s="240" t="s">
        <v>538</v>
      </c>
      <c r="AF85" s="306">
        <v>1</v>
      </c>
      <c r="AG85" s="157" t="s">
        <v>536</v>
      </c>
      <c r="AH85" s="240" t="s">
        <v>538</v>
      </c>
      <c r="AI85" s="157">
        <v>1</v>
      </c>
      <c r="AJ85" s="157" t="s">
        <v>536</v>
      </c>
      <c r="AK85" s="240" t="s">
        <v>538</v>
      </c>
      <c r="AL85" s="157">
        <v>1</v>
      </c>
      <c r="AM85"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85" s="358">
        <f>Tabla3[[#This Row],[TOTAL A LA FECHA ]]/Tabla3[[#This Row],[Meta 2024]]</f>
        <v>0.45454545454545453</v>
      </c>
    </row>
    <row r="86" spans="1:40" ht="120">
      <c r="A86" s="146" t="s">
        <v>127</v>
      </c>
      <c r="B86" s="1" t="s">
        <v>128</v>
      </c>
      <c r="C86" s="1" t="s">
        <v>157</v>
      </c>
      <c r="D86" s="1" t="s">
        <v>296</v>
      </c>
      <c r="E86" s="1" t="s">
        <v>131</v>
      </c>
      <c r="F86" s="1" t="s">
        <v>132</v>
      </c>
      <c r="G86" s="1" t="s">
        <v>440</v>
      </c>
      <c r="H86" s="3" t="s">
        <v>134</v>
      </c>
      <c r="I86" s="214" t="s">
        <v>443</v>
      </c>
      <c r="J86" s="202" t="s">
        <v>527</v>
      </c>
      <c r="K86" s="203" t="s">
        <v>527</v>
      </c>
      <c r="L86" s="152" t="s">
        <v>444</v>
      </c>
      <c r="M86" s="204" t="s">
        <v>528</v>
      </c>
      <c r="N86" s="205">
        <v>4000</v>
      </c>
      <c r="O86" s="204" t="s">
        <v>539</v>
      </c>
      <c r="P86" s="204">
        <v>1000</v>
      </c>
      <c r="Q86" s="204">
        <v>0.4</v>
      </c>
      <c r="R86" s="204" t="s">
        <v>540</v>
      </c>
      <c r="S86" s="204" t="s">
        <v>30</v>
      </c>
      <c r="T86" s="204" t="s">
        <v>81</v>
      </c>
      <c r="U86" s="157" t="s">
        <v>541</v>
      </c>
      <c r="V86" s="157" t="s">
        <v>148</v>
      </c>
      <c r="W86" s="157">
        <v>0</v>
      </c>
      <c r="X86" s="157" t="s">
        <v>542</v>
      </c>
      <c r="Y86" s="157" t="s">
        <v>543</v>
      </c>
      <c r="Z86" s="306">
        <v>80</v>
      </c>
      <c r="AA86" s="157" t="s">
        <v>544</v>
      </c>
      <c r="AB86" s="157" t="s">
        <v>543</v>
      </c>
      <c r="AC86" s="306">
        <v>82</v>
      </c>
      <c r="AD86" s="348" t="s">
        <v>544</v>
      </c>
      <c r="AE86" s="157" t="s">
        <v>543</v>
      </c>
      <c r="AF86" s="306">
        <v>82</v>
      </c>
      <c r="AG86" s="157" t="s">
        <v>544</v>
      </c>
      <c r="AH86" s="157" t="s">
        <v>543</v>
      </c>
      <c r="AI86" s="157">
        <v>82</v>
      </c>
      <c r="AJ86" s="157" t="s">
        <v>545</v>
      </c>
      <c r="AK86" s="157" t="s">
        <v>543</v>
      </c>
      <c r="AL86" s="157">
        <v>83</v>
      </c>
      <c r="AM86"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409</v>
      </c>
      <c r="AN86" s="358">
        <f>Tabla3[[#This Row],[TOTAL A LA FECHA ]]/Tabla3[[#This Row],[Meta 2024]]</f>
        <v>0.40899999999999997</v>
      </c>
    </row>
    <row r="87" spans="1:40" ht="120">
      <c r="A87" s="146" t="s">
        <v>127</v>
      </c>
      <c r="B87" s="1" t="s">
        <v>128</v>
      </c>
      <c r="C87" s="1" t="s">
        <v>157</v>
      </c>
      <c r="D87" s="1" t="s">
        <v>296</v>
      </c>
      <c r="E87" s="1" t="s">
        <v>131</v>
      </c>
      <c r="F87" s="1" t="s">
        <v>132</v>
      </c>
      <c r="G87" s="1" t="s">
        <v>440</v>
      </c>
      <c r="H87" s="3" t="s">
        <v>134</v>
      </c>
      <c r="I87" s="214" t="s">
        <v>443</v>
      </c>
      <c r="J87" s="202" t="s">
        <v>527</v>
      </c>
      <c r="K87" s="203" t="s">
        <v>527</v>
      </c>
      <c r="L87" s="152" t="s">
        <v>444</v>
      </c>
      <c r="M87" s="204" t="s">
        <v>528</v>
      </c>
      <c r="N87" s="7">
        <v>4000</v>
      </c>
      <c r="O87" s="7" t="s">
        <v>546</v>
      </c>
      <c r="P87" s="7">
        <v>1000</v>
      </c>
      <c r="Q87" s="7">
        <v>0.1</v>
      </c>
      <c r="R87" s="7" t="s">
        <v>547</v>
      </c>
      <c r="S87" s="7" t="s">
        <v>30</v>
      </c>
      <c r="T87" s="7" t="s">
        <v>81</v>
      </c>
      <c r="U87" s="21" t="s">
        <v>548</v>
      </c>
      <c r="V87" s="21" t="s">
        <v>148</v>
      </c>
      <c r="W87" s="21">
        <v>0</v>
      </c>
      <c r="X87" s="21" t="s">
        <v>549</v>
      </c>
      <c r="Y87" s="21" t="s">
        <v>550</v>
      </c>
      <c r="Z87" s="308">
        <v>46</v>
      </c>
      <c r="AA87" s="21" t="s">
        <v>549</v>
      </c>
      <c r="AB87" s="21" t="s">
        <v>551</v>
      </c>
      <c r="AC87" s="228">
        <v>46</v>
      </c>
      <c r="AD87" s="21" t="s">
        <v>549</v>
      </c>
      <c r="AE87" s="21" t="s">
        <v>551</v>
      </c>
      <c r="AF87" s="309">
        <v>46</v>
      </c>
      <c r="AG87" s="21" t="s">
        <v>549</v>
      </c>
      <c r="AH87" s="21" t="s">
        <v>551</v>
      </c>
      <c r="AI87" s="309">
        <v>46</v>
      </c>
      <c r="AJ87" s="21" t="s">
        <v>549</v>
      </c>
      <c r="AK87" s="21" t="s">
        <v>551</v>
      </c>
      <c r="AL87" s="309">
        <v>46</v>
      </c>
      <c r="AM87" s="31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230</v>
      </c>
      <c r="AN87" s="358">
        <f>Tabla3[[#This Row],[TOTAL A LA FECHA ]]/Tabla3[[#This Row],[Meta 2024]]</f>
        <v>0.23</v>
      </c>
    </row>
    <row r="88" spans="1:40" ht="120">
      <c r="A88" s="146" t="s">
        <v>127</v>
      </c>
      <c r="B88" s="1" t="s">
        <v>128</v>
      </c>
      <c r="C88" s="1" t="s">
        <v>157</v>
      </c>
      <c r="D88" s="1" t="s">
        <v>296</v>
      </c>
      <c r="E88" s="1" t="s">
        <v>131</v>
      </c>
      <c r="F88" s="1" t="s">
        <v>132</v>
      </c>
      <c r="G88" s="1" t="s">
        <v>440</v>
      </c>
      <c r="H88" s="3" t="s">
        <v>134</v>
      </c>
      <c r="I88" s="214" t="s">
        <v>443</v>
      </c>
      <c r="J88" s="202" t="s">
        <v>527</v>
      </c>
      <c r="K88" s="203" t="s">
        <v>527</v>
      </c>
      <c r="L88" s="152" t="s">
        <v>444</v>
      </c>
      <c r="M88" s="204" t="s">
        <v>528</v>
      </c>
      <c r="N88" s="205">
        <v>400</v>
      </c>
      <c r="O88" s="11" t="s">
        <v>552</v>
      </c>
      <c r="P88" s="11">
        <v>100</v>
      </c>
      <c r="Q88" s="206">
        <v>0.05</v>
      </c>
      <c r="R88" s="207" t="s">
        <v>553</v>
      </c>
      <c r="S88" s="211" t="s">
        <v>30</v>
      </c>
      <c r="T88" s="212" t="s">
        <v>81</v>
      </c>
      <c r="U88" s="12" t="s">
        <v>554</v>
      </c>
      <c r="V88" s="164" t="s">
        <v>555</v>
      </c>
      <c r="W88" s="12">
        <v>12</v>
      </c>
      <c r="X88" s="164" t="s">
        <v>556</v>
      </c>
      <c r="Y88" s="164" t="s">
        <v>555</v>
      </c>
      <c r="Z88" s="164">
        <v>9</v>
      </c>
      <c r="AA88" s="164" t="s">
        <v>557</v>
      </c>
      <c r="AB88" s="164" t="s">
        <v>555</v>
      </c>
      <c r="AC88" s="164">
        <v>15</v>
      </c>
      <c r="AD88" s="164" t="s">
        <v>554</v>
      </c>
      <c r="AE88" s="164" t="s">
        <v>555</v>
      </c>
      <c r="AF88" s="164">
        <v>12</v>
      </c>
      <c r="AG88" s="164" t="s">
        <v>558</v>
      </c>
      <c r="AH88" s="164" t="s">
        <v>555</v>
      </c>
      <c r="AI88" s="164">
        <v>8</v>
      </c>
      <c r="AJ88" s="164" t="s">
        <v>558</v>
      </c>
      <c r="AK88" s="164" t="s">
        <v>555</v>
      </c>
      <c r="AL88" s="164">
        <v>8</v>
      </c>
      <c r="AM88" s="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64</v>
      </c>
      <c r="AN88" s="358">
        <f>Tabla3[[#This Row],[TOTAL A LA FECHA ]]/Tabla3[[#This Row],[Meta 2024]]</f>
        <v>0.64</v>
      </c>
    </row>
    <row r="89" spans="1:40" ht="120">
      <c r="A89" s="146" t="s">
        <v>127</v>
      </c>
      <c r="B89" s="1" t="s">
        <v>128</v>
      </c>
      <c r="C89" s="1" t="s">
        <v>157</v>
      </c>
      <c r="D89" s="1" t="s">
        <v>296</v>
      </c>
      <c r="E89" s="1" t="s">
        <v>131</v>
      </c>
      <c r="F89" s="1" t="s">
        <v>132</v>
      </c>
      <c r="G89" s="1" t="s">
        <v>440</v>
      </c>
      <c r="H89" s="3" t="s">
        <v>134</v>
      </c>
      <c r="I89" s="214" t="s">
        <v>443</v>
      </c>
      <c r="J89" s="202" t="s">
        <v>527</v>
      </c>
      <c r="K89" s="203" t="s">
        <v>527</v>
      </c>
      <c r="L89" s="152" t="s">
        <v>444</v>
      </c>
      <c r="M89" s="204" t="s">
        <v>528</v>
      </c>
      <c r="N89" s="205">
        <v>16</v>
      </c>
      <c r="O89" s="11" t="s">
        <v>559</v>
      </c>
      <c r="P89" s="11">
        <v>4</v>
      </c>
      <c r="Q89" s="206">
        <v>0.05</v>
      </c>
      <c r="R89" s="207" t="s">
        <v>560</v>
      </c>
      <c r="S89" s="211" t="s">
        <v>146</v>
      </c>
      <c r="T89" s="211" t="s">
        <v>81</v>
      </c>
      <c r="U89" s="338"/>
      <c r="V89" s="338"/>
      <c r="W89" s="338"/>
      <c r="X89" s="338"/>
      <c r="Y89" s="338"/>
      <c r="Z89" s="338"/>
      <c r="AA89" s="167" t="s">
        <v>561</v>
      </c>
      <c r="AB89" s="167"/>
      <c r="AC89" s="167">
        <v>0</v>
      </c>
      <c r="AD89" s="167" t="s">
        <v>561</v>
      </c>
      <c r="AE89" s="167"/>
      <c r="AF89" s="167">
        <v>0</v>
      </c>
      <c r="AG89" s="167" t="s">
        <v>561</v>
      </c>
      <c r="AH89" s="167"/>
      <c r="AI89" s="167">
        <v>0</v>
      </c>
      <c r="AJ89" s="167" t="s">
        <v>561</v>
      </c>
      <c r="AK89" s="167"/>
      <c r="AL89" s="167">
        <v>0</v>
      </c>
      <c r="AM89" s="311">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9" s="358">
        <f>Tabla3[[#This Row],[TOTAL A LA FECHA ]]/Tabla3[[#This Row],[Meta 2024]]</f>
        <v>0</v>
      </c>
    </row>
    <row r="90" spans="1:40" ht="120">
      <c r="A90" s="146" t="s">
        <v>127</v>
      </c>
      <c r="B90" s="1" t="s">
        <v>128</v>
      </c>
      <c r="C90" s="1" t="s">
        <v>157</v>
      </c>
      <c r="D90" s="1" t="s">
        <v>296</v>
      </c>
      <c r="E90" s="1" t="s">
        <v>131</v>
      </c>
      <c r="F90" s="1" t="s">
        <v>132</v>
      </c>
      <c r="G90" s="1" t="s">
        <v>440</v>
      </c>
      <c r="H90" s="3" t="s">
        <v>134</v>
      </c>
      <c r="I90" s="214" t="s">
        <v>443</v>
      </c>
      <c r="J90" s="202" t="s">
        <v>527</v>
      </c>
      <c r="K90" s="203" t="s">
        <v>527</v>
      </c>
      <c r="L90" s="152" t="s">
        <v>444</v>
      </c>
      <c r="M90" s="204" t="s">
        <v>528</v>
      </c>
      <c r="N90" s="205">
        <v>8</v>
      </c>
      <c r="O90" s="11" t="s">
        <v>562</v>
      </c>
      <c r="P90" s="11">
        <v>2</v>
      </c>
      <c r="Q90" s="206">
        <v>0.05</v>
      </c>
      <c r="R90" s="207" t="s">
        <v>563</v>
      </c>
      <c r="S90" s="211" t="s">
        <v>30</v>
      </c>
      <c r="T90" s="211" t="s">
        <v>81</v>
      </c>
      <c r="U90" s="278"/>
      <c r="V90" s="278"/>
      <c r="W90" s="278"/>
      <c r="X90" s="278"/>
      <c r="Y90" s="278"/>
      <c r="Z90" s="278"/>
      <c r="AA90" s="278"/>
      <c r="AB90" s="278"/>
      <c r="AC90" s="278"/>
      <c r="AD90" s="337"/>
      <c r="AE90" s="278"/>
      <c r="AF90" s="278"/>
      <c r="AG90" s="278"/>
      <c r="AH90" s="278"/>
      <c r="AI90" s="278"/>
      <c r="AJ90" s="167" t="s">
        <v>561</v>
      </c>
      <c r="AK90" s="278"/>
      <c r="AL90" s="278"/>
      <c r="AM9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0" s="358">
        <f>Tabla3[[#This Row],[TOTAL A LA FECHA ]]/Tabla3[[#This Row],[Meta 2024]]</f>
        <v>0</v>
      </c>
    </row>
    <row r="91" spans="1:40" ht="120">
      <c r="A91" s="146" t="s">
        <v>127</v>
      </c>
      <c r="B91" s="1" t="s">
        <v>128</v>
      </c>
      <c r="C91" s="1" t="s">
        <v>157</v>
      </c>
      <c r="D91" s="1" t="s">
        <v>296</v>
      </c>
      <c r="E91" s="1" t="s">
        <v>131</v>
      </c>
      <c r="F91" s="1" t="s">
        <v>132</v>
      </c>
      <c r="G91" s="1" t="s">
        <v>440</v>
      </c>
      <c r="H91" s="3" t="s">
        <v>134</v>
      </c>
      <c r="I91" s="214" t="s">
        <v>443</v>
      </c>
      <c r="J91" s="202" t="s">
        <v>527</v>
      </c>
      <c r="K91" s="203" t="s">
        <v>527</v>
      </c>
      <c r="L91" s="152" t="s">
        <v>444</v>
      </c>
      <c r="M91" s="204" t="s">
        <v>528</v>
      </c>
      <c r="N91" s="205">
        <v>88</v>
      </c>
      <c r="O91" s="11" t="s">
        <v>564</v>
      </c>
      <c r="P91" s="11">
        <v>22</v>
      </c>
      <c r="Q91" s="206">
        <v>0.05</v>
      </c>
      <c r="R91" s="207" t="s">
        <v>565</v>
      </c>
      <c r="S91" s="211" t="s">
        <v>283</v>
      </c>
      <c r="T91" s="211" t="s">
        <v>81</v>
      </c>
      <c r="U91" s="278"/>
      <c r="V91" s="278"/>
      <c r="W91" s="278"/>
      <c r="X91" s="278"/>
      <c r="Y91" s="278"/>
      <c r="Z91" s="278"/>
      <c r="AA91" s="278"/>
      <c r="AB91" s="278"/>
      <c r="AC91" s="157">
        <v>0</v>
      </c>
      <c r="AD91" s="337"/>
      <c r="AE91" s="278"/>
      <c r="AF91" s="157">
        <v>0</v>
      </c>
      <c r="AG91" s="278"/>
      <c r="AH91" s="278"/>
      <c r="AI91" s="157">
        <v>0</v>
      </c>
      <c r="AJ91" s="213" t="s">
        <v>566</v>
      </c>
      <c r="AK91" s="278"/>
      <c r="AL91" s="157">
        <v>0</v>
      </c>
      <c r="AM91"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1" s="358">
        <f>Tabla3[[#This Row],[TOTAL A LA FECHA ]]/Tabla3[[#This Row],[Meta 2024]]</f>
        <v>0</v>
      </c>
    </row>
    <row r="92" spans="1:40" ht="120">
      <c r="A92" s="146" t="s">
        <v>127</v>
      </c>
      <c r="B92" s="1" t="s">
        <v>128</v>
      </c>
      <c r="C92" s="1" t="s">
        <v>157</v>
      </c>
      <c r="D92" s="1" t="s">
        <v>296</v>
      </c>
      <c r="E92" s="1" t="s">
        <v>131</v>
      </c>
      <c r="F92" s="1" t="s">
        <v>132</v>
      </c>
      <c r="G92" s="1" t="s">
        <v>440</v>
      </c>
      <c r="H92" s="3" t="s">
        <v>134</v>
      </c>
      <c r="I92" s="214" t="s">
        <v>443</v>
      </c>
      <c r="J92" s="202" t="s">
        <v>527</v>
      </c>
      <c r="K92" s="203" t="s">
        <v>527</v>
      </c>
      <c r="L92" s="152" t="s">
        <v>444</v>
      </c>
      <c r="M92" s="204" t="s">
        <v>528</v>
      </c>
      <c r="N92" s="205">
        <v>3</v>
      </c>
      <c r="O92" s="11" t="s">
        <v>567</v>
      </c>
      <c r="P92" s="11">
        <v>1</v>
      </c>
      <c r="Q92" s="206">
        <v>0.05</v>
      </c>
      <c r="R92" s="207" t="s">
        <v>568</v>
      </c>
      <c r="S92" s="211" t="s">
        <v>77</v>
      </c>
      <c r="T92" s="211" t="s">
        <v>78</v>
      </c>
      <c r="U92" s="278"/>
      <c r="V92" s="278"/>
      <c r="W92" s="278"/>
      <c r="X92" s="278"/>
      <c r="Y92" s="278"/>
      <c r="Z92" s="278"/>
      <c r="AA92" s="278"/>
      <c r="AB92" s="278"/>
      <c r="AC92" s="278"/>
      <c r="AD92" s="337"/>
      <c r="AE92" s="278"/>
      <c r="AF92" s="278"/>
      <c r="AG92" s="278"/>
      <c r="AH92" s="278"/>
      <c r="AI92" s="278"/>
      <c r="AJ92" s="278"/>
      <c r="AK92" s="278"/>
      <c r="AL92" s="278"/>
      <c r="AM9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2" s="358">
        <f>Tabla3[[#This Row],[TOTAL A LA FECHA ]]/Tabla3[[#This Row],[Meta 2024]]</f>
        <v>0</v>
      </c>
    </row>
    <row r="93" spans="1:40" ht="120">
      <c r="A93" s="146" t="s">
        <v>127</v>
      </c>
      <c r="B93" s="1" t="s">
        <v>128</v>
      </c>
      <c r="C93" s="1" t="s">
        <v>157</v>
      </c>
      <c r="D93" s="1" t="s">
        <v>296</v>
      </c>
      <c r="E93" s="1" t="s">
        <v>131</v>
      </c>
      <c r="F93" s="1" t="s">
        <v>132</v>
      </c>
      <c r="G93" s="1" t="s">
        <v>440</v>
      </c>
      <c r="H93" s="3" t="s">
        <v>134</v>
      </c>
      <c r="I93" s="214" t="s">
        <v>443</v>
      </c>
      <c r="J93" s="202" t="s">
        <v>527</v>
      </c>
      <c r="K93" s="203" t="s">
        <v>527</v>
      </c>
      <c r="L93" s="152" t="s">
        <v>444</v>
      </c>
      <c r="M93" s="215" t="s">
        <v>52</v>
      </c>
      <c r="N93" s="215">
        <v>4</v>
      </c>
      <c r="O93" s="8" t="s">
        <v>569</v>
      </c>
      <c r="P93" s="8">
        <v>1</v>
      </c>
      <c r="Q93" s="216">
        <v>0.2</v>
      </c>
      <c r="R93" s="217" t="s">
        <v>570</v>
      </c>
      <c r="S93" s="218" t="s">
        <v>29</v>
      </c>
      <c r="T93" s="218" t="s">
        <v>29</v>
      </c>
      <c r="U93" s="157" t="s">
        <v>571</v>
      </c>
      <c r="V93" s="157" t="s">
        <v>572</v>
      </c>
      <c r="W93" s="157">
        <v>1</v>
      </c>
      <c r="X93" s="157" t="s">
        <v>573</v>
      </c>
      <c r="Y93" s="157" t="s">
        <v>148</v>
      </c>
      <c r="Z93" s="157">
        <v>0</v>
      </c>
      <c r="AA93" s="157" t="s">
        <v>573</v>
      </c>
      <c r="AB93" s="157" t="s">
        <v>148</v>
      </c>
      <c r="AC93" s="157">
        <v>0</v>
      </c>
      <c r="AD93" s="157" t="s">
        <v>573</v>
      </c>
      <c r="AE93" s="157" t="s">
        <v>148</v>
      </c>
      <c r="AF93" s="157">
        <v>0</v>
      </c>
      <c r="AG93" s="157" t="s">
        <v>573</v>
      </c>
      <c r="AH93" s="157" t="s">
        <v>148</v>
      </c>
      <c r="AI93" s="157">
        <v>0</v>
      </c>
      <c r="AJ93" s="157" t="s">
        <v>573</v>
      </c>
      <c r="AK93" s="157" t="s">
        <v>148</v>
      </c>
      <c r="AL93" s="157">
        <v>0</v>
      </c>
      <c r="AM93" s="219">
        <f>Tabla3[[#This Row],[TOTAL AVANCE CUANTITATIVO ENERO]]</f>
        <v>1</v>
      </c>
      <c r="AN93" s="358">
        <f>Tabla3[[#This Row],[TOTAL A LA FECHA ]]/Tabla3[[#This Row],[Meta 2024]]</f>
        <v>1</v>
      </c>
    </row>
    <row r="94" spans="1:40" ht="120">
      <c r="A94" s="146" t="s">
        <v>127</v>
      </c>
      <c r="B94" s="1" t="s">
        <v>128</v>
      </c>
      <c r="C94" s="1" t="s">
        <v>157</v>
      </c>
      <c r="D94" s="1" t="s">
        <v>296</v>
      </c>
      <c r="E94" s="1" t="s">
        <v>131</v>
      </c>
      <c r="F94" s="1" t="s">
        <v>132</v>
      </c>
      <c r="G94" s="1" t="s">
        <v>440</v>
      </c>
      <c r="H94" s="3" t="s">
        <v>134</v>
      </c>
      <c r="I94" s="214" t="s">
        <v>443</v>
      </c>
      <c r="J94" s="202" t="s">
        <v>527</v>
      </c>
      <c r="K94" s="203" t="s">
        <v>527</v>
      </c>
      <c r="L94" s="152" t="s">
        <v>444</v>
      </c>
      <c r="M94" s="215" t="s">
        <v>52</v>
      </c>
      <c r="N94" s="7">
        <v>600</v>
      </c>
      <c r="O94" s="7" t="s">
        <v>574</v>
      </c>
      <c r="P94" s="7">
        <v>150</v>
      </c>
      <c r="Q94" s="7">
        <v>0.8</v>
      </c>
      <c r="R94" s="7" t="s">
        <v>575</v>
      </c>
      <c r="S94" s="7" t="s">
        <v>30</v>
      </c>
      <c r="T94" s="7" t="s">
        <v>81</v>
      </c>
      <c r="U94" s="21" t="s">
        <v>548</v>
      </c>
      <c r="V94" s="21" t="s">
        <v>148</v>
      </c>
      <c r="W94" s="21">
        <v>0</v>
      </c>
      <c r="X94" s="21" t="s">
        <v>576</v>
      </c>
      <c r="Y94" s="21" t="s">
        <v>577</v>
      </c>
      <c r="Z94" s="21">
        <v>9</v>
      </c>
      <c r="AA94" s="21" t="s">
        <v>576</v>
      </c>
      <c r="AB94" s="21" t="s">
        <v>578</v>
      </c>
      <c r="AC94" s="228">
        <v>14</v>
      </c>
      <c r="AD94" s="21" t="s">
        <v>576</v>
      </c>
      <c r="AE94" s="21" t="s">
        <v>578</v>
      </c>
      <c r="AF94" s="283">
        <v>14</v>
      </c>
      <c r="AG94" s="21" t="s">
        <v>576</v>
      </c>
      <c r="AH94" s="21" t="s">
        <v>578</v>
      </c>
      <c r="AI94" s="283">
        <v>14</v>
      </c>
      <c r="AJ94" s="21" t="s">
        <v>576</v>
      </c>
      <c r="AK94" s="21" t="s">
        <v>578</v>
      </c>
      <c r="AL94" s="283">
        <v>15</v>
      </c>
      <c r="AM94"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66</v>
      </c>
      <c r="AN94" s="358">
        <f>Tabla3[[#This Row],[TOTAL A LA FECHA ]]/Tabla3[[#This Row],[Meta 2024]]</f>
        <v>0.44</v>
      </c>
    </row>
    <row r="95" spans="1:40" ht="90">
      <c r="A95" s="168" t="s">
        <v>247</v>
      </c>
      <c r="B95" s="1" t="s">
        <v>248</v>
      </c>
      <c r="C95" s="1" t="s">
        <v>249</v>
      </c>
      <c r="D95" s="1" t="s">
        <v>296</v>
      </c>
      <c r="E95" s="2" t="s">
        <v>251</v>
      </c>
      <c r="F95" s="169" t="s">
        <v>252</v>
      </c>
      <c r="G95" s="1" t="s">
        <v>253</v>
      </c>
      <c r="H95" s="4" t="s">
        <v>254</v>
      </c>
      <c r="I95" s="305" t="s">
        <v>255</v>
      </c>
      <c r="J95" s="220" t="s">
        <v>527</v>
      </c>
      <c r="K95" s="203" t="s">
        <v>527</v>
      </c>
      <c r="L95" s="152" t="s">
        <v>256</v>
      </c>
      <c r="M95" s="204" t="s">
        <v>257</v>
      </c>
      <c r="N95" s="312">
        <v>1</v>
      </c>
      <c r="O95" s="204" t="s">
        <v>579</v>
      </c>
      <c r="P95" s="313">
        <v>1</v>
      </c>
      <c r="Q95" s="206">
        <v>0.05</v>
      </c>
      <c r="R95" s="204" t="s">
        <v>580</v>
      </c>
      <c r="S95" s="211" t="s">
        <v>146</v>
      </c>
      <c r="T95" s="172" t="s">
        <v>81</v>
      </c>
      <c r="U95" s="21" t="s">
        <v>548</v>
      </c>
      <c r="V95" s="278"/>
      <c r="W95" s="278"/>
      <c r="X95" s="21" t="s">
        <v>548</v>
      </c>
      <c r="Y95" s="278"/>
      <c r="Z95" s="278"/>
      <c r="AA95" s="21" t="s">
        <v>548</v>
      </c>
      <c r="AB95" s="278"/>
      <c r="AC95" s="278"/>
      <c r="AD95" s="21" t="s">
        <v>548</v>
      </c>
      <c r="AE95" s="278"/>
      <c r="AF95" s="278"/>
      <c r="AG95" s="21" t="s">
        <v>548</v>
      </c>
      <c r="AH95" s="278"/>
      <c r="AI95" s="278"/>
      <c r="AJ95" s="21" t="s">
        <v>548</v>
      </c>
      <c r="AK95" s="278"/>
      <c r="AL95" s="157"/>
      <c r="AM95"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5" s="358">
        <f>Tabla3[[#This Row],[TOTAL A LA FECHA ]]/Tabla3[[#This Row],[Meta 2024]]</f>
        <v>0</v>
      </c>
    </row>
    <row r="96" spans="1:40" ht="90">
      <c r="A96" s="168" t="s">
        <v>247</v>
      </c>
      <c r="B96" s="1" t="s">
        <v>248</v>
      </c>
      <c r="C96" s="1" t="s">
        <v>249</v>
      </c>
      <c r="D96" s="1" t="s">
        <v>296</v>
      </c>
      <c r="E96" s="2" t="s">
        <v>455</v>
      </c>
      <c r="F96" s="201" t="s">
        <v>252</v>
      </c>
      <c r="G96" s="1" t="s">
        <v>253</v>
      </c>
      <c r="H96" s="4" t="s">
        <v>254</v>
      </c>
      <c r="I96" s="305" t="s">
        <v>255</v>
      </c>
      <c r="J96" s="220" t="s">
        <v>527</v>
      </c>
      <c r="K96" s="203" t="s">
        <v>527</v>
      </c>
      <c r="L96" s="152" t="s">
        <v>256</v>
      </c>
      <c r="M96" s="204" t="s">
        <v>257</v>
      </c>
      <c r="N96" s="312">
        <v>1</v>
      </c>
      <c r="O96" s="10" t="s">
        <v>581</v>
      </c>
      <c r="P96" s="313">
        <v>1</v>
      </c>
      <c r="Q96" s="206">
        <v>0.05</v>
      </c>
      <c r="R96" s="10" t="s">
        <v>582</v>
      </c>
      <c r="S96" s="221" t="s">
        <v>30</v>
      </c>
      <c r="T96" s="156" t="s">
        <v>78</v>
      </c>
      <c r="U96" s="278"/>
      <c r="V96" s="278"/>
      <c r="W96" s="278"/>
      <c r="X96" s="278"/>
      <c r="Y96" s="278"/>
      <c r="Z96" s="278"/>
      <c r="AA96" s="278"/>
      <c r="AB96" s="278"/>
      <c r="AC96" s="278"/>
      <c r="AD96" s="337"/>
      <c r="AE96" s="278"/>
      <c r="AF96" s="278"/>
      <c r="AG96" s="278"/>
      <c r="AH96" s="278"/>
      <c r="AI96" s="278"/>
      <c r="AJ96" s="278"/>
      <c r="AK96" s="278"/>
      <c r="AL96" s="157"/>
      <c r="AM96"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6" s="358">
        <f>Tabla3[[#This Row],[TOTAL A LA FECHA ]]/Tabla3[[#This Row],[Meta 2024]]</f>
        <v>0</v>
      </c>
    </row>
    <row r="97" spans="1:40" ht="120">
      <c r="A97" s="146" t="s">
        <v>127</v>
      </c>
      <c r="B97" s="1" t="s">
        <v>128</v>
      </c>
      <c r="C97" s="1" t="s">
        <v>249</v>
      </c>
      <c r="D97" s="1" t="s">
        <v>296</v>
      </c>
      <c r="E97" s="1" t="s">
        <v>131</v>
      </c>
      <c r="F97" s="1" t="s">
        <v>132</v>
      </c>
      <c r="G97" s="1" t="s">
        <v>440</v>
      </c>
      <c r="H97" s="3" t="s">
        <v>134</v>
      </c>
      <c r="I97" s="305" t="s">
        <v>255</v>
      </c>
      <c r="J97" s="220" t="s">
        <v>527</v>
      </c>
      <c r="K97" s="203" t="s">
        <v>527</v>
      </c>
      <c r="L97" s="152" t="s">
        <v>256</v>
      </c>
      <c r="M97" s="204" t="s">
        <v>257</v>
      </c>
      <c r="N97" s="205">
        <v>12</v>
      </c>
      <c r="O97" s="10" t="s">
        <v>525</v>
      </c>
      <c r="P97" s="10">
        <v>4</v>
      </c>
      <c r="Q97" s="206">
        <v>0.05</v>
      </c>
      <c r="R97" s="10" t="s">
        <v>526</v>
      </c>
      <c r="S97" s="211" t="s">
        <v>146</v>
      </c>
      <c r="T97" s="172" t="s">
        <v>81</v>
      </c>
      <c r="U97" s="278"/>
      <c r="V97" s="278"/>
      <c r="W97" s="278"/>
      <c r="X97" s="157"/>
      <c r="Y97" s="278"/>
      <c r="Z97" s="278"/>
      <c r="AA97" s="157" t="s">
        <v>583</v>
      </c>
      <c r="AB97" s="278"/>
      <c r="AC97" s="278">
        <v>1</v>
      </c>
      <c r="AD97" s="157"/>
      <c r="AE97" s="278"/>
      <c r="AF97" s="278"/>
      <c r="AG97" s="157"/>
      <c r="AH97" s="278"/>
      <c r="AI97" s="278"/>
      <c r="AJ97" s="157" t="s">
        <v>583</v>
      </c>
      <c r="AK97" s="278"/>
      <c r="AL97" s="157">
        <v>1</v>
      </c>
      <c r="AM97"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97" s="358">
        <f>Tabla3[[#This Row],[TOTAL A LA FECHA ]]/Tabla3[[#This Row],[Meta 2024]]</f>
        <v>0.5</v>
      </c>
    </row>
    <row r="98" spans="1:40" ht="120">
      <c r="A98" s="146" t="s">
        <v>127</v>
      </c>
      <c r="B98" s="1" t="s">
        <v>128</v>
      </c>
      <c r="C98" s="1" t="s">
        <v>157</v>
      </c>
      <c r="D98" s="1" t="s">
        <v>250</v>
      </c>
      <c r="E98" s="1" t="s">
        <v>131</v>
      </c>
      <c r="F98" s="1" t="s">
        <v>132</v>
      </c>
      <c r="G98" s="1" t="s">
        <v>584</v>
      </c>
      <c r="H98" s="3" t="s">
        <v>134</v>
      </c>
      <c r="I98" s="314" t="s">
        <v>585</v>
      </c>
      <c r="J98" s="152" t="s">
        <v>136</v>
      </c>
      <c r="K98" s="203" t="s">
        <v>263</v>
      </c>
      <c r="L98" s="152" t="s">
        <v>586</v>
      </c>
      <c r="M98" s="204" t="s">
        <v>43</v>
      </c>
      <c r="N98" s="152">
        <v>4</v>
      </c>
      <c r="O98" s="152" t="s">
        <v>587</v>
      </c>
      <c r="P98" s="152">
        <v>1</v>
      </c>
      <c r="Q98" s="174">
        <v>0.7</v>
      </c>
      <c r="R98" s="152" t="s">
        <v>588</v>
      </c>
      <c r="S98" s="155" t="s">
        <v>30</v>
      </c>
      <c r="T98" s="156" t="s">
        <v>79</v>
      </c>
      <c r="U98" s="21" t="s">
        <v>277</v>
      </c>
      <c r="V98" s="349"/>
      <c r="W98" s="21">
        <v>0</v>
      </c>
      <c r="X98" s="21" t="s">
        <v>277</v>
      </c>
      <c r="Y98" s="349"/>
      <c r="Z98" s="21">
        <v>0</v>
      </c>
      <c r="AA98" s="21" t="s">
        <v>277</v>
      </c>
      <c r="AB98" s="349"/>
      <c r="AC98" s="228">
        <v>0</v>
      </c>
      <c r="AD98" s="315"/>
      <c r="AE98" s="283"/>
      <c r="AF98" s="283"/>
      <c r="AG98" s="283"/>
      <c r="AH98" s="283"/>
      <c r="AI98" s="283"/>
      <c r="AJ98" s="283"/>
      <c r="AK98" s="283"/>
      <c r="AL98" s="283"/>
      <c r="AM98"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8" s="358">
        <f>Tabla3[[#This Row],[TOTAL A LA FECHA ]]/Tabla3[[#This Row],[Meta 2024]]</f>
        <v>0</v>
      </c>
    </row>
    <row r="99" spans="1:40" ht="120">
      <c r="A99" s="146" t="s">
        <v>127</v>
      </c>
      <c r="B99" s="1" t="s">
        <v>128</v>
      </c>
      <c r="C99" s="1" t="s">
        <v>157</v>
      </c>
      <c r="D99" s="1" t="s">
        <v>250</v>
      </c>
      <c r="E99" s="1" t="s">
        <v>131</v>
      </c>
      <c r="F99" s="1" t="s">
        <v>132</v>
      </c>
      <c r="G99" s="1" t="s">
        <v>584</v>
      </c>
      <c r="H99" s="3" t="s">
        <v>134</v>
      </c>
      <c r="I99" s="314" t="s">
        <v>585</v>
      </c>
      <c r="J99" s="152" t="s">
        <v>136</v>
      </c>
      <c r="K99" s="203" t="s">
        <v>263</v>
      </c>
      <c r="L99" s="152" t="s">
        <v>586</v>
      </c>
      <c r="M99" s="204" t="s">
        <v>43</v>
      </c>
      <c r="N99" s="152">
        <v>40</v>
      </c>
      <c r="O99" s="152" t="s">
        <v>589</v>
      </c>
      <c r="P99" s="152">
        <v>10</v>
      </c>
      <c r="Q99" s="174">
        <v>0.2</v>
      </c>
      <c r="R99" s="15" t="s">
        <v>590</v>
      </c>
      <c r="S99" s="155" t="s">
        <v>30</v>
      </c>
      <c r="T99" s="156" t="s">
        <v>79</v>
      </c>
      <c r="U99" s="278"/>
      <c r="V99" s="278"/>
      <c r="W99" s="278"/>
      <c r="X99" s="278"/>
      <c r="Y99" s="278"/>
      <c r="Z99" s="278"/>
      <c r="AA99" s="278"/>
      <c r="AB99" s="278"/>
      <c r="AC99" s="278"/>
      <c r="AD99" s="337"/>
      <c r="AE99" s="278"/>
      <c r="AF99" s="278"/>
      <c r="AG99" s="278"/>
      <c r="AH99" s="278"/>
      <c r="AI99" s="278"/>
      <c r="AJ99" s="278"/>
      <c r="AK99" s="278"/>
      <c r="AL99" s="278"/>
      <c r="AM99"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9" s="358">
        <f>Tabla3[[#This Row],[TOTAL A LA FECHA ]]/Tabla3[[#This Row],[Meta 2024]]</f>
        <v>0</v>
      </c>
    </row>
    <row r="100" spans="1:40" ht="120">
      <c r="A100" s="146" t="s">
        <v>127</v>
      </c>
      <c r="B100" s="1" t="s">
        <v>128</v>
      </c>
      <c r="C100" s="1" t="s">
        <v>157</v>
      </c>
      <c r="D100" s="1" t="s">
        <v>250</v>
      </c>
      <c r="E100" s="1" t="s">
        <v>131</v>
      </c>
      <c r="F100" s="1" t="s">
        <v>132</v>
      </c>
      <c r="G100" s="1" t="s">
        <v>584</v>
      </c>
      <c r="H100" s="3" t="s">
        <v>134</v>
      </c>
      <c r="I100" s="314" t="s">
        <v>585</v>
      </c>
      <c r="J100" s="152" t="s">
        <v>136</v>
      </c>
      <c r="K100" s="203" t="s">
        <v>263</v>
      </c>
      <c r="L100" s="152" t="s">
        <v>586</v>
      </c>
      <c r="M100" s="204" t="s">
        <v>43</v>
      </c>
      <c r="N100" s="152">
        <v>12</v>
      </c>
      <c r="O100" s="152" t="s">
        <v>591</v>
      </c>
      <c r="P100" s="152">
        <v>3</v>
      </c>
      <c r="Q100" s="174">
        <v>0.1</v>
      </c>
      <c r="R100" s="152" t="s">
        <v>592</v>
      </c>
      <c r="S100" s="155" t="s">
        <v>30</v>
      </c>
      <c r="T100" s="156" t="s">
        <v>79</v>
      </c>
      <c r="U100" s="278"/>
      <c r="V100" s="278"/>
      <c r="W100" s="278"/>
      <c r="X100" s="278"/>
      <c r="Y100" s="278"/>
      <c r="Z100" s="278"/>
      <c r="AA100" s="278"/>
      <c r="AB100" s="278"/>
      <c r="AC100" s="278"/>
      <c r="AD100" s="337"/>
      <c r="AE100" s="278"/>
      <c r="AF100" s="278"/>
      <c r="AG100" s="278"/>
      <c r="AH100" s="278"/>
      <c r="AI100" s="278"/>
      <c r="AJ100" s="278"/>
      <c r="AK100" s="278"/>
      <c r="AL100" s="278"/>
      <c r="AM10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0" s="358">
        <f>Tabla3[[#This Row],[TOTAL A LA FECHA ]]/Tabla3[[#This Row],[Meta 2024]]</f>
        <v>0</v>
      </c>
    </row>
    <row r="101" spans="1:40" ht="120">
      <c r="A101" s="146" t="s">
        <v>127</v>
      </c>
      <c r="B101" s="1" t="s">
        <v>128</v>
      </c>
      <c r="C101" s="1" t="s">
        <v>157</v>
      </c>
      <c r="D101" s="1" t="s">
        <v>593</v>
      </c>
      <c r="E101" s="1" t="s">
        <v>131</v>
      </c>
      <c r="F101" s="1" t="s">
        <v>132</v>
      </c>
      <c r="G101" s="1" t="s">
        <v>584</v>
      </c>
      <c r="H101" s="3" t="s">
        <v>134</v>
      </c>
      <c r="I101" s="314" t="s">
        <v>585</v>
      </c>
      <c r="J101" s="152" t="s">
        <v>136</v>
      </c>
      <c r="K101" s="203" t="s">
        <v>263</v>
      </c>
      <c r="L101" s="152" t="s">
        <v>586</v>
      </c>
      <c r="M101" s="204" t="s">
        <v>44</v>
      </c>
      <c r="N101" s="152">
        <v>32</v>
      </c>
      <c r="O101" s="152" t="s">
        <v>594</v>
      </c>
      <c r="P101" s="152">
        <v>8</v>
      </c>
      <c r="Q101" s="174">
        <v>0.25</v>
      </c>
      <c r="R101" s="152" t="s">
        <v>181</v>
      </c>
      <c r="S101" s="152" t="s">
        <v>146</v>
      </c>
      <c r="T101" s="156" t="s">
        <v>79</v>
      </c>
      <c r="U101" s="21" t="s">
        <v>277</v>
      </c>
      <c r="V101" s="349"/>
      <c r="W101" s="21">
        <v>0</v>
      </c>
      <c r="X101" s="21" t="s">
        <v>277</v>
      </c>
      <c r="Y101" s="349"/>
      <c r="Z101" s="21">
        <v>0</v>
      </c>
      <c r="AA101" s="21" t="s">
        <v>277</v>
      </c>
      <c r="AB101" s="349"/>
      <c r="AC101" s="228">
        <v>0</v>
      </c>
      <c r="AD101" s="315"/>
      <c r="AE101" s="283"/>
      <c r="AF101" s="283"/>
      <c r="AG101" s="283"/>
      <c r="AH101" s="283"/>
      <c r="AI101" s="283"/>
      <c r="AJ101" s="283"/>
      <c r="AK101" s="283"/>
      <c r="AL101" s="283"/>
      <c r="AM101"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1" s="358">
        <f>Tabla3[[#This Row],[TOTAL A LA FECHA ]]/Tabla3[[#This Row],[Meta 2024]]</f>
        <v>0</v>
      </c>
    </row>
    <row r="102" spans="1:40" ht="120">
      <c r="A102" s="146" t="s">
        <v>127</v>
      </c>
      <c r="B102" s="1" t="s">
        <v>128</v>
      </c>
      <c r="C102" s="1" t="s">
        <v>157</v>
      </c>
      <c r="D102" s="1" t="s">
        <v>593</v>
      </c>
      <c r="E102" s="1" t="s">
        <v>131</v>
      </c>
      <c r="F102" s="1" t="s">
        <v>132</v>
      </c>
      <c r="G102" s="1" t="s">
        <v>584</v>
      </c>
      <c r="H102" s="3" t="s">
        <v>134</v>
      </c>
      <c r="I102" s="314" t="s">
        <v>585</v>
      </c>
      <c r="J102" s="152" t="s">
        <v>136</v>
      </c>
      <c r="K102" s="203" t="s">
        <v>263</v>
      </c>
      <c r="L102" s="152" t="s">
        <v>586</v>
      </c>
      <c r="M102" s="204" t="s">
        <v>44</v>
      </c>
      <c r="N102" s="152">
        <v>24</v>
      </c>
      <c r="O102" s="152" t="s">
        <v>595</v>
      </c>
      <c r="P102" s="152">
        <v>8</v>
      </c>
      <c r="Q102" s="174">
        <v>0.2</v>
      </c>
      <c r="R102" s="13" t="s">
        <v>173</v>
      </c>
      <c r="S102" s="155" t="s">
        <v>146</v>
      </c>
      <c r="T102" s="156" t="s">
        <v>79</v>
      </c>
      <c r="U102" s="278"/>
      <c r="V102" s="278"/>
      <c r="W102" s="278"/>
      <c r="X102" s="278"/>
      <c r="Y102" s="278"/>
      <c r="Z102" s="278"/>
      <c r="AA102" s="278"/>
      <c r="AB102" s="278"/>
      <c r="AC102" s="278"/>
      <c r="AD102" s="337"/>
      <c r="AE102" s="278"/>
      <c r="AF102" s="278"/>
      <c r="AG102" s="278"/>
      <c r="AH102" s="278"/>
      <c r="AI102" s="278"/>
      <c r="AJ102" s="278"/>
      <c r="AK102" s="278"/>
      <c r="AL102" s="278"/>
      <c r="AM10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2" s="358">
        <f>Tabla3[[#This Row],[TOTAL A LA FECHA ]]/Tabla3[[#This Row],[Meta 2024]]</f>
        <v>0</v>
      </c>
    </row>
    <row r="103" spans="1:40" ht="120">
      <c r="A103" s="146" t="s">
        <v>127</v>
      </c>
      <c r="B103" s="1" t="s">
        <v>128</v>
      </c>
      <c r="C103" s="1" t="s">
        <v>157</v>
      </c>
      <c r="D103" s="1" t="s">
        <v>593</v>
      </c>
      <c r="E103" s="1" t="s">
        <v>131</v>
      </c>
      <c r="F103" s="1" t="s">
        <v>132</v>
      </c>
      <c r="G103" s="1" t="s">
        <v>584</v>
      </c>
      <c r="H103" s="3" t="s">
        <v>134</v>
      </c>
      <c r="I103" s="314" t="s">
        <v>585</v>
      </c>
      <c r="J103" s="152" t="s">
        <v>136</v>
      </c>
      <c r="K103" s="203" t="s">
        <v>263</v>
      </c>
      <c r="L103" s="152" t="s">
        <v>586</v>
      </c>
      <c r="M103" s="204" t="s">
        <v>44</v>
      </c>
      <c r="N103" s="152">
        <v>32</v>
      </c>
      <c r="O103" s="152" t="s">
        <v>596</v>
      </c>
      <c r="P103" s="152">
        <v>8</v>
      </c>
      <c r="Q103" s="174">
        <v>0.25</v>
      </c>
      <c r="R103" s="12" t="s">
        <v>597</v>
      </c>
      <c r="S103" s="155" t="s">
        <v>146</v>
      </c>
      <c r="T103" s="156" t="s">
        <v>79</v>
      </c>
      <c r="U103" s="350" t="s">
        <v>277</v>
      </c>
      <c r="V103" s="349"/>
      <c r="W103" s="21">
        <v>0</v>
      </c>
      <c r="X103" s="350" t="s">
        <v>277</v>
      </c>
      <c r="Y103" s="349"/>
      <c r="Z103" s="21">
        <v>0</v>
      </c>
      <c r="AA103" s="350" t="s">
        <v>277</v>
      </c>
      <c r="AB103" s="349"/>
      <c r="AC103" s="228">
        <v>0</v>
      </c>
      <c r="AD103" s="315"/>
      <c r="AE103" s="283"/>
      <c r="AF103" s="283"/>
      <c r="AG103" s="283"/>
      <c r="AH103" s="283"/>
      <c r="AI103" s="283"/>
      <c r="AJ103" s="283"/>
      <c r="AK103" s="283"/>
      <c r="AL103" s="283"/>
      <c r="AM103"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3" s="358">
        <f>Tabla3[[#This Row],[TOTAL A LA FECHA ]]/Tabla3[[#This Row],[Meta 2024]]</f>
        <v>0</v>
      </c>
    </row>
    <row r="104" spans="1:40" ht="120">
      <c r="A104" s="146" t="s">
        <v>127</v>
      </c>
      <c r="B104" s="1" t="s">
        <v>128</v>
      </c>
      <c r="C104" s="1" t="s">
        <v>157</v>
      </c>
      <c r="D104" s="1" t="s">
        <v>593</v>
      </c>
      <c r="E104" s="1" t="s">
        <v>131</v>
      </c>
      <c r="F104" s="1" t="s">
        <v>132</v>
      </c>
      <c r="G104" s="1" t="s">
        <v>584</v>
      </c>
      <c r="H104" s="3" t="s">
        <v>134</v>
      </c>
      <c r="I104" s="314" t="s">
        <v>585</v>
      </c>
      <c r="J104" s="152" t="s">
        <v>136</v>
      </c>
      <c r="K104" s="203" t="s">
        <v>263</v>
      </c>
      <c r="L104" s="152" t="s">
        <v>586</v>
      </c>
      <c r="M104" s="204" t="s">
        <v>44</v>
      </c>
      <c r="N104" s="152">
        <v>24</v>
      </c>
      <c r="O104" s="152" t="s">
        <v>598</v>
      </c>
      <c r="P104" s="152">
        <v>8</v>
      </c>
      <c r="Q104" s="174">
        <v>0.15</v>
      </c>
      <c r="R104" s="13" t="s">
        <v>173</v>
      </c>
      <c r="S104" s="155" t="s">
        <v>146</v>
      </c>
      <c r="T104" s="156" t="s">
        <v>79</v>
      </c>
      <c r="U104" s="278"/>
      <c r="V104" s="278"/>
      <c r="W104" s="278"/>
      <c r="X104" s="278"/>
      <c r="Y104" s="278"/>
      <c r="Z104" s="278"/>
      <c r="AA104" s="278"/>
      <c r="AB104" s="278"/>
      <c r="AC104" s="278"/>
      <c r="AD104" s="337"/>
      <c r="AE104" s="278"/>
      <c r="AF104" s="278"/>
      <c r="AG104" s="278"/>
      <c r="AH104" s="278"/>
      <c r="AI104" s="278"/>
      <c r="AJ104" s="278"/>
      <c r="AK104" s="278"/>
      <c r="AL104" s="278"/>
      <c r="AM104"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4" s="358">
        <f>Tabla3[[#This Row],[TOTAL A LA FECHA ]]/Tabla3[[#This Row],[Meta 2024]]</f>
        <v>0</v>
      </c>
    </row>
    <row r="105" spans="1:40" ht="120">
      <c r="A105" s="146" t="s">
        <v>127</v>
      </c>
      <c r="B105" s="1" t="s">
        <v>128</v>
      </c>
      <c r="C105" s="1" t="s">
        <v>157</v>
      </c>
      <c r="D105" s="1" t="s">
        <v>593</v>
      </c>
      <c r="E105" s="1" t="s">
        <v>131</v>
      </c>
      <c r="F105" s="1" t="s">
        <v>132</v>
      </c>
      <c r="G105" s="1" t="s">
        <v>584</v>
      </c>
      <c r="H105" s="3" t="s">
        <v>134</v>
      </c>
      <c r="I105" s="314" t="s">
        <v>585</v>
      </c>
      <c r="J105" s="152" t="s">
        <v>136</v>
      </c>
      <c r="K105" s="203" t="s">
        <v>263</v>
      </c>
      <c r="L105" s="152" t="s">
        <v>586</v>
      </c>
      <c r="M105" s="204" t="s">
        <v>44</v>
      </c>
      <c r="N105" s="152">
        <v>15</v>
      </c>
      <c r="O105" s="152" t="s">
        <v>599</v>
      </c>
      <c r="P105" s="152">
        <v>5</v>
      </c>
      <c r="Q105" s="174">
        <v>0.15</v>
      </c>
      <c r="R105" s="152" t="s">
        <v>600</v>
      </c>
      <c r="S105" s="171" t="s">
        <v>72</v>
      </c>
      <c r="T105" s="172" t="s">
        <v>79</v>
      </c>
      <c r="U105" s="278"/>
      <c r="V105" s="278"/>
      <c r="W105" s="278"/>
      <c r="X105" s="278"/>
      <c r="Y105" s="278"/>
      <c r="Z105" s="278"/>
      <c r="AA105" s="278"/>
      <c r="AB105" s="278"/>
      <c r="AC105" s="278"/>
      <c r="AD105" s="278"/>
      <c r="AE105" s="338"/>
      <c r="AF105" s="338"/>
      <c r="AG105" s="338"/>
      <c r="AH105" s="338"/>
      <c r="AI105" s="338"/>
      <c r="AJ105" s="338"/>
      <c r="AK105" s="338"/>
      <c r="AL105" s="338"/>
      <c r="AM10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5" s="358">
        <f>Tabla3[[#This Row],[TOTAL A LA FECHA ]]/Tabla3[[#This Row],[Meta 2024]]</f>
        <v>0</v>
      </c>
    </row>
    <row r="106" spans="1:40" ht="120">
      <c r="A106" s="146" t="s">
        <v>127</v>
      </c>
      <c r="B106" s="1" t="s">
        <v>128</v>
      </c>
      <c r="C106" s="1" t="s">
        <v>157</v>
      </c>
      <c r="D106" s="1" t="s">
        <v>593</v>
      </c>
      <c r="E106" s="1" t="s">
        <v>131</v>
      </c>
      <c r="F106" s="1" t="s">
        <v>132</v>
      </c>
      <c r="G106" s="1" t="s">
        <v>584</v>
      </c>
      <c r="H106" s="3" t="s">
        <v>134</v>
      </c>
      <c r="I106" s="314" t="s">
        <v>585</v>
      </c>
      <c r="J106" s="152" t="s">
        <v>136</v>
      </c>
      <c r="K106" s="203" t="s">
        <v>263</v>
      </c>
      <c r="L106" s="152" t="s">
        <v>586</v>
      </c>
      <c r="M106" s="204" t="s">
        <v>45</v>
      </c>
      <c r="N106" s="152">
        <v>8</v>
      </c>
      <c r="O106" s="152" t="s">
        <v>601</v>
      </c>
      <c r="P106" s="152">
        <v>2</v>
      </c>
      <c r="Q106" s="174">
        <v>0.05</v>
      </c>
      <c r="R106" s="13" t="s">
        <v>602</v>
      </c>
      <c r="S106" s="155" t="s">
        <v>283</v>
      </c>
      <c r="T106" s="156" t="s">
        <v>81</v>
      </c>
      <c r="U106" s="278"/>
      <c r="V106" s="278"/>
      <c r="W106" s="278"/>
      <c r="X106" s="278"/>
      <c r="Y106" s="278"/>
      <c r="Z106" s="278"/>
      <c r="AA106" s="278"/>
      <c r="AB106" s="278"/>
      <c r="AC106" s="278"/>
      <c r="AD106" s="278"/>
      <c r="AE106" s="278"/>
      <c r="AF106" s="278"/>
      <c r="AG106" s="278"/>
      <c r="AH106" s="278"/>
      <c r="AI106" s="278"/>
      <c r="AJ106" s="278"/>
      <c r="AK106" s="278"/>
      <c r="AL106" s="278"/>
      <c r="AM10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6" s="358">
        <f>Tabla3[[#This Row],[TOTAL A LA FECHA ]]/Tabla3[[#This Row],[Meta 2024]]</f>
        <v>0</v>
      </c>
    </row>
    <row r="107" spans="1:40" ht="120">
      <c r="A107" s="146" t="s">
        <v>127</v>
      </c>
      <c r="B107" s="1" t="s">
        <v>128</v>
      </c>
      <c r="C107" s="1" t="s">
        <v>157</v>
      </c>
      <c r="D107" s="1" t="s">
        <v>593</v>
      </c>
      <c r="E107" s="1" t="s">
        <v>131</v>
      </c>
      <c r="F107" s="1" t="s">
        <v>132</v>
      </c>
      <c r="G107" s="1" t="s">
        <v>584</v>
      </c>
      <c r="H107" s="3" t="s">
        <v>134</v>
      </c>
      <c r="I107" s="314" t="s">
        <v>585</v>
      </c>
      <c r="J107" s="152" t="s">
        <v>136</v>
      </c>
      <c r="K107" s="203" t="s">
        <v>263</v>
      </c>
      <c r="L107" s="152" t="s">
        <v>586</v>
      </c>
      <c r="M107" s="204" t="s">
        <v>45</v>
      </c>
      <c r="N107" s="152">
        <v>8</v>
      </c>
      <c r="O107" s="152" t="s">
        <v>603</v>
      </c>
      <c r="P107" s="152">
        <v>2</v>
      </c>
      <c r="Q107" s="174">
        <v>0.05</v>
      </c>
      <c r="R107" s="13" t="s">
        <v>604</v>
      </c>
      <c r="S107" s="155" t="s">
        <v>283</v>
      </c>
      <c r="T107" s="156" t="s">
        <v>81</v>
      </c>
      <c r="U107" s="278"/>
      <c r="V107" s="278"/>
      <c r="W107" s="278"/>
      <c r="X107" s="278"/>
      <c r="Y107" s="278"/>
      <c r="Z107" s="278"/>
      <c r="AA107" s="278"/>
      <c r="AB107" s="278"/>
      <c r="AC107" s="278"/>
      <c r="AD107" s="278"/>
      <c r="AE107" s="278"/>
      <c r="AF107" s="278"/>
      <c r="AG107" s="278"/>
      <c r="AH107" s="278"/>
      <c r="AI107" s="278"/>
      <c r="AJ107" s="278"/>
      <c r="AK107" s="278"/>
      <c r="AL107" s="278"/>
      <c r="AM10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7" s="358">
        <f>Tabla3[[#This Row],[TOTAL A LA FECHA ]]/Tabla3[[#This Row],[Meta 2024]]</f>
        <v>0</v>
      </c>
    </row>
    <row r="108" spans="1:40" ht="120">
      <c r="A108" s="146" t="s">
        <v>127</v>
      </c>
      <c r="B108" s="1" t="s">
        <v>128</v>
      </c>
      <c r="C108" s="1" t="s">
        <v>157</v>
      </c>
      <c r="D108" s="1" t="s">
        <v>593</v>
      </c>
      <c r="E108" s="1" t="s">
        <v>131</v>
      </c>
      <c r="F108" s="1" t="s">
        <v>132</v>
      </c>
      <c r="G108" s="1" t="s">
        <v>584</v>
      </c>
      <c r="H108" s="3" t="s">
        <v>134</v>
      </c>
      <c r="I108" s="314" t="s">
        <v>585</v>
      </c>
      <c r="J108" s="152" t="s">
        <v>136</v>
      </c>
      <c r="K108" s="203" t="s">
        <v>488</v>
      </c>
      <c r="L108" s="152" t="s">
        <v>586</v>
      </c>
      <c r="M108" s="204" t="s">
        <v>45</v>
      </c>
      <c r="N108" s="152">
        <v>8</v>
      </c>
      <c r="O108" s="152" t="s">
        <v>605</v>
      </c>
      <c r="P108" s="152">
        <v>2</v>
      </c>
      <c r="Q108" s="174">
        <v>0.05</v>
      </c>
      <c r="R108" s="13" t="s">
        <v>606</v>
      </c>
      <c r="S108" s="155" t="s">
        <v>283</v>
      </c>
      <c r="T108" s="156" t="s">
        <v>81</v>
      </c>
      <c r="U108" s="351"/>
      <c r="V108" s="351"/>
      <c r="W108" s="222">
        <v>0</v>
      </c>
      <c r="X108" s="351"/>
      <c r="Y108" s="351"/>
      <c r="Z108" s="222">
        <v>0</v>
      </c>
      <c r="AA108" s="351"/>
      <c r="AB108" s="351"/>
      <c r="AC108" s="222">
        <v>0</v>
      </c>
      <c r="AD108" s="222"/>
      <c r="AE108" s="222"/>
      <c r="AF108" s="222">
        <v>0</v>
      </c>
      <c r="AG108" s="222"/>
      <c r="AH108" s="222"/>
      <c r="AI108" s="222">
        <v>0</v>
      </c>
      <c r="AJ108" s="222"/>
      <c r="AK108" s="222"/>
      <c r="AL108" s="222">
        <v>0</v>
      </c>
      <c r="AM108"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8" s="358">
        <f>Tabla3[[#This Row],[TOTAL A LA FECHA ]]/Tabla3[[#This Row],[Meta 2024]]</f>
        <v>0</v>
      </c>
    </row>
    <row r="109" spans="1:40" ht="120">
      <c r="A109" s="146" t="s">
        <v>127</v>
      </c>
      <c r="B109" s="1" t="s">
        <v>128</v>
      </c>
      <c r="C109" s="1" t="s">
        <v>157</v>
      </c>
      <c r="D109" s="1" t="s">
        <v>593</v>
      </c>
      <c r="E109" s="1" t="s">
        <v>131</v>
      </c>
      <c r="F109" s="1" t="s">
        <v>132</v>
      </c>
      <c r="G109" s="1" t="s">
        <v>584</v>
      </c>
      <c r="H109" s="3" t="s">
        <v>134</v>
      </c>
      <c r="I109" s="314" t="s">
        <v>585</v>
      </c>
      <c r="J109" s="152" t="s">
        <v>136</v>
      </c>
      <c r="K109" s="203" t="s">
        <v>263</v>
      </c>
      <c r="L109" s="152" t="s">
        <v>586</v>
      </c>
      <c r="M109" s="204" t="s">
        <v>45</v>
      </c>
      <c r="N109" s="152">
        <v>12</v>
      </c>
      <c r="O109" s="152" t="s">
        <v>607</v>
      </c>
      <c r="P109" s="152">
        <v>4</v>
      </c>
      <c r="Q109" s="174">
        <v>0.2</v>
      </c>
      <c r="R109" s="12" t="s">
        <v>608</v>
      </c>
      <c r="S109" s="155" t="s">
        <v>146</v>
      </c>
      <c r="T109" s="156" t="s">
        <v>81</v>
      </c>
      <c r="U109" s="278"/>
      <c r="V109" s="278"/>
      <c r="W109" s="278"/>
      <c r="X109" s="278"/>
      <c r="Y109" s="278"/>
      <c r="Z109" s="278"/>
      <c r="AA109" s="278"/>
      <c r="AB109" s="278"/>
      <c r="AC109" s="278"/>
      <c r="AD109" s="278"/>
      <c r="AE109" s="278"/>
      <c r="AF109" s="278"/>
      <c r="AG109" s="278"/>
      <c r="AH109" s="278"/>
      <c r="AI109" s="278"/>
      <c r="AJ109" s="278"/>
      <c r="AK109" s="278"/>
      <c r="AL109" s="278"/>
      <c r="AM10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9" s="358">
        <f>Tabla3[[#This Row],[TOTAL A LA FECHA ]]/Tabla3[[#This Row],[Meta 2024]]</f>
        <v>0</v>
      </c>
    </row>
    <row r="110" spans="1:40" ht="120">
      <c r="A110" s="146" t="s">
        <v>127</v>
      </c>
      <c r="B110" s="1" t="s">
        <v>128</v>
      </c>
      <c r="C110" s="1" t="s">
        <v>157</v>
      </c>
      <c r="D110" s="1" t="s">
        <v>593</v>
      </c>
      <c r="E110" s="1" t="s">
        <v>131</v>
      </c>
      <c r="F110" s="1" t="s">
        <v>132</v>
      </c>
      <c r="G110" s="1" t="s">
        <v>584</v>
      </c>
      <c r="H110" s="3" t="s">
        <v>134</v>
      </c>
      <c r="I110" s="314" t="s">
        <v>585</v>
      </c>
      <c r="J110" s="152" t="s">
        <v>136</v>
      </c>
      <c r="K110" s="203" t="s">
        <v>263</v>
      </c>
      <c r="L110" s="152" t="s">
        <v>586</v>
      </c>
      <c r="M110" s="204" t="s">
        <v>45</v>
      </c>
      <c r="N110" s="152">
        <v>40</v>
      </c>
      <c r="O110" s="152" t="s">
        <v>609</v>
      </c>
      <c r="P110" s="152">
        <v>10</v>
      </c>
      <c r="Q110" s="174">
        <v>0.25</v>
      </c>
      <c r="R110" s="152" t="s">
        <v>610</v>
      </c>
      <c r="S110" s="155" t="s">
        <v>146</v>
      </c>
      <c r="T110" s="156" t="s">
        <v>81</v>
      </c>
      <c r="U110" s="278"/>
      <c r="V110" s="278"/>
      <c r="W110" s="278"/>
      <c r="X110" s="278"/>
      <c r="Y110" s="278"/>
      <c r="Z110" s="278"/>
      <c r="AA110" s="278"/>
      <c r="AB110" s="278"/>
      <c r="AC110" s="278"/>
      <c r="AD110" s="278"/>
      <c r="AE110" s="278"/>
      <c r="AF110" s="278"/>
      <c r="AG110" s="278"/>
      <c r="AH110" s="278"/>
      <c r="AI110" s="278"/>
      <c r="AJ110" s="278"/>
      <c r="AK110" s="278"/>
      <c r="AL110" s="278"/>
      <c r="AM11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0" s="358">
        <f>Tabla3[[#This Row],[TOTAL A LA FECHA ]]/Tabla3[[#This Row],[Meta 2024]]</f>
        <v>0</v>
      </c>
    </row>
    <row r="111" spans="1:40" ht="120">
      <c r="A111" s="146" t="s">
        <v>127</v>
      </c>
      <c r="B111" s="1" t="s">
        <v>128</v>
      </c>
      <c r="C111" s="1" t="s">
        <v>157</v>
      </c>
      <c r="D111" s="1" t="s">
        <v>593</v>
      </c>
      <c r="E111" s="1" t="s">
        <v>131</v>
      </c>
      <c r="F111" s="1" t="s">
        <v>132</v>
      </c>
      <c r="G111" s="1" t="s">
        <v>584</v>
      </c>
      <c r="H111" s="3" t="s">
        <v>134</v>
      </c>
      <c r="I111" s="314" t="s">
        <v>585</v>
      </c>
      <c r="J111" s="152" t="s">
        <v>136</v>
      </c>
      <c r="K111" s="203" t="s">
        <v>263</v>
      </c>
      <c r="L111" s="152" t="s">
        <v>586</v>
      </c>
      <c r="M111" s="204" t="s">
        <v>45</v>
      </c>
      <c r="N111" s="152">
        <v>5</v>
      </c>
      <c r="O111" s="152" t="s">
        <v>611</v>
      </c>
      <c r="P111" s="152">
        <v>5</v>
      </c>
      <c r="Q111" s="174">
        <v>0.3</v>
      </c>
      <c r="R111" s="152" t="s">
        <v>600</v>
      </c>
      <c r="S111" s="155" t="s">
        <v>146</v>
      </c>
      <c r="T111" s="156" t="s">
        <v>81</v>
      </c>
      <c r="U111" s="21" t="s">
        <v>548</v>
      </c>
      <c r="V111" s="349"/>
      <c r="W111" s="21">
        <v>0</v>
      </c>
      <c r="X111" s="21" t="s">
        <v>548</v>
      </c>
      <c r="Y111" s="349"/>
      <c r="Z111" s="21">
        <v>0</v>
      </c>
      <c r="AA111" s="350" t="s">
        <v>612</v>
      </c>
      <c r="AB111" s="349"/>
      <c r="AC111" s="228">
        <v>0</v>
      </c>
      <c r="AD111" s="228"/>
      <c r="AE111" s="228"/>
      <c r="AF111" s="228"/>
      <c r="AG111" s="228"/>
      <c r="AH111" s="228"/>
      <c r="AI111" s="228"/>
      <c r="AJ111" s="228"/>
      <c r="AK111" s="228"/>
      <c r="AL111" s="228"/>
      <c r="AM11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1" s="358">
        <f>Tabla3[[#This Row],[TOTAL A LA FECHA ]]/Tabla3[[#This Row],[Meta 2024]]</f>
        <v>0</v>
      </c>
    </row>
    <row r="112" spans="1:40" ht="120">
      <c r="A112" s="146" t="s">
        <v>127</v>
      </c>
      <c r="B112" s="1" t="s">
        <v>128</v>
      </c>
      <c r="C112" s="1" t="s">
        <v>157</v>
      </c>
      <c r="D112" s="1" t="s">
        <v>593</v>
      </c>
      <c r="E112" s="1" t="s">
        <v>131</v>
      </c>
      <c r="F112" s="1" t="s">
        <v>132</v>
      </c>
      <c r="G112" s="1" t="s">
        <v>584</v>
      </c>
      <c r="H112" s="3" t="s">
        <v>134</v>
      </c>
      <c r="I112" s="314" t="s">
        <v>585</v>
      </c>
      <c r="J112" s="152" t="s">
        <v>136</v>
      </c>
      <c r="K112" s="203" t="s">
        <v>137</v>
      </c>
      <c r="L112" s="152" t="s">
        <v>586</v>
      </c>
      <c r="M112" s="204" t="s">
        <v>45</v>
      </c>
      <c r="N112" s="152">
        <v>8</v>
      </c>
      <c r="O112" s="152" t="s">
        <v>613</v>
      </c>
      <c r="P112" s="152">
        <v>2</v>
      </c>
      <c r="Q112" s="174">
        <v>0.05</v>
      </c>
      <c r="R112" s="12" t="s">
        <v>602</v>
      </c>
      <c r="S112" s="155" t="s">
        <v>283</v>
      </c>
      <c r="T112" s="156" t="s">
        <v>81</v>
      </c>
      <c r="U112" s="12" t="s">
        <v>231</v>
      </c>
      <c r="V112" s="12" t="s">
        <v>148</v>
      </c>
      <c r="W112" s="12">
        <v>0</v>
      </c>
      <c r="X112" s="13" t="s">
        <v>614</v>
      </c>
      <c r="Y112" s="12" t="s">
        <v>615</v>
      </c>
      <c r="Z112" s="12">
        <v>0</v>
      </c>
      <c r="AA112" s="13" t="s">
        <v>616</v>
      </c>
      <c r="AB112" s="12" t="s">
        <v>617</v>
      </c>
      <c r="AC112" s="157">
        <v>0</v>
      </c>
      <c r="AD112" s="352" t="s">
        <v>457</v>
      </c>
      <c r="AE112" s="352" t="s">
        <v>618</v>
      </c>
      <c r="AF112" s="161">
        <v>0</v>
      </c>
      <c r="AG112" s="352" t="s">
        <v>459</v>
      </c>
      <c r="AH112" s="352" t="s">
        <v>619</v>
      </c>
      <c r="AI112" s="161">
        <v>0</v>
      </c>
      <c r="AJ112" s="352" t="s">
        <v>459</v>
      </c>
      <c r="AK112" s="352" t="s">
        <v>461</v>
      </c>
      <c r="AL112" s="161">
        <v>1</v>
      </c>
      <c r="AM11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12" s="358">
        <f>Tabla3[[#This Row],[TOTAL A LA FECHA ]]/Tabla3[[#This Row],[Meta 2024]]</f>
        <v>0.5</v>
      </c>
    </row>
    <row r="113" spans="1:40" ht="120">
      <c r="A113" s="146" t="s">
        <v>127</v>
      </c>
      <c r="B113" s="1" t="s">
        <v>128</v>
      </c>
      <c r="C113" s="1" t="s">
        <v>157</v>
      </c>
      <c r="D113" s="1" t="s">
        <v>593</v>
      </c>
      <c r="E113" s="1" t="s">
        <v>131</v>
      </c>
      <c r="F113" s="1" t="s">
        <v>132</v>
      </c>
      <c r="G113" s="1" t="s">
        <v>584</v>
      </c>
      <c r="H113" s="3" t="s">
        <v>134</v>
      </c>
      <c r="I113" s="314" t="s">
        <v>585</v>
      </c>
      <c r="J113" s="223" t="s">
        <v>136</v>
      </c>
      <c r="K113" s="203" t="s">
        <v>527</v>
      </c>
      <c r="L113" s="152" t="s">
        <v>586</v>
      </c>
      <c r="M113" s="204" t="s">
        <v>45</v>
      </c>
      <c r="N113" s="205">
        <v>8</v>
      </c>
      <c r="O113" s="204" t="s">
        <v>620</v>
      </c>
      <c r="P113" s="204">
        <v>2</v>
      </c>
      <c r="Q113" s="206">
        <v>0.05</v>
      </c>
      <c r="R113" s="10" t="s">
        <v>602</v>
      </c>
      <c r="S113" s="221" t="s">
        <v>283</v>
      </c>
      <c r="T113" s="156" t="s">
        <v>81</v>
      </c>
      <c r="U113" s="278"/>
      <c r="V113" s="278"/>
      <c r="W113" s="278"/>
      <c r="X113" s="278"/>
      <c r="Y113" s="278"/>
      <c r="Z113" s="278"/>
      <c r="AA113" s="278"/>
      <c r="AB113" s="278"/>
      <c r="AC113" s="278"/>
      <c r="AD113" s="278"/>
      <c r="AE113" s="278"/>
      <c r="AF113" s="278"/>
      <c r="AG113" s="278"/>
      <c r="AH113" s="278"/>
      <c r="AI113" s="278"/>
      <c r="AJ113" s="157" t="s">
        <v>621</v>
      </c>
      <c r="AK113" s="157" t="s">
        <v>622</v>
      </c>
      <c r="AL113" s="157">
        <v>0</v>
      </c>
      <c r="AM11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3" s="358">
        <f>Tabla3[[#This Row],[TOTAL A LA FECHA ]]/Tabla3[[#This Row],[Meta 2024]]</f>
        <v>0</v>
      </c>
    </row>
    <row r="114" spans="1:40" ht="90">
      <c r="A114" s="168" t="s">
        <v>247</v>
      </c>
      <c r="B114" s="1" t="s">
        <v>248</v>
      </c>
      <c r="C114" s="1" t="s">
        <v>249</v>
      </c>
      <c r="D114" s="1" t="s">
        <v>250</v>
      </c>
      <c r="E114" s="2" t="s">
        <v>251</v>
      </c>
      <c r="F114" s="169" t="s">
        <v>252</v>
      </c>
      <c r="G114" s="1" t="s">
        <v>623</v>
      </c>
      <c r="H114" s="12" t="s">
        <v>254</v>
      </c>
      <c r="I114" s="290" t="s">
        <v>624</v>
      </c>
      <c r="J114" s="152" t="s">
        <v>625</v>
      </c>
      <c r="K114" s="171" t="s">
        <v>626</v>
      </c>
      <c r="L114" s="152" t="s">
        <v>627</v>
      </c>
      <c r="M114" s="204" t="s">
        <v>82</v>
      </c>
      <c r="N114" s="225">
        <v>1</v>
      </c>
      <c r="O114" s="152" t="s">
        <v>628</v>
      </c>
      <c r="P114" s="225">
        <v>1</v>
      </c>
      <c r="Q114" s="174">
        <v>0.8</v>
      </c>
      <c r="R114" s="152" t="s">
        <v>629</v>
      </c>
      <c r="S114" s="155" t="s">
        <v>146</v>
      </c>
      <c r="T114" s="156" t="s">
        <v>79</v>
      </c>
      <c r="U114" s="21" t="s">
        <v>630</v>
      </c>
      <c r="V114" s="349"/>
      <c r="W114" s="21">
        <v>0</v>
      </c>
      <c r="X114" s="21" t="s">
        <v>630</v>
      </c>
      <c r="Y114" s="349"/>
      <c r="Z114" s="21">
        <v>0</v>
      </c>
      <c r="AA114" s="21" t="s">
        <v>630</v>
      </c>
      <c r="AB114" s="349"/>
      <c r="AC114" s="228">
        <v>0</v>
      </c>
      <c r="AD114" s="21" t="s">
        <v>630</v>
      </c>
      <c r="AE114" s="228"/>
      <c r="AF114" s="228">
        <v>0</v>
      </c>
      <c r="AG114" s="21" t="s">
        <v>630</v>
      </c>
      <c r="AH114" s="228"/>
      <c r="AI114" s="228">
        <v>0</v>
      </c>
      <c r="AJ114" s="21" t="s">
        <v>630</v>
      </c>
      <c r="AK114" s="228"/>
      <c r="AL114" s="228">
        <v>0</v>
      </c>
      <c r="AM11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4" s="358">
        <f>Tabla3[[#This Row],[TOTAL A LA FECHA ]]/Tabla3[[#This Row],[Meta 2024]]</f>
        <v>0</v>
      </c>
    </row>
    <row r="115" spans="1:40" ht="90">
      <c r="A115" s="168" t="s">
        <v>247</v>
      </c>
      <c r="B115" s="1" t="s">
        <v>248</v>
      </c>
      <c r="C115" s="1" t="s">
        <v>249</v>
      </c>
      <c r="D115" s="1" t="s">
        <v>250</v>
      </c>
      <c r="E115" s="2" t="s">
        <v>251</v>
      </c>
      <c r="F115" s="169" t="s">
        <v>252</v>
      </c>
      <c r="G115" s="1" t="s">
        <v>623</v>
      </c>
      <c r="H115" s="12" t="s">
        <v>254</v>
      </c>
      <c r="I115" s="290" t="s">
        <v>624</v>
      </c>
      <c r="J115" s="152" t="s">
        <v>625</v>
      </c>
      <c r="K115" s="171" t="s">
        <v>626</v>
      </c>
      <c r="L115" s="152" t="s">
        <v>627</v>
      </c>
      <c r="M115" s="204" t="s">
        <v>82</v>
      </c>
      <c r="N115" s="152">
        <v>4</v>
      </c>
      <c r="O115" s="152" t="s">
        <v>631</v>
      </c>
      <c r="P115" s="225">
        <v>1</v>
      </c>
      <c r="Q115" s="174">
        <v>0.2</v>
      </c>
      <c r="R115" s="152" t="s">
        <v>632</v>
      </c>
      <c r="S115" s="171" t="s">
        <v>30</v>
      </c>
      <c r="T115" s="172" t="s">
        <v>81</v>
      </c>
      <c r="U115" s="278"/>
      <c r="V115" s="278"/>
      <c r="W115" s="157">
        <v>0</v>
      </c>
      <c r="X115" s="278"/>
      <c r="Y115" s="278"/>
      <c r="Z115" s="278"/>
      <c r="AA115" s="278"/>
      <c r="AB115" s="278"/>
      <c r="AC115" s="278"/>
      <c r="AD115" s="278"/>
      <c r="AE115" s="278"/>
      <c r="AF115" s="278"/>
      <c r="AG115" s="278"/>
      <c r="AH115" s="278"/>
      <c r="AI115" s="278"/>
      <c r="AJ115" s="278"/>
      <c r="AK115" s="278"/>
      <c r="AL115" s="278"/>
      <c r="AM11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5" s="358">
        <f>Tabla3[[#This Row],[TOTAL A LA FECHA ]]/Tabla3[[#This Row],[Meta 2024]]</f>
        <v>0</v>
      </c>
    </row>
    <row r="116" spans="1:40" ht="90">
      <c r="A116" s="168" t="s">
        <v>247</v>
      </c>
      <c r="B116" s="1" t="s">
        <v>248</v>
      </c>
      <c r="C116" s="1" t="s">
        <v>249</v>
      </c>
      <c r="D116" s="1" t="s">
        <v>250</v>
      </c>
      <c r="E116" s="2" t="s">
        <v>251</v>
      </c>
      <c r="F116" s="169" t="s">
        <v>252</v>
      </c>
      <c r="G116" s="1" t="s">
        <v>623</v>
      </c>
      <c r="H116" s="12" t="s">
        <v>254</v>
      </c>
      <c r="I116" s="293" t="s">
        <v>255</v>
      </c>
      <c r="J116" s="152" t="s">
        <v>625</v>
      </c>
      <c r="K116" s="171" t="s">
        <v>626</v>
      </c>
      <c r="L116" s="152" t="s">
        <v>256</v>
      </c>
      <c r="M116" s="204" t="s">
        <v>257</v>
      </c>
      <c r="N116" s="225">
        <v>1</v>
      </c>
      <c r="O116" s="152" t="s">
        <v>579</v>
      </c>
      <c r="P116" s="225">
        <v>1</v>
      </c>
      <c r="Q116" s="174">
        <v>0.02</v>
      </c>
      <c r="R116" s="152" t="s">
        <v>580</v>
      </c>
      <c r="S116" s="171" t="s">
        <v>146</v>
      </c>
      <c r="T116" s="172" t="s">
        <v>81</v>
      </c>
      <c r="U116" s="278"/>
      <c r="V116" s="278"/>
      <c r="W116" s="278"/>
      <c r="X116" s="278"/>
      <c r="Y116" s="278"/>
      <c r="Z116" s="278"/>
      <c r="AA116" s="278"/>
      <c r="AB116" s="278"/>
      <c r="AC116" s="278"/>
      <c r="AD116" s="278"/>
      <c r="AE116" s="278"/>
      <c r="AF116" s="278"/>
      <c r="AG116" s="278"/>
      <c r="AH116" s="278"/>
      <c r="AI116" s="278"/>
      <c r="AJ116" s="278"/>
      <c r="AK116" s="278"/>
      <c r="AL116" s="278"/>
      <c r="AM11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6" s="358">
        <f>Tabla3[[#This Row],[TOTAL A LA FECHA ]]/Tabla3[[#This Row],[Meta 2024]]</f>
        <v>0</v>
      </c>
    </row>
    <row r="117" spans="1:40" ht="90">
      <c r="A117" s="168" t="s">
        <v>247</v>
      </c>
      <c r="B117" s="1" t="s">
        <v>248</v>
      </c>
      <c r="C117" s="1" t="s">
        <v>249</v>
      </c>
      <c r="D117" s="1" t="s">
        <v>250</v>
      </c>
      <c r="E117" s="2" t="s">
        <v>251</v>
      </c>
      <c r="F117" s="169" t="s">
        <v>252</v>
      </c>
      <c r="G117" s="1" t="s">
        <v>623</v>
      </c>
      <c r="H117" s="12" t="s">
        <v>254</v>
      </c>
      <c r="I117" s="293" t="s">
        <v>255</v>
      </c>
      <c r="J117" s="152" t="s">
        <v>625</v>
      </c>
      <c r="K117" s="171" t="s">
        <v>626</v>
      </c>
      <c r="L117" s="152" t="s">
        <v>256</v>
      </c>
      <c r="M117" s="204" t="s">
        <v>257</v>
      </c>
      <c r="N117" s="225">
        <v>1</v>
      </c>
      <c r="O117" s="12" t="s">
        <v>633</v>
      </c>
      <c r="P117" s="225">
        <v>1</v>
      </c>
      <c r="Q117" s="174">
        <v>0.02</v>
      </c>
      <c r="R117" s="12" t="s">
        <v>582</v>
      </c>
      <c r="S117" s="155" t="s">
        <v>30</v>
      </c>
      <c r="T117" s="156" t="s">
        <v>78</v>
      </c>
      <c r="U117" s="278"/>
      <c r="V117" s="278"/>
      <c r="W117" s="278"/>
      <c r="X117" s="278"/>
      <c r="Y117" s="278"/>
      <c r="Z117" s="278"/>
      <c r="AA117" s="278"/>
      <c r="AB117" s="278"/>
      <c r="AC117" s="278"/>
      <c r="AD117" s="278"/>
      <c r="AE117" s="278"/>
      <c r="AF117" s="278"/>
      <c r="AG117" s="278"/>
      <c r="AH117" s="278"/>
      <c r="AI117" s="278"/>
      <c r="AJ117" s="278"/>
      <c r="AK117" s="278"/>
      <c r="AL117" s="278"/>
      <c r="AM11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7" s="358">
        <f>Tabla3[[#This Row],[TOTAL A LA FECHA ]]/Tabla3[[#This Row],[Meta 2024]]</f>
        <v>0</v>
      </c>
    </row>
    <row r="118" spans="1:40" ht="90">
      <c r="A118" s="168" t="s">
        <v>247</v>
      </c>
      <c r="B118" s="1" t="s">
        <v>248</v>
      </c>
      <c r="C118" s="1" t="s">
        <v>249</v>
      </c>
      <c r="D118" s="1" t="s">
        <v>250</v>
      </c>
      <c r="E118" s="2" t="s">
        <v>251</v>
      </c>
      <c r="F118" s="169" t="s">
        <v>252</v>
      </c>
      <c r="G118" s="1" t="s">
        <v>253</v>
      </c>
      <c r="H118" s="12" t="s">
        <v>254</v>
      </c>
      <c r="I118" s="293" t="s">
        <v>255</v>
      </c>
      <c r="J118" s="152" t="s">
        <v>625</v>
      </c>
      <c r="K118" s="171" t="s">
        <v>626</v>
      </c>
      <c r="L118" s="152" t="s">
        <v>256</v>
      </c>
      <c r="M118" s="204" t="s">
        <v>257</v>
      </c>
      <c r="N118" s="12">
        <v>12</v>
      </c>
      <c r="O118" s="152" t="s">
        <v>634</v>
      </c>
      <c r="P118" s="152">
        <v>4</v>
      </c>
      <c r="Q118" s="174">
        <v>0.02</v>
      </c>
      <c r="R118" s="152" t="s">
        <v>427</v>
      </c>
      <c r="S118" s="155" t="s">
        <v>146</v>
      </c>
      <c r="T118" s="156" t="s">
        <v>81</v>
      </c>
      <c r="U118" s="278"/>
      <c r="V118" s="278"/>
      <c r="W118" s="278"/>
      <c r="X118" s="278"/>
      <c r="Y118" s="278"/>
      <c r="Z118" s="278"/>
      <c r="AA118" s="278"/>
      <c r="AB118" s="278"/>
      <c r="AC118" s="278"/>
      <c r="AD118" s="278"/>
      <c r="AE118" s="278"/>
      <c r="AF118" s="278"/>
      <c r="AG118" s="278"/>
      <c r="AH118" s="278"/>
      <c r="AI118" s="278"/>
      <c r="AJ118" s="278"/>
      <c r="AK118" s="278"/>
      <c r="AL118" s="278"/>
      <c r="AM11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8" s="358">
        <f>Tabla3[[#This Row],[TOTAL A LA FECHA ]]/Tabla3[[#This Row],[Meta 2024]]</f>
        <v>0</v>
      </c>
    </row>
    <row r="119" spans="1:40" ht="90">
      <c r="A119" s="168" t="s">
        <v>247</v>
      </c>
      <c r="B119" s="1" t="s">
        <v>248</v>
      </c>
      <c r="C119" s="1" t="s">
        <v>249</v>
      </c>
      <c r="D119" s="1" t="s">
        <v>250</v>
      </c>
      <c r="E119" s="2" t="s">
        <v>251</v>
      </c>
      <c r="F119" s="169" t="s">
        <v>252</v>
      </c>
      <c r="G119" s="1" t="s">
        <v>253</v>
      </c>
      <c r="H119" s="12" t="s">
        <v>254</v>
      </c>
      <c r="I119" s="293" t="s">
        <v>255</v>
      </c>
      <c r="J119" s="152" t="s">
        <v>625</v>
      </c>
      <c r="K119" s="171" t="s">
        <v>626</v>
      </c>
      <c r="L119" s="152" t="s">
        <v>256</v>
      </c>
      <c r="M119" s="204" t="s">
        <v>257</v>
      </c>
      <c r="N119" s="12">
        <v>12</v>
      </c>
      <c r="O119" s="154" t="s">
        <v>635</v>
      </c>
      <c r="P119" s="152">
        <v>4</v>
      </c>
      <c r="Q119" s="174">
        <v>0.02</v>
      </c>
      <c r="R119" s="152" t="s">
        <v>636</v>
      </c>
      <c r="S119" s="155" t="s">
        <v>146</v>
      </c>
      <c r="T119" s="156" t="s">
        <v>80</v>
      </c>
      <c r="U119" s="278"/>
      <c r="V119" s="278"/>
      <c r="W119" s="278"/>
      <c r="X119" s="278"/>
      <c r="Y119" s="278"/>
      <c r="Z119" s="278"/>
      <c r="AA119" s="278"/>
      <c r="AB119" s="278"/>
      <c r="AC119" s="278"/>
      <c r="AD119" s="278"/>
      <c r="AE119" s="278"/>
      <c r="AF119" s="278"/>
      <c r="AG119" s="278"/>
      <c r="AH119" s="278"/>
      <c r="AI119" s="278"/>
      <c r="AJ119" s="278"/>
      <c r="AK119" s="278"/>
      <c r="AL119" s="278"/>
      <c r="AM11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9" s="358">
        <f>Tabla3[[#This Row],[TOTAL A LA FECHA ]]/Tabla3[[#This Row],[Meta 2024]]</f>
        <v>0</v>
      </c>
    </row>
    <row r="120" spans="1:40" ht="90">
      <c r="A120" s="168" t="s">
        <v>247</v>
      </c>
      <c r="B120" s="1" t="s">
        <v>248</v>
      </c>
      <c r="C120" s="1" t="s">
        <v>249</v>
      </c>
      <c r="D120" s="1" t="s">
        <v>250</v>
      </c>
      <c r="E120" s="2" t="s">
        <v>251</v>
      </c>
      <c r="F120" s="169" t="s">
        <v>252</v>
      </c>
      <c r="G120" s="1" t="s">
        <v>253</v>
      </c>
      <c r="H120" s="12" t="s">
        <v>254</v>
      </c>
      <c r="I120" s="293" t="s">
        <v>255</v>
      </c>
      <c r="J120" s="152" t="s">
        <v>625</v>
      </c>
      <c r="K120" s="171" t="s">
        <v>626</v>
      </c>
      <c r="L120" s="152" t="s">
        <v>256</v>
      </c>
      <c r="M120" s="204" t="s">
        <v>257</v>
      </c>
      <c r="N120" s="225">
        <v>1</v>
      </c>
      <c r="O120" s="152" t="s">
        <v>637</v>
      </c>
      <c r="P120" s="152">
        <v>72</v>
      </c>
      <c r="Q120" s="174">
        <v>0.02</v>
      </c>
      <c r="R120" s="152" t="s">
        <v>638</v>
      </c>
      <c r="S120" s="155" t="s">
        <v>146</v>
      </c>
      <c r="T120" s="156" t="s">
        <v>81</v>
      </c>
      <c r="U120" s="278"/>
      <c r="V120" s="278"/>
      <c r="W120" s="278"/>
      <c r="X120" s="278"/>
      <c r="Y120" s="278"/>
      <c r="Z120" s="278"/>
      <c r="AA120" s="278"/>
      <c r="AB120" s="278"/>
      <c r="AC120" s="278"/>
      <c r="AD120" s="278"/>
      <c r="AE120" s="278"/>
      <c r="AF120" s="278"/>
      <c r="AG120" s="278"/>
      <c r="AH120" s="278"/>
      <c r="AI120" s="278"/>
      <c r="AJ120" s="278"/>
      <c r="AK120" s="278"/>
      <c r="AL120" s="278"/>
      <c r="AM12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0" s="358">
        <f>Tabla3[[#This Row],[TOTAL A LA FECHA ]]/Tabla3[[#This Row],[Meta 2024]]</f>
        <v>0</v>
      </c>
    </row>
    <row r="121" spans="1:40" ht="90">
      <c r="A121" s="168" t="s">
        <v>247</v>
      </c>
      <c r="B121" s="1" t="s">
        <v>248</v>
      </c>
      <c r="C121" s="1" t="s">
        <v>249</v>
      </c>
      <c r="D121" s="1" t="s">
        <v>250</v>
      </c>
      <c r="E121" s="2" t="s">
        <v>251</v>
      </c>
      <c r="F121" s="169" t="s">
        <v>252</v>
      </c>
      <c r="G121" s="1" t="s">
        <v>253</v>
      </c>
      <c r="H121" s="12" t="s">
        <v>254</v>
      </c>
      <c r="I121" s="293" t="s">
        <v>255</v>
      </c>
      <c r="J121" s="152" t="s">
        <v>625</v>
      </c>
      <c r="K121" s="171" t="s">
        <v>626</v>
      </c>
      <c r="L121" s="152" t="s">
        <v>256</v>
      </c>
      <c r="M121" s="204" t="s">
        <v>257</v>
      </c>
      <c r="N121" s="12">
        <v>12</v>
      </c>
      <c r="O121" s="12" t="s">
        <v>258</v>
      </c>
      <c r="P121" s="152">
        <v>4</v>
      </c>
      <c r="Q121" s="170">
        <v>6.4000000000000001E-2</v>
      </c>
      <c r="R121" s="12" t="s">
        <v>639</v>
      </c>
      <c r="S121" s="155" t="s">
        <v>146</v>
      </c>
      <c r="T121" s="156" t="s">
        <v>81</v>
      </c>
      <c r="U121" s="278"/>
      <c r="V121" s="278"/>
      <c r="W121" s="278"/>
      <c r="X121" s="278"/>
      <c r="Y121" s="278"/>
      <c r="Z121" s="278"/>
      <c r="AA121" s="278"/>
      <c r="AB121" s="278"/>
      <c r="AC121" s="278"/>
      <c r="AD121" s="278"/>
      <c r="AE121" s="278"/>
      <c r="AF121" s="278"/>
      <c r="AG121" s="278"/>
      <c r="AH121" s="278"/>
      <c r="AI121" s="278"/>
      <c r="AJ121" s="278"/>
      <c r="AK121" s="278"/>
      <c r="AL121" s="278"/>
      <c r="AM12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1" s="358">
        <f>Tabla3[[#This Row],[TOTAL A LA FECHA ]]/Tabla3[[#This Row],[Meta 2024]]</f>
        <v>0</v>
      </c>
    </row>
    <row r="122" spans="1:40" ht="90">
      <c r="A122" s="168" t="s">
        <v>247</v>
      </c>
      <c r="B122" s="1" t="s">
        <v>248</v>
      </c>
      <c r="C122" s="1" t="s">
        <v>249</v>
      </c>
      <c r="D122" s="1" t="s">
        <v>250</v>
      </c>
      <c r="E122" s="2" t="s">
        <v>251</v>
      </c>
      <c r="F122" s="169" t="s">
        <v>252</v>
      </c>
      <c r="G122" s="1" t="s">
        <v>253</v>
      </c>
      <c r="H122" s="12" t="s">
        <v>254</v>
      </c>
      <c r="I122" s="293" t="s">
        <v>255</v>
      </c>
      <c r="J122" s="152" t="s">
        <v>640</v>
      </c>
      <c r="K122" s="171" t="s">
        <v>641</v>
      </c>
      <c r="L122" s="152" t="s">
        <v>256</v>
      </c>
      <c r="M122" s="204" t="s">
        <v>257</v>
      </c>
      <c r="N122" s="12">
        <v>4</v>
      </c>
      <c r="O122" s="12" t="s">
        <v>642</v>
      </c>
      <c r="P122" s="152">
        <v>1</v>
      </c>
      <c r="Q122" s="174">
        <v>0.05</v>
      </c>
      <c r="R122" s="12" t="s">
        <v>643</v>
      </c>
      <c r="S122" s="155" t="s">
        <v>76</v>
      </c>
      <c r="T122" s="156" t="s">
        <v>79</v>
      </c>
      <c r="U122" s="335"/>
      <c r="V122" s="335"/>
      <c r="W122" s="335"/>
      <c r="X122" s="335"/>
      <c r="Y122" s="335"/>
      <c r="Z122" s="335"/>
      <c r="AA122" s="335"/>
      <c r="AB122" s="335"/>
      <c r="AC122" s="335"/>
      <c r="AD122" s="335"/>
      <c r="AE122" s="335"/>
      <c r="AF122" s="335"/>
      <c r="AG122" s="335"/>
      <c r="AH122" s="335"/>
      <c r="AI122" s="335"/>
      <c r="AJ122" s="335"/>
      <c r="AK122" s="335"/>
      <c r="AL122" s="335"/>
      <c r="AM12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2" s="358">
        <f>Tabla3[[#This Row],[TOTAL A LA FECHA ]]/Tabla3[[#This Row],[Meta 2024]]</f>
        <v>0</v>
      </c>
    </row>
    <row r="123" spans="1:40" ht="90">
      <c r="A123" s="168" t="s">
        <v>247</v>
      </c>
      <c r="B123" s="1" t="s">
        <v>248</v>
      </c>
      <c r="C123" s="1" t="s">
        <v>249</v>
      </c>
      <c r="D123" s="1" t="s">
        <v>250</v>
      </c>
      <c r="E123" s="2" t="s">
        <v>251</v>
      </c>
      <c r="F123" s="169" t="s">
        <v>252</v>
      </c>
      <c r="G123" s="1" t="s">
        <v>253</v>
      </c>
      <c r="H123" s="12" t="s">
        <v>254</v>
      </c>
      <c r="I123" s="293" t="s">
        <v>255</v>
      </c>
      <c r="J123" s="152" t="s">
        <v>640</v>
      </c>
      <c r="K123" s="171" t="s">
        <v>641</v>
      </c>
      <c r="L123" s="152" t="s">
        <v>256</v>
      </c>
      <c r="M123" s="204" t="s">
        <v>257</v>
      </c>
      <c r="N123" s="12">
        <v>4</v>
      </c>
      <c r="O123" s="12" t="s">
        <v>644</v>
      </c>
      <c r="P123" s="152">
        <v>1</v>
      </c>
      <c r="Q123" s="174">
        <v>0.05</v>
      </c>
      <c r="R123" s="12" t="s">
        <v>645</v>
      </c>
      <c r="S123" s="155" t="s">
        <v>30</v>
      </c>
      <c r="T123" s="156" t="s">
        <v>78</v>
      </c>
      <c r="U123" s="278"/>
      <c r="V123" s="278"/>
      <c r="W123" s="278"/>
      <c r="X123" s="278"/>
      <c r="Y123" s="278"/>
      <c r="Z123" s="278"/>
      <c r="AA123" s="278"/>
      <c r="AB123" s="278"/>
      <c r="AC123" s="278"/>
      <c r="AD123" s="278"/>
      <c r="AE123" s="278"/>
      <c r="AF123" s="278"/>
      <c r="AG123" s="278"/>
      <c r="AH123" s="278"/>
      <c r="AI123" s="278"/>
      <c r="AJ123" s="278"/>
      <c r="AK123" s="278"/>
      <c r="AL123" s="278"/>
      <c r="AM12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3" s="358">
        <f>Tabla3[[#This Row],[TOTAL A LA FECHA ]]/Tabla3[[#This Row],[Meta 2024]]</f>
        <v>0</v>
      </c>
    </row>
    <row r="124" spans="1:40" ht="90">
      <c r="A124" s="168" t="s">
        <v>247</v>
      </c>
      <c r="B124" s="1" t="s">
        <v>248</v>
      </c>
      <c r="C124" s="1" t="s">
        <v>249</v>
      </c>
      <c r="D124" s="1" t="s">
        <v>250</v>
      </c>
      <c r="E124" s="2" t="s">
        <v>251</v>
      </c>
      <c r="F124" s="169" t="s">
        <v>252</v>
      </c>
      <c r="G124" s="1" t="s">
        <v>253</v>
      </c>
      <c r="H124" s="12" t="s">
        <v>254</v>
      </c>
      <c r="I124" s="293" t="s">
        <v>255</v>
      </c>
      <c r="J124" s="152" t="s">
        <v>640</v>
      </c>
      <c r="K124" s="171" t="s">
        <v>641</v>
      </c>
      <c r="L124" s="152" t="s">
        <v>256</v>
      </c>
      <c r="M124" s="204" t="s">
        <v>257</v>
      </c>
      <c r="N124" s="225">
        <v>1</v>
      </c>
      <c r="O124" s="159" t="s">
        <v>646</v>
      </c>
      <c r="P124" s="152">
        <v>1</v>
      </c>
      <c r="Q124" s="174">
        <v>0.05</v>
      </c>
      <c r="R124" s="152" t="s">
        <v>647</v>
      </c>
      <c r="S124" s="155" t="s">
        <v>30</v>
      </c>
      <c r="T124" s="156" t="s">
        <v>648</v>
      </c>
      <c r="U124" s="278"/>
      <c r="V124" s="278"/>
      <c r="W124" s="278"/>
      <c r="X124" s="278"/>
      <c r="Y124" s="278"/>
      <c r="Z124" s="278"/>
      <c r="AA124" s="278"/>
      <c r="AB124" s="278"/>
      <c r="AC124" s="278"/>
      <c r="AD124" s="278"/>
      <c r="AE124" s="278"/>
      <c r="AF124" s="278"/>
      <c r="AG124" s="278"/>
      <c r="AH124" s="278"/>
      <c r="AI124" s="278"/>
      <c r="AJ124" s="278"/>
      <c r="AK124" s="278"/>
      <c r="AL124" s="278"/>
      <c r="AM12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4" s="358">
        <f>Tabla3[[#This Row],[TOTAL A LA FECHA ]]/Tabla3[[#This Row],[Meta 2024]]</f>
        <v>0</v>
      </c>
    </row>
    <row r="125" spans="1:40" ht="90">
      <c r="A125" s="168" t="s">
        <v>247</v>
      </c>
      <c r="B125" s="1" t="s">
        <v>248</v>
      </c>
      <c r="C125" s="1" t="s">
        <v>249</v>
      </c>
      <c r="D125" s="1" t="s">
        <v>250</v>
      </c>
      <c r="E125" s="2" t="s">
        <v>251</v>
      </c>
      <c r="F125" s="169" t="s">
        <v>252</v>
      </c>
      <c r="G125" s="1" t="s">
        <v>253</v>
      </c>
      <c r="H125" s="12" t="s">
        <v>254</v>
      </c>
      <c r="I125" s="293" t="s">
        <v>255</v>
      </c>
      <c r="J125" s="152" t="s">
        <v>640</v>
      </c>
      <c r="K125" s="171" t="s">
        <v>641</v>
      </c>
      <c r="L125" s="152" t="s">
        <v>256</v>
      </c>
      <c r="M125" s="204" t="s">
        <v>257</v>
      </c>
      <c r="N125" s="225">
        <v>1</v>
      </c>
      <c r="O125" s="12" t="s">
        <v>649</v>
      </c>
      <c r="P125" s="225">
        <v>1</v>
      </c>
      <c r="Q125" s="174">
        <v>0.05</v>
      </c>
      <c r="R125" s="152" t="s">
        <v>650</v>
      </c>
      <c r="S125" s="155" t="s">
        <v>29</v>
      </c>
      <c r="T125" s="156" t="s">
        <v>81</v>
      </c>
      <c r="U125" s="278"/>
      <c r="V125" s="278"/>
      <c r="W125" s="278"/>
      <c r="X125" s="278"/>
      <c r="Y125" s="278"/>
      <c r="Z125" s="278"/>
      <c r="AA125" s="278"/>
      <c r="AB125" s="278"/>
      <c r="AC125" s="278"/>
      <c r="AD125" s="278"/>
      <c r="AE125" s="278"/>
      <c r="AF125" s="278"/>
      <c r="AG125" s="278"/>
      <c r="AH125" s="278"/>
      <c r="AI125" s="278"/>
      <c r="AJ125" s="278"/>
      <c r="AK125" s="278"/>
      <c r="AL125" s="278"/>
      <c r="AM12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5" s="358">
        <f>Tabla3[[#This Row],[TOTAL A LA FECHA ]]/Tabla3[[#This Row],[Meta 2024]]</f>
        <v>0</v>
      </c>
    </row>
    <row r="126" spans="1:40" ht="90">
      <c r="A126" s="168" t="s">
        <v>247</v>
      </c>
      <c r="B126" s="1" t="s">
        <v>248</v>
      </c>
      <c r="C126" s="1" t="s">
        <v>249</v>
      </c>
      <c r="D126" s="1" t="s">
        <v>250</v>
      </c>
      <c r="E126" s="2" t="s">
        <v>251</v>
      </c>
      <c r="F126" s="169" t="s">
        <v>252</v>
      </c>
      <c r="G126" s="1" t="s">
        <v>253</v>
      </c>
      <c r="H126" s="12" t="s">
        <v>254</v>
      </c>
      <c r="I126" s="293" t="s">
        <v>255</v>
      </c>
      <c r="J126" s="152" t="s">
        <v>640</v>
      </c>
      <c r="K126" s="171" t="s">
        <v>641</v>
      </c>
      <c r="L126" s="152" t="s">
        <v>256</v>
      </c>
      <c r="M126" s="204" t="s">
        <v>257</v>
      </c>
      <c r="N126" s="12">
        <v>4</v>
      </c>
      <c r="O126" s="12" t="s">
        <v>651</v>
      </c>
      <c r="P126" s="12">
        <v>1</v>
      </c>
      <c r="Q126" s="174">
        <v>0.05</v>
      </c>
      <c r="R126" s="12" t="s">
        <v>652</v>
      </c>
      <c r="S126" s="155" t="s">
        <v>78</v>
      </c>
      <c r="T126" s="156" t="s">
        <v>79</v>
      </c>
      <c r="U126" s="278"/>
      <c r="V126" s="278"/>
      <c r="W126" s="278"/>
      <c r="X126" s="278"/>
      <c r="Y126" s="278"/>
      <c r="Z126" s="278"/>
      <c r="AA126" s="278"/>
      <c r="AB126" s="278"/>
      <c r="AC126" s="278"/>
      <c r="AD126" s="278"/>
      <c r="AE126" s="278"/>
      <c r="AF126" s="278"/>
      <c r="AG126" s="278"/>
      <c r="AH126" s="278"/>
      <c r="AI126" s="278"/>
      <c r="AJ126" s="278"/>
      <c r="AK126" s="278"/>
      <c r="AL126" s="278"/>
      <c r="AM12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6" s="358">
        <f>Tabla3[[#This Row],[TOTAL A LA FECHA ]]/Tabla3[[#This Row],[Meta 2024]]</f>
        <v>0</v>
      </c>
    </row>
    <row r="127" spans="1:40" ht="90">
      <c r="A127" s="168" t="s">
        <v>247</v>
      </c>
      <c r="B127" s="1" t="s">
        <v>248</v>
      </c>
      <c r="C127" s="1" t="s">
        <v>249</v>
      </c>
      <c r="D127" s="1" t="s">
        <v>250</v>
      </c>
      <c r="E127" s="2" t="s">
        <v>251</v>
      </c>
      <c r="F127" s="169" t="s">
        <v>252</v>
      </c>
      <c r="G127" s="1" t="s">
        <v>253</v>
      </c>
      <c r="H127" s="12" t="s">
        <v>254</v>
      </c>
      <c r="I127" s="293" t="s">
        <v>255</v>
      </c>
      <c r="J127" s="152" t="s">
        <v>640</v>
      </c>
      <c r="K127" s="171" t="s">
        <v>641</v>
      </c>
      <c r="L127" s="152" t="s">
        <v>256</v>
      </c>
      <c r="M127" s="204" t="s">
        <v>257</v>
      </c>
      <c r="N127" s="152">
        <v>12</v>
      </c>
      <c r="O127" s="12" t="s">
        <v>258</v>
      </c>
      <c r="P127" s="152">
        <v>4</v>
      </c>
      <c r="Q127" s="170">
        <v>6.4000000000000001E-2</v>
      </c>
      <c r="R127" s="12" t="s">
        <v>639</v>
      </c>
      <c r="S127" s="155" t="s">
        <v>146</v>
      </c>
      <c r="T127" s="156" t="s">
        <v>81</v>
      </c>
      <c r="U127" s="278"/>
      <c r="V127" s="278"/>
      <c r="W127" s="278"/>
      <c r="X127" s="278"/>
      <c r="Y127" s="278"/>
      <c r="Z127" s="278"/>
      <c r="AA127" s="278"/>
      <c r="AB127" s="278"/>
      <c r="AC127" s="157">
        <v>1</v>
      </c>
      <c r="AD127" s="278"/>
      <c r="AE127" s="278"/>
      <c r="AF127" s="278"/>
      <c r="AG127" s="278"/>
      <c r="AH127" s="278"/>
      <c r="AI127" s="278"/>
      <c r="AJ127" s="278"/>
      <c r="AK127" s="278"/>
      <c r="AL127" s="157">
        <v>1</v>
      </c>
      <c r="AM127" s="31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27" s="358">
        <f>Tabla3[[#This Row],[TOTAL A LA FECHA ]]/Tabla3[[#This Row],[Meta 2024]]</f>
        <v>0.5</v>
      </c>
    </row>
    <row r="128" spans="1:40" ht="90">
      <c r="A128" s="168" t="s">
        <v>247</v>
      </c>
      <c r="B128" s="1" t="s">
        <v>248</v>
      </c>
      <c r="C128" s="1" t="s">
        <v>249</v>
      </c>
      <c r="D128" s="1" t="s">
        <v>250</v>
      </c>
      <c r="E128" s="2" t="s">
        <v>251</v>
      </c>
      <c r="F128" s="169" t="s">
        <v>252</v>
      </c>
      <c r="G128" s="1" t="s">
        <v>253</v>
      </c>
      <c r="H128" s="12" t="s">
        <v>254</v>
      </c>
      <c r="I128" s="293" t="s">
        <v>255</v>
      </c>
      <c r="J128" s="152" t="s">
        <v>640</v>
      </c>
      <c r="K128" s="171" t="s">
        <v>641</v>
      </c>
      <c r="L128" s="152" t="s">
        <v>256</v>
      </c>
      <c r="M128" s="204" t="s">
        <v>257</v>
      </c>
      <c r="N128" s="152">
        <v>1</v>
      </c>
      <c r="O128" s="152" t="s">
        <v>653</v>
      </c>
      <c r="P128" s="152">
        <v>1</v>
      </c>
      <c r="Q128" s="174">
        <v>0.05</v>
      </c>
      <c r="R128" s="152" t="s">
        <v>654</v>
      </c>
      <c r="S128" s="171" t="s">
        <v>76</v>
      </c>
      <c r="T128" s="156" t="s">
        <v>81</v>
      </c>
      <c r="U128" s="278"/>
      <c r="V128" s="278"/>
      <c r="W128" s="278"/>
      <c r="X128" s="278"/>
      <c r="Y128" s="278"/>
      <c r="Z128" s="278"/>
      <c r="AA128" s="278"/>
      <c r="AB128" s="278"/>
      <c r="AC128" s="278"/>
      <c r="AD128" s="278"/>
      <c r="AE128" s="278"/>
      <c r="AF128" s="278"/>
      <c r="AG128" s="278"/>
      <c r="AH128" s="278"/>
      <c r="AI128" s="278"/>
      <c r="AJ128" s="278"/>
      <c r="AK128" s="278"/>
      <c r="AL128" s="278"/>
      <c r="AM12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8" s="358">
        <f>Tabla3[[#This Row],[TOTAL A LA FECHA ]]/Tabla3[[#This Row],[Meta 2024]]</f>
        <v>0</v>
      </c>
    </row>
    <row r="129" spans="1:40" ht="90">
      <c r="A129" s="168" t="s">
        <v>247</v>
      </c>
      <c r="B129" s="1" t="s">
        <v>248</v>
      </c>
      <c r="C129" s="1" t="s">
        <v>249</v>
      </c>
      <c r="D129" s="1" t="s">
        <v>250</v>
      </c>
      <c r="E129" s="2" t="s">
        <v>251</v>
      </c>
      <c r="F129" s="169" t="s">
        <v>252</v>
      </c>
      <c r="G129" s="1" t="s">
        <v>253</v>
      </c>
      <c r="H129" s="12" t="s">
        <v>254</v>
      </c>
      <c r="I129" s="293" t="s">
        <v>255</v>
      </c>
      <c r="J129" s="152" t="s">
        <v>640</v>
      </c>
      <c r="K129" s="171" t="s">
        <v>641</v>
      </c>
      <c r="L129" s="152" t="s">
        <v>256</v>
      </c>
      <c r="M129" s="204" t="s">
        <v>257</v>
      </c>
      <c r="N129" s="152">
        <v>2</v>
      </c>
      <c r="O129" s="152" t="s">
        <v>655</v>
      </c>
      <c r="P129" s="152">
        <v>2</v>
      </c>
      <c r="Q129" s="174">
        <v>0.05</v>
      </c>
      <c r="R129" s="152" t="s">
        <v>656</v>
      </c>
      <c r="S129" s="171" t="s">
        <v>72</v>
      </c>
      <c r="T129" s="172" t="s">
        <v>80</v>
      </c>
      <c r="U129" s="335"/>
      <c r="V129" s="335"/>
      <c r="W129" s="335"/>
      <c r="X129" s="335"/>
      <c r="Y129" s="335"/>
      <c r="Z129" s="335"/>
      <c r="AA129" s="335"/>
      <c r="AB129" s="335"/>
      <c r="AC129" s="335"/>
      <c r="AD129" s="335"/>
      <c r="AE129" s="335"/>
      <c r="AF129" s="335"/>
      <c r="AG129" s="335"/>
      <c r="AH129" s="335"/>
      <c r="AI129" s="335"/>
      <c r="AJ129" s="335"/>
      <c r="AK129" s="335"/>
      <c r="AL129" s="335"/>
      <c r="AM12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9" s="358">
        <f>Tabla3[[#This Row],[TOTAL A LA FECHA ]]/Tabla3[[#This Row],[Meta 2024]]</f>
        <v>0</v>
      </c>
    </row>
    <row r="130" spans="1:40" ht="90">
      <c r="A130" s="168" t="s">
        <v>247</v>
      </c>
      <c r="B130" s="1" t="s">
        <v>248</v>
      </c>
      <c r="C130" s="1" t="s">
        <v>249</v>
      </c>
      <c r="D130" s="1" t="s">
        <v>250</v>
      </c>
      <c r="E130" s="2" t="s">
        <v>251</v>
      </c>
      <c r="F130" s="169" t="s">
        <v>252</v>
      </c>
      <c r="G130" s="1" t="s">
        <v>253</v>
      </c>
      <c r="H130" s="12" t="s">
        <v>254</v>
      </c>
      <c r="I130" s="293" t="s">
        <v>255</v>
      </c>
      <c r="J130" s="152" t="s">
        <v>640</v>
      </c>
      <c r="K130" s="171" t="s">
        <v>641</v>
      </c>
      <c r="L130" s="152" t="s">
        <v>256</v>
      </c>
      <c r="M130" s="204" t="s">
        <v>257</v>
      </c>
      <c r="N130" s="225">
        <v>1</v>
      </c>
      <c r="O130" s="152" t="s">
        <v>579</v>
      </c>
      <c r="P130" s="225">
        <v>1</v>
      </c>
      <c r="Q130" s="174">
        <v>0.05</v>
      </c>
      <c r="R130" s="152" t="s">
        <v>580</v>
      </c>
      <c r="S130" s="171" t="s">
        <v>146</v>
      </c>
      <c r="T130" s="172" t="s">
        <v>81</v>
      </c>
      <c r="U130" s="278"/>
      <c r="V130" s="278"/>
      <c r="W130" s="278"/>
      <c r="X130" s="278"/>
      <c r="Y130" s="278"/>
      <c r="Z130" s="278"/>
      <c r="AA130" s="278"/>
      <c r="AB130" s="278"/>
      <c r="AC130" s="278"/>
      <c r="AD130" s="278"/>
      <c r="AE130" s="278"/>
      <c r="AF130" s="278"/>
      <c r="AG130" s="278"/>
      <c r="AH130" s="278"/>
      <c r="AI130" s="278"/>
      <c r="AJ130" s="278"/>
      <c r="AK130" s="278"/>
      <c r="AL130" s="278"/>
      <c r="AM13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30" s="358">
        <f>Tabla3[[#This Row],[TOTAL A LA FECHA ]]/Tabla3[[#This Row],[Meta 2024]]</f>
        <v>0</v>
      </c>
    </row>
    <row r="131" spans="1:40" ht="90">
      <c r="A131" s="168" t="s">
        <v>247</v>
      </c>
      <c r="B131" s="1" t="s">
        <v>248</v>
      </c>
      <c r="C131" s="1" t="s">
        <v>249</v>
      </c>
      <c r="D131" s="1" t="s">
        <v>250</v>
      </c>
      <c r="E131" s="2" t="s">
        <v>251</v>
      </c>
      <c r="F131" s="169" t="s">
        <v>252</v>
      </c>
      <c r="G131" s="1" t="s">
        <v>253</v>
      </c>
      <c r="H131" s="12" t="s">
        <v>254</v>
      </c>
      <c r="I131" s="293" t="s">
        <v>255</v>
      </c>
      <c r="J131" s="152" t="s">
        <v>640</v>
      </c>
      <c r="K131" s="171" t="s">
        <v>641</v>
      </c>
      <c r="L131" s="152" t="s">
        <v>256</v>
      </c>
      <c r="M131" s="204" t="s">
        <v>257</v>
      </c>
      <c r="N131" s="225">
        <v>1</v>
      </c>
      <c r="O131" s="12" t="s">
        <v>657</v>
      </c>
      <c r="P131" s="225">
        <v>1</v>
      </c>
      <c r="Q131" s="174">
        <v>0.05</v>
      </c>
      <c r="R131" s="12" t="s">
        <v>582</v>
      </c>
      <c r="S131" s="155" t="s">
        <v>30</v>
      </c>
      <c r="T131" s="156" t="s">
        <v>78</v>
      </c>
      <c r="U131" s="278"/>
      <c r="V131" s="278"/>
      <c r="W131" s="278"/>
      <c r="X131" s="278"/>
      <c r="Y131" s="278"/>
      <c r="Z131" s="278"/>
      <c r="AA131" s="278"/>
      <c r="AB131" s="278"/>
      <c r="AC131" s="278"/>
      <c r="AD131" s="278"/>
      <c r="AE131" s="278"/>
      <c r="AF131" s="278"/>
      <c r="AG131" s="278"/>
      <c r="AH131" s="278"/>
      <c r="AI131" s="278"/>
      <c r="AJ131" s="278"/>
      <c r="AK131" s="278"/>
      <c r="AL131" s="278"/>
      <c r="AM13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31" s="358">
        <f>Tabla3[[#This Row],[TOTAL A LA FECHA ]]/Tabla3[[#This Row],[Meta 2024]]</f>
        <v>0</v>
      </c>
    </row>
    <row r="132" spans="1:40" ht="90">
      <c r="A132" s="168" t="s">
        <v>247</v>
      </c>
      <c r="B132" s="1" t="s">
        <v>248</v>
      </c>
      <c r="C132" s="1" t="s">
        <v>249</v>
      </c>
      <c r="D132" s="1" t="s">
        <v>250</v>
      </c>
      <c r="E132" s="2" t="s">
        <v>251</v>
      </c>
      <c r="F132" s="169" t="s">
        <v>252</v>
      </c>
      <c r="G132" s="1" t="s">
        <v>253</v>
      </c>
      <c r="H132" s="12" t="s">
        <v>254</v>
      </c>
      <c r="I132" s="293" t="s">
        <v>255</v>
      </c>
      <c r="J132" s="152" t="s">
        <v>658</v>
      </c>
      <c r="K132" s="171" t="s">
        <v>641</v>
      </c>
      <c r="L132" s="152" t="s">
        <v>256</v>
      </c>
      <c r="M132" s="204" t="s">
        <v>83</v>
      </c>
      <c r="N132" s="152">
        <v>4</v>
      </c>
      <c r="O132" s="152" t="s">
        <v>659</v>
      </c>
      <c r="P132" s="152">
        <v>1</v>
      </c>
      <c r="Q132" s="174">
        <v>0.05</v>
      </c>
      <c r="R132" s="152" t="s">
        <v>660</v>
      </c>
      <c r="S132" s="155" t="s">
        <v>29</v>
      </c>
      <c r="T132" s="156" t="s">
        <v>29</v>
      </c>
      <c r="U132" s="157" t="s">
        <v>661</v>
      </c>
      <c r="V132" s="157">
        <v>1</v>
      </c>
      <c r="W132" s="157">
        <v>1</v>
      </c>
      <c r="X132" s="157" t="s">
        <v>662</v>
      </c>
      <c r="Y132" s="157" t="s">
        <v>148</v>
      </c>
      <c r="Z132" s="157">
        <v>0</v>
      </c>
      <c r="AA132" s="157" t="s">
        <v>662</v>
      </c>
      <c r="AB132" s="157" t="s">
        <v>148</v>
      </c>
      <c r="AC132" s="157">
        <v>0</v>
      </c>
      <c r="AD132" s="157" t="s">
        <v>662</v>
      </c>
      <c r="AE132" s="157" t="s">
        <v>148</v>
      </c>
      <c r="AF132" s="157">
        <v>0</v>
      </c>
      <c r="AG132" s="157" t="s">
        <v>662</v>
      </c>
      <c r="AH132" s="157" t="s">
        <v>148</v>
      </c>
      <c r="AI132" s="157">
        <v>0</v>
      </c>
      <c r="AJ132" s="157" t="s">
        <v>662</v>
      </c>
      <c r="AK132" s="157" t="s">
        <v>148</v>
      </c>
      <c r="AL132" s="157">
        <v>0</v>
      </c>
      <c r="AM13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32" s="358">
        <f>Tabla3[[#This Row],[TOTAL A LA FECHA ]]/Tabla3[[#This Row],[Meta 2024]]</f>
        <v>1</v>
      </c>
    </row>
    <row r="133" spans="1:40" ht="227.25" customHeight="1">
      <c r="A133" s="168" t="s">
        <v>247</v>
      </c>
      <c r="B133" s="1" t="s">
        <v>248</v>
      </c>
      <c r="C133" s="1" t="s">
        <v>249</v>
      </c>
      <c r="D133" s="1" t="s">
        <v>250</v>
      </c>
      <c r="E133" s="2" t="s">
        <v>251</v>
      </c>
      <c r="F133" s="169" t="s">
        <v>252</v>
      </c>
      <c r="G133" s="1" t="s">
        <v>253</v>
      </c>
      <c r="H133" s="12" t="s">
        <v>254</v>
      </c>
      <c r="I133" s="293" t="s">
        <v>255</v>
      </c>
      <c r="J133" s="152" t="s">
        <v>658</v>
      </c>
      <c r="K133" s="171" t="s">
        <v>641</v>
      </c>
      <c r="L133" s="152" t="s">
        <v>256</v>
      </c>
      <c r="M133" s="204" t="s">
        <v>83</v>
      </c>
      <c r="N133" s="225">
        <v>1</v>
      </c>
      <c r="O133" s="152" t="s">
        <v>663</v>
      </c>
      <c r="P133" s="225">
        <v>1</v>
      </c>
      <c r="Q133" s="174">
        <v>0.15</v>
      </c>
      <c r="R133" s="152" t="s">
        <v>664</v>
      </c>
      <c r="S133" s="155" t="s">
        <v>30</v>
      </c>
      <c r="T133" s="156" t="s">
        <v>81</v>
      </c>
      <c r="U133" s="21"/>
      <c r="V133" s="21"/>
      <c r="W133" s="226">
        <v>0</v>
      </c>
      <c r="X133" s="21"/>
      <c r="Y133" s="227"/>
      <c r="Z133" s="226">
        <v>0</v>
      </c>
      <c r="AA133" s="21" t="s">
        <v>665</v>
      </c>
      <c r="AB133" s="21" t="s">
        <v>666</v>
      </c>
      <c r="AC133" s="226">
        <v>0.38</v>
      </c>
      <c r="AD133" s="228"/>
      <c r="AE133" s="228"/>
      <c r="AF133" s="229">
        <v>0</v>
      </c>
      <c r="AG133" s="228"/>
      <c r="AH133" s="228"/>
      <c r="AI133" s="229">
        <v>0</v>
      </c>
      <c r="AJ133" s="21" t="s">
        <v>667</v>
      </c>
      <c r="AK133" s="227" t="s">
        <v>668</v>
      </c>
      <c r="AL133" s="226">
        <v>0.14000000000000001</v>
      </c>
      <c r="AM133" s="23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0.52</v>
      </c>
      <c r="AN133" s="358">
        <f>Tabla3[[#This Row],[TOTAL A LA FECHA ]]/Tabla3[[#This Row],[Meta 2024]]</f>
        <v>0.52</v>
      </c>
    </row>
    <row r="134" spans="1:40" ht="90">
      <c r="A134" s="168" t="s">
        <v>247</v>
      </c>
      <c r="B134" s="1" t="s">
        <v>248</v>
      </c>
      <c r="C134" s="1" t="s">
        <v>249</v>
      </c>
      <c r="D134" s="1" t="s">
        <v>250</v>
      </c>
      <c r="E134" s="2" t="s">
        <v>251</v>
      </c>
      <c r="F134" s="169" t="s">
        <v>252</v>
      </c>
      <c r="G134" s="1" t="s">
        <v>253</v>
      </c>
      <c r="H134" s="12" t="s">
        <v>254</v>
      </c>
      <c r="I134" s="293" t="s">
        <v>255</v>
      </c>
      <c r="J134" s="152" t="s">
        <v>658</v>
      </c>
      <c r="K134" s="171" t="s">
        <v>641</v>
      </c>
      <c r="L134" s="152" t="s">
        <v>256</v>
      </c>
      <c r="M134" s="204" t="s">
        <v>83</v>
      </c>
      <c r="N134" s="152">
        <v>4</v>
      </c>
      <c r="O134" s="152" t="s">
        <v>669</v>
      </c>
      <c r="P134" s="152">
        <v>1</v>
      </c>
      <c r="Q134" s="174">
        <v>0.05</v>
      </c>
      <c r="R134" s="152" t="s">
        <v>670</v>
      </c>
      <c r="S134" s="155" t="s">
        <v>29</v>
      </c>
      <c r="T134" s="156" t="s">
        <v>29</v>
      </c>
      <c r="U134" s="21" t="s">
        <v>671</v>
      </c>
      <c r="V134" s="231" t="s">
        <v>672</v>
      </c>
      <c r="W134" s="157">
        <v>1</v>
      </c>
      <c r="X134" s="157" t="s">
        <v>662</v>
      </c>
      <c r="Y134" s="157" t="s">
        <v>148</v>
      </c>
      <c r="Z134" s="157">
        <v>0</v>
      </c>
      <c r="AA134" s="157" t="s">
        <v>662</v>
      </c>
      <c r="AB134" s="157" t="s">
        <v>148</v>
      </c>
      <c r="AC134" s="157">
        <v>0</v>
      </c>
      <c r="AD134" s="157" t="s">
        <v>662</v>
      </c>
      <c r="AE134" s="157" t="s">
        <v>148</v>
      </c>
      <c r="AF134" s="157">
        <v>0</v>
      </c>
      <c r="AG134" s="157" t="s">
        <v>662</v>
      </c>
      <c r="AH134" s="157" t="s">
        <v>148</v>
      </c>
      <c r="AI134" s="157">
        <v>0</v>
      </c>
      <c r="AJ134" s="157" t="s">
        <v>662</v>
      </c>
      <c r="AK134" s="157" t="s">
        <v>148</v>
      </c>
      <c r="AL134" s="157">
        <v>0</v>
      </c>
      <c r="AM13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34" s="358">
        <f>Tabla3[[#This Row],[TOTAL A LA FECHA ]]/Tabla3[[#This Row],[Meta 2024]]</f>
        <v>1</v>
      </c>
    </row>
    <row r="135" spans="1:40" ht="285">
      <c r="A135" s="168" t="s">
        <v>247</v>
      </c>
      <c r="B135" s="1" t="s">
        <v>248</v>
      </c>
      <c r="C135" s="1" t="s">
        <v>249</v>
      </c>
      <c r="D135" s="1" t="s">
        <v>250</v>
      </c>
      <c r="E135" s="2" t="s">
        <v>251</v>
      </c>
      <c r="F135" s="169" t="s">
        <v>252</v>
      </c>
      <c r="G135" s="1" t="s">
        <v>253</v>
      </c>
      <c r="H135" s="12" t="s">
        <v>254</v>
      </c>
      <c r="I135" s="293" t="s">
        <v>255</v>
      </c>
      <c r="J135" s="152" t="s">
        <v>658</v>
      </c>
      <c r="K135" s="171" t="s">
        <v>641</v>
      </c>
      <c r="L135" s="152" t="s">
        <v>256</v>
      </c>
      <c r="M135" s="204" t="s">
        <v>83</v>
      </c>
      <c r="N135" s="225">
        <v>1</v>
      </c>
      <c r="O135" s="152" t="s">
        <v>673</v>
      </c>
      <c r="P135" s="225">
        <v>1</v>
      </c>
      <c r="Q135" s="174">
        <v>0.15</v>
      </c>
      <c r="R135" s="152" t="s">
        <v>674</v>
      </c>
      <c r="S135" s="155" t="s">
        <v>30</v>
      </c>
      <c r="T135" s="156" t="s">
        <v>81</v>
      </c>
      <c r="U135" s="21" t="s">
        <v>675</v>
      </c>
      <c r="V135" s="231" t="s">
        <v>676</v>
      </c>
      <c r="W135" s="232">
        <v>0</v>
      </c>
      <c r="X135" s="21" t="s">
        <v>675</v>
      </c>
      <c r="Y135" s="231" t="s">
        <v>677</v>
      </c>
      <c r="Z135" s="232">
        <v>0</v>
      </c>
      <c r="AA135" s="21" t="s">
        <v>675</v>
      </c>
      <c r="AB135" s="231" t="s">
        <v>677</v>
      </c>
      <c r="AC135" s="232">
        <v>0.25</v>
      </c>
      <c r="AD135" s="21" t="s">
        <v>675</v>
      </c>
      <c r="AE135" s="231" t="s">
        <v>677</v>
      </c>
      <c r="AF135" s="157">
        <v>0</v>
      </c>
      <c r="AG135" s="21" t="s">
        <v>675</v>
      </c>
      <c r="AH135" s="231" t="s">
        <v>677</v>
      </c>
      <c r="AI135" s="157">
        <v>0</v>
      </c>
      <c r="AJ135" s="157" t="s">
        <v>678</v>
      </c>
      <c r="AK135" s="231" t="s">
        <v>677</v>
      </c>
      <c r="AL135" s="232">
        <v>0.25</v>
      </c>
      <c r="AM13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v>
      </c>
      <c r="AN135" s="358">
        <f>Tabla3[[#This Row],[TOTAL A LA FECHA ]]/Tabla3[[#This Row],[Meta 2024]]</f>
        <v>0.5</v>
      </c>
    </row>
    <row r="136" spans="1:40" ht="90">
      <c r="A136" s="168" t="s">
        <v>247</v>
      </c>
      <c r="B136" s="1" t="s">
        <v>248</v>
      </c>
      <c r="C136" s="1" t="s">
        <v>249</v>
      </c>
      <c r="D136" s="1" t="s">
        <v>250</v>
      </c>
      <c r="E136" s="2" t="s">
        <v>251</v>
      </c>
      <c r="F136" s="169" t="s">
        <v>252</v>
      </c>
      <c r="G136" s="1" t="s">
        <v>253</v>
      </c>
      <c r="H136" s="12" t="s">
        <v>254</v>
      </c>
      <c r="I136" s="293" t="s">
        <v>255</v>
      </c>
      <c r="J136" s="152" t="s">
        <v>658</v>
      </c>
      <c r="K136" s="171" t="s">
        <v>641</v>
      </c>
      <c r="L136" s="152" t="s">
        <v>256</v>
      </c>
      <c r="M136" s="204" t="s">
        <v>83</v>
      </c>
      <c r="N136" s="152">
        <v>4</v>
      </c>
      <c r="O136" s="152" t="s">
        <v>679</v>
      </c>
      <c r="P136" s="152">
        <v>1</v>
      </c>
      <c r="Q136" s="174">
        <v>0.05</v>
      </c>
      <c r="R136" s="152" t="s">
        <v>680</v>
      </c>
      <c r="S136" s="155" t="s">
        <v>29</v>
      </c>
      <c r="T136" s="156" t="s">
        <v>29</v>
      </c>
      <c r="U136" s="157" t="s">
        <v>681</v>
      </c>
      <c r="V136" s="231" t="s">
        <v>682</v>
      </c>
      <c r="W136" s="157">
        <v>1</v>
      </c>
      <c r="X136" s="157" t="s">
        <v>662</v>
      </c>
      <c r="Y136" s="231" t="s">
        <v>683</v>
      </c>
      <c r="Z136" s="157">
        <v>0</v>
      </c>
      <c r="AA136" s="157" t="s">
        <v>662</v>
      </c>
      <c r="AB136" s="233" t="s">
        <v>684</v>
      </c>
      <c r="AC136" s="157">
        <v>0</v>
      </c>
      <c r="AD136" s="157" t="s">
        <v>662</v>
      </c>
      <c r="AE136" s="233" t="s">
        <v>684</v>
      </c>
      <c r="AF136" s="157"/>
      <c r="AG136" s="157" t="s">
        <v>662</v>
      </c>
      <c r="AH136" s="233" t="s">
        <v>684</v>
      </c>
      <c r="AI136" s="157">
        <v>0</v>
      </c>
      <c r="AJ136" s="157" t="s">
        <v>662</v>
      </c>
      <c r="AK136" s="233" t="s">
        <v>684</v>
      </c>
      <c r="AL136" s="157">
        <v>0</v>
      </c>
      <c r="AM13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36" s="358">
        <f>Tabla3[[#This Row],[TOTAL A LA FECHA ]]/Tabla3[[#This Row],[Meta 2024]]</f>
        <v>1</v>
      </c>
    </row>
    <row r="137" spans="1:40" ht="360">
      <c r="A137" s="168" t="s">
        <v>247</v>
      </c>
      <c r="B137" s="1" t="s">
        <v>248</v>
      </c>
      <c r="C137" s="1" t="s">
        <v>249</v>
      </c>
      <c r="D137" s="1" t="s">
        <v>250</v>
      </c>
      <c r="E137" s="2" t="s">
        <v>251</v>
      </c>
      <c r="F137" s="169" t="s">
        <v>252</v>
      </c>
      <c r="G137" s="1" t="s">
        <v>253</v>
      </c>
      <c r="H137" s="12" t="s">
        <v>254</v>
      </c>
      <c r="I137" s="293" t="s">
        <v>255</v>
      </c>
      <c r="J137" s="152" t="s">
        <v>658</v>
      </c>
      <c r="K137" s="171" t="s">
        <v>641</v>
      </c>
      <c r="L137" s="152" t="s">
        <v>256</v>
      </c>
      <c r="M137" s="204" t="s">
        <v>83</v>
      </c>
      <c r="N137" s="225">
        <v>1</v>
      </c>
      <c r="O137" s="152" t="s">
        <v>685</v>
      </c>
      <c r="P137" s="225">
        <v>1</v>
      </c>
      <c r="Q137" s="174">
        <v>0.15</v>
      </c>
      <c r="R137" s="152" t="s">
        <v>686</v>
      </c>
      <c r="S137" s="155" t="s">
        <v>30</v>
      </c>
      <c r="T137" s="156" t="s">
        <v>81</v>
      </c>
      <c r="U137" s="21" t="s">
        <v>687</v>
      </c>
      <c r="V137" s="231" t="s">
        <v>688</v>
      </c>
      <c r="W137" s="232">
        <v>0</v>
      </c>
      <c r="X137" s="21" t="s">
        <v>687</v>
      </c>
      <c r="Y137" s="231" t="s">
        <v>688</v>
      </c>
      <c r="Z137" s="232"/>
      <c r="AA137" s="21" t="s">
        <v>687</v>
      </c>
      <c r="AB137" s="231" t="s">
        <v>688</v>
      </c>
      <c r="AC137" s="232">
        <v>0.5</v>
      </c>
      <c r="AD137" s="21" t="s">
        <v>687</v>
      </c>
      <c r="AE137" s="231" t="s">
        <v>688</v>
      </c>
      <c r="AF137" s="157">
        <v>0</v>
      </c>
      <c r="AG137" s="21" t="s">
        <v>687</v>
      </c>
      <c r="AH137" s="231" t="s">
        <v>688</v>
      </c>
      <c r="AI137" s="157">
        <v>0</v>
      </c>
      <c r="AJ137" s="157" t="s">
        <v>689</v>
      </c>
      <c r="AK137" s="231" t="s">
        <v>688</v>
      </c>
      <c r="AL137" s="232">
        <v>0.25</v>
      </c>
      <c r="AM13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0.75</v>
      </c>
      <c r="AN137" s="358">
        <f>Tabla3[[#This Row],[TOTAL A LA FECHA ]]/Tabla3[[#This Row],[Meta 2024]]</f>
        <v>0.75</v>
      </c>
    </row>
    <row r="138" spans="1:40" ht="90">
      <c r="A138" s="168" t="s">
        <v>247</v>
      </c>
      <c r="B138" s="1" t="s">
        <v>248</v>
      </c>
      <c r="C138" s="1" t="s">
        <v>249</v>
      </c>
      <c r="D138" s="1" t="s">
        <v>250</v>
      </c>
      <c r="E138" s="2" t="s">
        <v>251</v>
      </c>
      <c r="F138" s="169" t="s">
        <v>252</v>
      </c>
      <c r="G138" s="1" t="s">
        <v>253</v>
      </c>
      <c r="H138" s="12" t="s">
        <v>254</v>
      </c>
      <c r="I138" s="293" t="s">
        <v>255</v>
      </c>
      <c r="J138" s="152" t="s">
        <v>658</v>
      </c>
      <c r="K138" s="171" t="s">
        <v>641</v>
      </c>
      <c r="L138" s="152" t="s">
        <v>256</v>
      </c>
      <c r="M138" s="204" t="s">
        <v>83</v>
      </c>
      <c r="N138" s="152">
        <v>4</v>
      </c>
      <c r="O138" s="152" t="s">
        <v>690</v>
      </c>
      <c r="P138" s="152">
        <v>1</v>
      </c>
      <c r="Q138" s="174">
        <v>0.05</v>
      </c>
      <c r="R138" s="152" t="s">
        <v>691</v>
      </c>
      <c r="S138" s="155" t="s">
        <v>29</v>
      </c>
      <c r="T138" s="156" t="s">
        <v>29</v>
      </c>
      <c r="U138" s="157" t="s">
        <v>692</v>
      </c>
      <c r="V138" s="231" t="s">
        <v>693</v>
      </c>
      <c r="W138" s="157">
        <v>1</v>
      </c>
      <c r="X138" s="157" t="s">
        <v>662</v>
      </c>
      <c r="Y138" s="157"/>
      <c r="Z138" s="157">
        <v>0</v>
      </c>
      <c r="AA138" s="157" t="s">
        <v>662</v>
      </c>
      <c r="AB138" s="157"/>
      <c r="AC138" s="157">
        <v>0</v>
      </c>
      <c r="AD138" s="157" t="s">
        <v>662</v>
      </c>
      <c r="AE138" s="157"/>
      <c r="AF138" s="157">
        <v>0</v>
      </c>
      <c r="AG138" s="157" t="s">
        <v>662</v>
      </c>
      <c r="AH138" s="157"/>
      <c r="AI138" s="157">
        <v>0</v>
      </c>
      <c r="AJ138" s="157" t="s">
        <v>662</v>
      </c>
      <c r="AK138" s="157"/>
      <c r="AL138" s="157">
        <v>0</v>
      </c>
      <c r="AM138" s="234">
        <v>1</v>
      </c>
      <c r="AN138" s="358">
        <f>Tabla3[[#This Row],[TOTAL A LA FECHA ]]/Tabla3[[#This Row],[Meta 2024]]</f>
        <v>1</v>
      </c>
    </row>
    <row r="139" spans="1:40" ht="180">
      <c r="A139" s="168" t="s">
        <v>247</v>
      </c>
      <c r="B139" s="1" t="s">
        <v>248</v>
      </c>
      <c r="C139" s="1" t="s">
        <v>249</v>
      </c>
      <c r="D139" s="1" t="s">
        <v>250</v>
      </c>
      <c r="E139" s="2" t="s">
        <v>251</v>
      </c>
      <c r="F139" s="169" t="s">
        <v>252</v>
      </c>
      <c r="G139" s="1" t="s">
        <v>253</v>
      </c>
      <c r="H139" s="12" t="s">
        <v>254</v>
      </c>
      <c r="I139" s="293" t="s">
        <v>255</v>
      </c>
      <c r="J139" s="152" t="s">
        <v>658</v>
      </c>
      <c r="K139" s="171" t="s">
        <v>641</v>
      </c>
      <c r="L139" s="152" t="s">
        <v>256</v>
      </c>
      <c r="M139" s="204" t="s">
        <v>83</v>
      </c>
      <c r="N139" s="225">
        <v>1</v>
      </c>
      <c r="O139" s="152" t="s">
        <v>694</v>
      </c>
      <c r="P139" s="225">
        <v>1</v>
      </c>
      <c r="Q139" s="174">
        <v>0.15</v>
      </c>
      <c r="R139" s="152" t="s">
        <v>695</v>
      </c>
      <c r="S139" s="155" t="s">
        <v>30</v>
      </c>
      <c r="T139" s="156" t="s">
        <v>81</v>
      </c>
      <c r="U139" s="278"/>
      <c r="V139" s="157"/>
      <c r="W139" s="157"/>
      <c r="X139" s="157"/>
      <c r="Y139" s="157"/>
      <c r="Z139" s="157"/>
      <c r="AA139" s="157" t="s">
        <v>675</v>
      </c>
      <c r="AB139" s="231" t="s">
        <v>696</v>
      </c>
      <c r="AC139" s="232">
        <v>0.25</v>
      </c>
      <c r="AD139" s="157"/>
      <c r="AE139" s="157"/>
      <c r="AF139" s="157"/>
      <c r="AG139" s="157"/>
      <c r="AH139" s="157"/>
      <c r="AI139" s="157"/>
      <c r="AJ139" s="157" t="s">
        <v>697</v>
      </c>
      <c r="AK139" s="231" t="s">
        <v>698</v>
      </c>
      <c r="AL139" s="232">
        <v>0.33</v>
      </c>
      <c r="AM13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0.58000000000000007</v>
      </c>
      <c r="AN139" s="358">
        <f>Tabla3[[#This Row],[TOTAL A LA FECHA ]]/Tabla3[[#This Row],[Meta 2024]]</f>
        <v>0.58000000000000007</v>
      </c>
    </row>
    <row r="140" spans="1:40" ht="180">
      <c r="A140" s="168" t="s">
        <v>247</v>
      </c>
      <c r="B140" s="1" t="s">
        <v>248</v>
      </c>
      <c r="C140" s="1" t="s">
        <v>249</v>
      </c>
      <c r="D140" s="1" t="s">
        <v>250</v>
      </c>
      <c r="E140" s="2" t="s">
        <v>251</v>
      </c>
      <c r="F140" s="169" t="s">
        <v>252</v>
      </c>
      <c r="G140" s="1" t="s">
        <v>253</v>
      </c>
      <c r="H140" s="12" t="s">
        <v>254</v>
      </c>
      <c r="I140" s="293" t="s">
        <v>255</v>
      </c>
      <c r="J140" s="152" t="s">
        <v>658</v>
      </c>
      <c r="K140" s="171" t="s">
        <v>641</v>
      </c>
      <c r="L140" s="152" t="s">
        <v>256</v>
      </c>
      <c r="M140" s="204" t="s">
        <v>83</v>
      </c>
      <c r="N140" s="152">
        <v>1</v>
      </c>
      <c r="O140" s="152" t="s">
        <v>699</v>
      </c>
      <c r="P140" s="152">
        <v>1</v>
      </c>
      <c r="Q140" s="174">
        <v>0.05</v>
      </c>
      <c r="R140" s="152" t="s">
        <v>700</v>
      </c>
      <c r="S140" s="171" t="s">
        <v>30</v>
      </c>
      <c r="T140" s="172" t="s">
        <v>146</v>
      </c>
      <c r="U140" s="157" t="s">
        <v>701</v>
      </c>
      <c r="V140" s="157"/>
      <c r="W140" s="157"/>
      <c r="X140" s="157" t="s">
        <v>701</v>
      </c>
      <c r="Y140" s="157"/>
      <c r="Z140" s="157"/>
      <c r="AA140" s="157" t="s">
        <v>702</v>
      </c>
      <c r="AB140" s="231" t="s">
        <v>703</v>
      </c>
      <c r="AC140" s="232">
        <v>0.9</v>
      </c>
      <c r="AD140" s="157" t="s">
        <v>701</v>
      </c>
      <c r="AE140" s="157"/>
      <c r="AF140" s="157"/>
      <c r="AG140" s="157" t="s">
        <v>701</v>
      </c>
      <c r="AH140" s="157"/>
      <c r="AI140" s="157"/>
      <c r="AJ140" s="157" t="s">
        <v>704</v>
      </c>
      <c r="AK140" s="231" t="s">
        <v>705</v>
      </c>
      <c r="AL140" s="232">
        <v>0.05</v>
      </c>
      <c r="AM14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0.95000000000000007</v>
      </c>
      <c r="AN140" s="358">
        <f>Tabla3[[#This Row],[TOTAL A LA FECHA ]]/Tabla3[[#This Row],[Meta 2024]]</f>
        <v>0.95000000000000007</v>
      </c>
    </row>
    <row r="141" spans="1:40" ht="105">
      <c r="A141" s="168" t="s">
        <v>247</v>
      </c>
      <c r="B141" s="1" t="s">
        <v>248</v>
      </c>
      <c r="C141" s="1" t="s">
        <v>249</v>
      </c>
      <c r="D141" s="1" t="s">
        <v>250</v>
      </c>
      <c r="E141" s="2" t="s">
        <v>251</v>
      </c>
      <c r="F141" s="169" t="s">
        <v>252</v>
      </c>
      <c r="G141" s="1" t="s">
        <v>253</v>
      </c>
      <c r="H141" s="12" t="s">
        <v>254</v>
      </c>
      <c r="I141" s="293" t="s">
        <v>255</v>
      </c>
      <c r="J141" s="152" t="s">
        <v>658</v>
      </c>
      <c r="K141" s="171" t="s">
        <v>641</v>
      </c>
      <c r="L141" s="152" t="s">
        <v>256</v>
      </c>
      <c r="M141" s="204" t="s">
        <v>83</v>
      </c>
      <c r="N141" s="152">
        <v>1</v>
      </c>
      <c r="O141" s="152" t="s">
        <v>706</v>
      </c>
      <c r="P141" s="152">
        <v>1</v>
      </c>
      <c r="Q141" s="174">
        <v>0.1</v>
      </c>
      <c r="R141" s="152" t="s">
        <v>707</v>
      </c>
      <c r="S141" s="155" t="s">
        <v>146</v>
      </c>
      <c r="T141" s="156" t="s">
        <v>283</v>
      </c>
      <c r="U141" s="335"/>
      <c r="V141" s="189"/>
      <c r="W141" s="189"/>
      <c r="X141" s="189"/>
      <c r="Y141" s="189"/>
      <c r="Z141" s="189"/>
      <c r="AA141" s="189" t="s">
        <v>708</v>
      </c>
      <c r="AB141" s="189" t="s">
        <v>709</v>
      </c>
      <c r="AC141" s="235">
        <v>0.25</v>
      </c>
      <c r="AD141" s="189"/>
      <c r="AE141" s="189"/>
      <c r="AF141" s="189"/>
      <c r="AG141" s="189"/>
      <c r="AH141" s="189"/>
      <c r="AI141" s="189"/>
      <c r="AJ141" s="189" t="s">
        <v>710</v>
      </c>
      <c r="AK141" s="189" t="s">
        <v>711</v>
      </c>
      <c r="AL141" s="235">
        <v>0.25</v>
      </c>
      <c r="AM14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v>
      </c>
      <c r="AN141" s="358">
        <f>Tabla3[[#This Row],[TOTAL A LA FECHA ]]/Tabla3[[#This Row],[Meta 2024]]</f>
        <v>0.5</v>
      </c>
    </row>
    <row r="142" spans="1:40" ht="90">
      <c r="A142" s="168" t="s">
        <v>247</v>
      </c>
      <c r="B142" s="1" t="s">
        <v>248</v>
      </c>
      <c r="C142" s="1" t="s">
        <v>249</v>
      </c>
      <c r="D142" s="1" t="s">
        <v>250</v>
      </c>
      <c r="E142" s="2" t="s">
        <v>251</v>
      </c>
      <c r="F142" s="169" t="s">
        <v>252</v>
      </c>
      <c r="G142" s="1" t="s">
        <v>253</v>
      </c>
      <c r="H142" s="12" t="s">
        <v>254</v>
      </c>
      <c r="I142" s="293" t="s">
        <v>255</v>
      </c>
      <c r="J142" s="152" t="s">
        <v>658</v>
      </c>
      <c r="K142" s="171" t="s">
        <v>641</v>
      </c>
      <c r="L142" s="152" t="s">
        <v>256</v>
      </c>
      <c r="M142" s="204" t="s">
        <v>83</v>
      </c>
      <c r="N142" s="152">
        <v>1</v>
      </c>
      <c r="O142" s="152" t="s">
        <v>712</v>
      </c>
      <c r="P142" s="152">
        <v>1</v>
      </c>
      <c r="Q142" s="174">
        <v>0.05</v>
      </c>
      <c r="R142" s="152" t="s">
        <v>713</v>
      </c>
      <c r="S142" s="171" t="s">
        <v>30</v>
      </c>
      <c r="T142" s="172" t="s">
        <v>283</v>
      </c>
      <c r="U142" s="278"/>
      <c r="V142" s="157"/>
      <c r="W142" s="157">
        <v>0</v>
      </c>
      <c r="X142" s="157"/>
      <c r="Y142" s="157"/>
      <c r="Z142" s="157">
        <v>0</v>
      </c>
      <c r="AA142" s="157"/>
      <c r="AB142" s="157"/>
      <c r="AC142" s="157">
        <v>0</v>
      </c>
      <c r="AD142" s="157"/>
      <c r="AE142" s="157"/>
      <c r="AF142" s="157">
        <v>0</v>
      </c>
      <c r="AG142" s="157"/>
      <c r="AH142" s="157"/>
      <c r="AI142" s="157">
        <v>0</v>
      </c>
      <c r="AJ142" s="157" t="s">
        <v>714</v>
      </c>
      <c r="AK142" s="157" t="s">
        <v>148</v>
      </c>
      <c r="AL142" s="157">
        <v>0</v>
      </c>
      <c r="AM14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42" s="358">
        <f>Tabla3[[#This Row],[TOTAL A LA FECHA ]]/Tabla3[[#This Row],[Meta 2024]]</f>
        <v>0</v>
      </c>
    </row>
    <row r="143" spans="1:40" ht="90">
      <c r="A143" s="168" t="s">
        <v>247</v>
      </c>
      <c r="B143" s="1" t="s">
        <v>248</v>
      </c>
      <c r="C143" s="1" t="s">
        <v>249</v>
      </c>
      <c r="D143" s="1" t="s">
        <v>250</v>
      </c>
      <c r="E143" s="2" t="s">
        <v>251</v>
      </c>
      <c r="F143" s="169" t="s">
        <v>252</v>
      </c>
      <c r="G143" s="1" t="s">
        <v>253</v>
      </c>
      <c r="H143" s="12" t="s">
        <v>254</v>
      </c>
      <c r="I143" s="293" t="s">
        <v>255</v>
      </c>
      <c r="J143" s="152" t="s">
        <v>658</v>
      </c>
      <c r="K143" s="171" t="s">
        <v>641</v>
      </c>
      <c r="L143" s="152" t="s">
        <v>256</v>
      </c>
      <c r="M143" s="204" t="s">
        <v>257</v>
      </c>
      <c r="N143" s="152">
        <v>12</v>
      </c>
      <c r="O143" s="154" t="s">
        <v>258</v>
      </c>
      <c r="P143" s="152">
        <v>4</v>
      </c>
      <c r="Q143" s="170">
        <v>6.4000000000000001E-2</v>
      </c>
      <c r="R143" s="152" t="s">
        <v>639</v>
      </c>
      <c r="S143" s="155" t="s">
        <v>146</v>
      </c>
      <c r="T143" s="156" t="s">
        <v>81</v>
      </c>
      <c r="U143" s="157" t="s">
        <v>715</v>
      </c>
      <c r="V143" s="157"/>
      <c r="W143" s="157"/>
      <c r="X143" s="157" t="s">
        <v>715</v>
      </c>
      <c r="Y143" s="157"/>
      <c r="Z143" s="157"/>
      <c r="AA143" s="157" t="s">
        <v>716</v>
      </c>
      <c r="AB143" s="232" t="s">
        <v>717</v>
      </c>
      <c r="AC143" s="236">
        <v>1</v>
      </c>
      <c r="AD143" s="236" t="s">
        <v>715</v>
      </c>
      <c r="AE143" s="157"/>
      <c r="AF143" s="157"/>
      <c r="AG143" s="157" t="s">
        <v>715</v>
      </c>
      <c r="AH143" s="157"/>
      <c r="AI143" s="157"/>
      <c r="AJ143" s="157" t="s">
        <v>718</v>
      </c>
      <c r="AK143" s="157" t="s">
        <v>719</v>
      </c>
      <c r="AL143" s="237">
        <v>1</v>
      </c>
      <c r="AM14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43" s="358">
        <f>Tabla3[[#This Row],[TOTAL A LA FECHA ]]/Tabla3[[#This Row],[Meta 2024]]</f>
        <v>0.5</v>
      </c>
    </row>
    <row r="144" spans="1:40" ht="90">
      <c r="A144" s="168" t="s">
        <v>247</v>
      </c>
      <c r="B144" s="1" t="s">
        <v>248</v>
      </c>
      <c r="C144" s="1" t="s">
        <v>249</v>
      </c>
      <c r="D144" s="1" t="s">
        <v>250</v>
      </c>
      <c r="E144" s="2" t="s">
        <v>251</v>
      </c>
      <c r="F144" s="169" t="s">
        <v>252</v>
      </c>
      <c r="G144" s="1" t="s">
        <v>253</v>
      </c>
      <c r="H144" s="12" t="s">
        <v>254</v>
      </c>
      <c r="I144" s="293" t="s">
        <v>255</v>
      </c>
      <c r="J144" s="152" t="s">
        <v>658</v>
      </c>
      <c r="K144" s="171" t="s">
        <v>641</v>
      </c>
      <c r="L144" s="152" t="s">
        <v>256</v>
      </c>
      <c r="M144" s="204" t="s">
        <v>257</v>
      </c>
      <c r="N144" s="225">
        <v>1</v>
      </c>
      <c r="O144" s="152" t="s">
        <v>579</v>
      </c>
      <c r="P144" s="225">
        <v>1</v>
      </c>
      <c r="Q144" s="174">
        <v>0.05</v>
      </c>
      <c r="R144" s="152" t="s">
        <v>580</v>
      </c>
      <c r="S144" s="171" t="s">
        <v>146</v>
      </c>
      <c r="T144" s="172" t="s">
        <v>81</v>
      </c>
      <c r="U144" s="278"/>
      <c r="V144" s="157"/>
      <c r="W144" s="157"/>
      <c r="X144" s="157"/>
      <c r="Y144" s="157"/>
      <c r="Z144" s="157"/>
      <c r="AA144" s="157" t="s">
        <v>720</v>
      </c>
      <c r="AB144" s="189" t="s">
        <v>709</v>
      </c>
      <c r="AC144" s="232">
        <v>0</v>
      </c>
      <c r="AD144" s="157"/>
      <c r="AE144" s="157"/>
      <c r="AF144" s="157"/>
      <c r="AG144" s="157"/>
      <c r="AH144" s="157"/>
      <c r="AI144" s="157"/>
      <c r="AJ144" s="157" t="s">
        <v>721</v>
      </c>
      <c r="AK144" s="157" t="s">
        <v>711</v>
      </c>
      <c r="AL144" s="232">
        <v>0</v>
      </c>
      <c r="AM14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44" s="358">
        <f>Tabla3[[#This Row],[TOTAL A LA FECHA ]]/Tabla3[[#This Row],[Meta 2024]]</f>
        <v>0</v>
      </c>
    </row>
    <row r="145" spans="1:40" ht="150">
      <c r="A145" s="168" t="s">
        <v>247</v>
      </c>
      <c r="B145" s="1" t="s">
        <v>248</v>
      </c>
      <c r="C145" s="1" t="s">
        <v>249</v>
      </c>
      <c r="D145" s="1" t="s">
        <v>250</v>
      </c>
      <c r="E145" s="2" t="s">
        <v>251</v>
      </c>
      <c r="F145" s="169" t="s">
        <v>252</v>
      </c>
      <c r="G145" s="1" t="s">
        <v>253</v>
      </c>
      <c r="H145" s="12" t="s">
        <v>254</v>
      </c>
      <c r="I145" s="293" t="s">
        <v>255</v>
      </c>
      <c r="J145" s="152" t="s">
        <v>658</v>
      </c>
      <c r="K145" s="171" t="s">
        <v>641</v>
      </c>
      <c r="L145" s="152" t="s">
        <v>256</v>
      </c>
      <c r="M145" s="204" t="s">
        <v>257</v>
      </c>
      <c r="N145" s="225">
        <v>1</v>
      </c>
      <c r="O145" s="12" t="s">
        <v>722</v>
      </c>
      <c r="P145" s="225">
        <v>1</v>
      </c>
      <c r="Q145" s="174">
        <v>0.05</v>
      </c>
      <c r="R145" s="12" t="s">
        <v>582</v>
      </c>
      <c r="S145" s="155" t="s">
        <v>30</v>
      </c>
      <c r="T145" s="156" t="s">
        <v>78</v>
      </c>
      <c r="U145" s="278"/>
      <c r="V145" s="157"/>
      <c r="W145" s="157"/>
      <c r="X145" s="157"/>
      <c r="Y145" s="157"/>
      <c r="Z145" s="157"/>
      <c r="AA145" s="157" t="s">
        <v>723</v>
      </c>
      <c r="AB145" s="157" t="s">
        <v>717</v>
      </c>
      <c r="AC145" s="232">
        <v>0.25</v>
      </c>
      <c r="AD145" s="157"/>
      <c r="AE145" s="157"/>
      <c r="AF145" s="157"/>
      <c r="AG145" s="157"/>
      <c r="AH145" s="157"/>
      <c r="AI145" s="157"/>
      <c r="AJ145" s="157" t="s">
        <v>724</v>
      </c>
      <c r="AK145" s="157" t="s">
        <v>719</v>
      </c>
      <c r="AL145" s="232">
        <v>0.25</v>
      </c>
      <c r="AM145" s="224">
        <f>SUM(Tabla3[[#This Row],[TOTAL AVANCE CUANTITATIVO MARZO]]+Tabla3[[#This Row],[TOTAL AVANCE CUANTITATIVO JUNIO]])</f>
        <v>0.5</v>
      </c>
      <c r="AN145" s="358">
        <f>Tabla3[[#This Row],[TOTAL A LA FECHA ]]/Tabla3[[#This Row],[Meta 2024]]</f>
        <v>0.5</v>
      </c>
    </row>
    <row r="146" spans="1:40" ht="90">
      <c r="A146" s="168" t="s">
        <v>247</v>
      </c>
      <c r="B146" s="1" t="s">
        <v>248</v>
      </c>
      <c r="C146" s="1" t="s">
        <v>249</v>
      </c>
      <c r="D146" s="1" t="s">
        <v>250</v>
      </c>
      <c r="E146" s="2" t="s">
        <v>251</v>
      </c>
      <c r="F146" s="169" t="s">
        <v>252</v>
      </c>
      <c r="G146" s="1" t="s">
        <v>253</v>
      </c>
      <c r="H146" s="12" t="s">
        <v>254</v>
      </c>
      <c r="I146" s="293" t="s">
        <v>255</v>
      </c>
      <c r="J146" s="152" t="s">
        <v>725</v>
      </c>
      <c r="K146" s="171" t="s">
        <v>626</v>
      </c>
      <c r="L146" s="152" t="s">
        <v>256</v>
      </c>
      <c r="M146" s="204" t="s">
        <v>257</v>
      </c>
      <c r="N146" s="152">
        <v>20</v>
      </c>
      <c r="O146" s="152" t="s">
        <v>726</v>
      </c>
      <c r="P146" s="152">
        <v>5</v>
      </c>
      <c r="Q146" s="174">
        <v>0.02</v>
      </c>
      <c r="R146" s="152" t="s">
        <v>727</v>
      </c>
      <c r="S146" s="155" t="s">
        <v>146</v>
      </c>
      <c r="T146" s="156" t="s">
        <v>80</v>
      </c>
      <c r="U146" s="318"/>
      <c r="V146" s="157"/>
      <c r="W146" s="157"/>
      <c r="X146" s="157"/>
      <c r="Y146" s="157"/>
      <c r="Z146" s="157"/>
      <c r="AA146" s="157" t="s">
        <v>728</v>
      </c>
      <c r="AB146" s="157" t="s">
        <v>729</v>
      </c>
      <c r="AC146" s="157">
        <v>1</v>
      </c>
      <c r="AD146" s="157"/>
      <c r="AE146" s="157"/>
      <c r="AF146" s="157"/>
      <c r="AG146" s="278"/>
      <c r="AH146" s="278"/>
      <c r="AI146" s="278"/>
      <c r="AJ146" s="157" t="s">
        <v>728</v>
      </c>
      <c r="AK146" s="157" t="s">
        <v>730</v>
      </c>
      <c r="AL146" s="157">
        <v>1</v>
      </c>
      <c r="AM146" s="316">
        <f>SUM(Tabla3[[#This Row],[TOTAL AVANCE CUANTITATIVO MARZO]]+Tabla3[[#This Row],[TOTAL AVANCE CUANTITATIVO JUNIO]])</f>
        <v>2</v>
      </c>
      <c r="AN146" s="358">
        <f>Tabla3[[#This Row],[TOTAL A LA FECHA ]]/Tabla3[[#This Row],[Meta 2024]]</f>
        <v>0.4</v>
      </c>
    </row>
    <row r="147" spans="1:40" ht="90">
      <c r="A147" s="168" t="s">
        <v>247</v>
      </c>
      <c r="B147" s="1" t="s">
        <v>248</v>
      </c>
      <c r="C147" s="1" t="s">
        <v>249</v>
      </c>
      <c r="D147" s="1" t="s">
        <v>250</v>
      </c>
      <c r="E147" s="2" t="s">
        <v>251</v>
      </c>
      <c r="F147" s="169" t="s">
        <v>252</v>
      </c>
      <c r="G147" s="1" t="s">
        <v>253</v>
      </c>
      <c r="H147" s="12" t="s">
        <v>254</v>
      </c>
      <c r="I147" s="293" t="s">
        <v>255</v>
      </c>
      <c r="J147" s="152" t="s">
        <v>725</v>
      </c>
      <c r="K147" s="171" t="s">
        <v>626</v>
      </c>
      <c r="L147" s="152" t="s">
        <v>256</v>
      </c>
      <c r="M147" s="204" t="s">
        <v>257</v>
      </c>
      <c r="N147" s="225">
        <v>1</v>
      </c>
      <c r="O147" s="152" t="s">
        <v>731</v>
      </c>
      <c r="P147" s="152">
        <v>6</v>
      </c>
      <c r="Q147" s="174">
        <v>0.02</v>
      </c>
      <c r="R147" s="152" t="s">
        <v>732</v>
      </c>
      <c r="S147" s="155" t="s">
        <v>146</v>
      </c>
      <c r="T147" s="156" t="s">
        <v>81</v>
      </c>
      <c r="U147" s="189"/>
      <c r="V147" s="189"/>
      <c r="W147" s="189"/>
      <c r="X147" s="189" t="s">
        <v>733</v>
      </c>
      <c r="Y147" s="189" t="s">
        <v>734</v>
      </c>
      <c r="Z147" s="189">
        <v>0</v>
      </c>
      <c r="AA147" s="189"/>
      <c r="AB147" s="189"/>
      <c r="AC147" s="189"/>
      <c r="AD147" s="189" t="s">
        <v>733</v>
      </c>
      <c r="AE147" s="189" t="s">
        <v>734</v>
      </c>
      <c r="AF147" s="189">
        <v>0</v>
      </c>
      <c r="AG147" s="335"/>
      <c r="AH147" s="335"/>
      <c r="AI147" s="335"/>
      <c r="AJ147" s="189" t="s">
        <v>733</v>
      </c>
      <c r="AK147" s="189" t="s">
        <v>734</v>
      </c>
      <c r="AL147" s="189">
        <v>0</v>
      </c>
      <c r="AM147" s="234">
        <f>SUM(Tabla3[[#This Row],[TOTAL AVANCE CUANTITATIVO FEBRERO]]+Tabla3[[#This Row],[TOTAL AVANCE CUANTITATIVO ABRIL]]+Tabla3[[#This Row],[TOTAL AVANCE CUANTITATIVO JUNIO]])</f>
        <v>0</v>
      </c>
      <c r="AN147" s="358">
        <f>Tabla3[[#This Row],[TOTAL A LA FECHA ]]/Tabla3[[#This Row],[Meta 2024]]</f>
        <v>0</v>
      </c>
    </row>
    <row r="148" spans="1:40" ht="90">
      <c r="A148" s="168" t="s">
        <v>247</v>
      </c>
      <c r="B148" s="1" t="s">
        <v>248</v>
      </c>
      <c r="C148" s="1" t="s">
        <v>249</v>
      </c>
      <c r="D148" s="1" t="s">
        <v>250</v>
      </c>
      <c r="E148" s="2" t="s">
        <v>251</v>
      </c>
      <c r="F148" s="169" t="s">
        <v>252</v>
      </c>
      <c r="G148" s="1" t="s">
        <v>253</v>
      </c>
      <c r="H148" s="12" t="s">
        <v>254</v>
      </c>
      <c r="I148" s="293" t="s">
        <v>255</v>
      </c>
      <c r="J148" s="152" t="s">
        <v>725</v>
      </c>
      <c r="K148" s="171" t="s">
        <v>626</v>
      </c>
      <c r="L148" s="152" t="s">
        <v>256</v>
      </c>
      <c r="M148" s="204" t="s">
        <v>257</v>
      </c>
      <c r="N148" s="19">
        <v>12</v>
      </c>
      <c r="O148" s="12" t="s">
        <v>258</v>
      </c>
      <c r="P148" s="152">
        <v>4</v>
      </c>
      <c r="Q148" s="170">
        <v>6.4000000000000001E-2</v>
      </c>
      <c r="R148" s="12" t="s">
        <v>639</v>
      </c>
      <c r="S148" s="155" t="s">
        <v>146</v>
      </c>
      <c r="T148" s="156" t="s">
        <v>81</v>
      </c>
      <c r="U148" s="157"/>
      <c r="V148" s="157"/>
      <c r="W148" s="157"/>
      <c r="X148" s="157" t="s">
        <v>735</v>
      </c>
      <c r="Y148" s="157" t="s">
        <v>736</v>
      </c>
      <c r="Z148" s="157">
        <v>1</v>
      </c>
      <c r="AA148" s="157"/>
      <c r="AB148" s="157"/>
      <c r="AC148" s="157"/>
      <c r="AD148" s="157"/>
      <c r="AE148" s="157"/>
      <c r="AF148" s="157"/>
      <c r="AG148" s="278"/>
      <c r="AH148" s="278"/>
      <c r="AI148" s="278"/>
      <c r="AJ148" s="157" t="s">
        <v>737</v>
      </c>
      <c r="AK148" s="189" t="s">
        <v>734</v>
      </c>
      <c r="AL148" s="157">
        <v>0</v>
      </c>
      <c r="AM148"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48" s="358">
        <f>Tabla3[[#This Row],[TOTAL A LA FECHA ]]/Tabla3[[#This Row],[Meta 2024]]</f>
        <v>0.25</v>
      </c>
    </row>
    <row r="149" spans="1:40" ht="90">
      <c r="A149" s="168" t="s">
        <v>247</v>
      </c>
      <c r="B149" s="1" t="s">
        <v>248</v>
      </c>
      <c r="C149" s="1" t="s">
        <v>249</v>
      </c>
      <c r="D149" s="1" t="s">
        <v>250</v>
      </c>
      <c r="E149" s="2" t="s">
        <v>251</v>
      </c>
      <c r="F149" s="169" t="s">
        <v>252</v>
      </c>
      <c r="G149" s="1" t="s">
        <v>253</v>
      </c>
      <c r="H149" s="12" t="s">
        <v>254</v>
      </c>
      <c r="I149" s="293" t="s">
        <v>255</v>
      </c>
      <c r="J149" s="152" t="s">
        <v>725</v>
      </c>
      <c r="K149" s="171" t="s">
        <v>626</v>
      </c>
      <c r="L149" s="152" t="s">
        <v>256</v>
      </c>
      <c r="M149" s="204" t="s">
        <v>257</v>
      </c>
      <c r="N149" s="225">
        <v>1</v>
      </c>
      <c r="O149" s="152" t="s">
        <v>579</v>
      </c>
      <c r="P149" s="225">
        <v>1</v>
      </c>
      <c r="Q149" s="174">
        <v>0.02</v>
      </c>
      <c r="R149" s="152" t="s">
        <v>580</v>
      </c>
      <c r="S149" s="171" t="s">
        <v>146</v>
      </c>
      <c r="T149" s="172" t="s">
        <v>81</v>
      </c>
      <c r="U149" s="157"/>
      <c r="V149" s="157"/>
      <c r="W149" s="157"/>
      <c r="X149" s="157" t="s">
        <v>738</v>
      </c>
      <c r="Y149" s="157" t="s">
        <v>734</v>
      </c>
      <c r="Z149" s="157">
        <v>0</v>
      </c>
      <c r="AA149" s="157"/>
      <c r="AB149" s="157"/>
      <c r="AC149" s="157"/>
      <c r="AD149" s="157"/>
      <c r="AE149" s="157"/>
      <c r="AF149" s="157"/>
      <c r="AG149" s="278"/>
      <c r="AH149" s="278"/>
      <c r="AI149" s="278"/>
      <c r="AJ149" s="157" t="s">
        <v>739</v>
      </c>
      <c r="AK149" s="157" t="s">
        <v>739</v>
      </c>
      <c r="AL149" s="157">
        <v>0</v>
      </c>
      <c r="AM14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49" s="358">
        <f>Tabla3[[#This Row],[TOTAL A LA FECHA ]]/Tabla3[[#This Row],[Meta 2024]]</f>
        <v>0</v>
      </c>
    </row>
    <row r="150" spans="1:40" ht="90">
      <c r="A150" s="168" t="s">
        <v>247</v>
      </c>
      <c r="B150" s="1" t="s">
        <v>248</v>
      </c>
      <c r="C150" s="1" t="s">
        <v>249</v>
      </c>
      <c r="D150" s="1" t="s">
        <v>250</v>
      </c>
      <c r="E150" s="2" t="s">
        <v>251</v>
      </c>
      <c r="F150" s="169" t="s">
        <v>252</v>
      </c>
      <c r="G150" s="1" t="s">
        <v>253</v>
      </c>
      <c r="H150" s="12" t="s">
        <v>254</v>
      </c>
      <c r="I150" s="293" t="s">
        <v>255</v>
      </c>
      <c r="J150" s="152" t="s">
        <v>725</v>
      </c>
      <c r="K150" s="171" t="s">
        <v>626</v>
      </c>
      <c r="L150" s="152" t="s">
        <v>256</v>
      </c>
      <c r="M150" s="204" t="s">
        <v>257</v>
      </c>
      <c r="N150" s="225">
        <v>1</v>
      </c>
      <c r="O150" s="12" t="s">
        <v>740</v>
      </c>
      <c r="P150" s="225">
        <v>1</v>
      </c>
      <c r="Q150" s="174">
        <v>0.02</v>
      </c>
      <c r="R150" s="12" t="s">
        <v>582</v>
      </c>
      <c r="S150" s="155" t="s">
        <v>30</v>
      </c>
      <c r="T150" s="156" t="s">
        <v>78</v>
      </c>
      <c r="U150" s="157"/>
      <c r="V150" s="157"/>
      <c r="W150" s="157"/>
      <c r="X150" s="157"/>
      <c r="Y150" s="157"/>
      <c r="Z150" s="157"/>
      <c r="AA150" s="157"/>
      <c r="AB150" s="157"/>
      <c r="AC150" s="157"/>
      <c r="AD150" s="157" t="s">
        <v>741</v>
      </c>
      <c r="AE150" s="157" t="s">
        <v>742</v>
      </c>
      <c r="AF150" s="157"/>
      <c r="AG150" s="278"/>
      <c r="AH150" s="278"/>
      <c r="AI150" s="278"/>
      <c r="AJ150" s="157" t="s">
        <v>739</v>
      </c>
      <c r="AK150" s="157" t="s">
        <v>739</v>
      </c>
      <c r="AL150" s="157">
        <v>0</v>
      </c>
      <c r="AM15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50" s="358">
        <f>Tabla3[[#This Row],[TOTAL A LA FECHA ]]/Tabla3[[#This Row],[Meta 2024]]</f>
        <v>0</v>
      </c>
    </row>
    <row r="151" spans="1:40" ht="90">
      <c r="A151" s="168" t="s">
        <v>247</v>
      </c>
      <c r="B151" s="1" t="s">
        <v>248</v>
      </c>
      <c r="C151" s="1" t="s">
        <v>249</v>
      </c>
      <c r="D151" s="1" t="s">
        <v>250</v>
      </c>
      <c r="E151" s="2" t="s">
        <v>251</v>
      </c>
      <c r="F151" s="169" t="s">
        <v>252</v>
      </c>
      <c r="G151" s="1" t="s">
        <v>253</v>
      </c>
      <c r="H151" s="12" t="s">
        <v>254</v>
      </c>
      <c r="I151" s="293" t="s">
        <v>255</v>
      </c>
      <c r="J151" s="152" t="s">
        <v>743</v>
      </c>
      <c r="K151" s="171" t="s">
        <v>641</v>
      </c>
      <c r="L151" s="152" t="s">
        <v>256</v>
      </c>
      <c r="M151" s="204" t="s">
        <v>744</v>
      </c>
      <c r="N151" s="19">
        <v>1</v>
      </c>
      <c r="O151" s="12" t="s">
        <v>745</v>
      </c>
      <c r="P151" s="12">
        <v>1</v>
      </c>
      <c r="Q151" s="174">
        <v>0.03</v>
      </c>
      <c r="R151" s="12" t="s">
        <v>746</v>
      </c>
      <c r="S151" s="238" t="s">
        <v>29</v>
      </c>
      <c r="T151" s="239" t="s">
        <v>29</v>
      </c>
      <c r="U151" s="278"/>
      <c r="V151" s="278"/>
      <c r="W151" s="157">
        <v>0</v>
      </c>
      <c r="X151" s="278"/>
      <c r="Y151" s="278"/>
      <c r="Z151" s="278"/>
      <c r="AA151" s="157" t="s">
        <v>747</v>
      </c>
      <c r="AB151" s="240" t="s">
        <v>748</v>
      </c>
      <c r="AC151" s="302">
        <v>1</v>
      </c>
      <c r="AD151" s="278"/>
      <c r="AE151" s="278"/>
      <c r="AF151" s="278"/>
      <c r="AG151" s="278"/>
      <c r="AH151" s="278"/>
      <c r="AI151" s="278"/>
      <c r="AJ151" s="278"/>
      <c r="AK151" s="278"/>
      <c r="AL151" s="278"/>
      <c r="AM151"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1" s="358">
        <f>Tabla3[[#This Row],[TOTAL A LA FECHA ]]/Tabla3[[#This Row],[Meta 2024]]</f>
        <v>1</v>
      </c>
    </row>
    <row r="152" spans="1:40" ht="90">
      <c r="A152" s="168" t="s">
        <v>247</v>
      </c>
      <c r="B152" s="1" t="s">
        <v>248</v>
      </c>
      <c r="C152" s="1" t="s">
        <v>249</v>
      </c>
      <c r="D152" s="1" t="s">
        <v>250</v>
      </c>
      <c r="E152" s="2" t="s">
        <v>251</v>
      </c>
      <c r="F152" s="169" t="s">
        <v>252</v>
      </c>
      <c r="G152" s="1" t="s">
        <v>253</v>
      </c>
      <c r="H152" s="12" t="s">
        <v>254</v>
      </c>
      <c r="I152" s="293" t="s">
        <v>255</v>
      </c>
      <c r="J152" s="152" t="s">
        <v>743</v>
      </c>
      <c r="K152" s="171" t="s">
        <v>641</v>
      </c>
      <c r="L152" s="152" t="s">
        <v>256</v>
      </c>
      <c r="M152" s="204" t="s">
        <v>744</v>
      </c>
      <c r="N152" s="225">
        <v>1</v>
      </c>
      <c r="O152" s="12" t="s">
        <v>749</v>
      </c>
      <c r="P152" s="17">
        <v>1</v>
      </c>
      <c r="Q152" s="174">
        <v>7.0000000000000007E-2</v>
      </c>
      <c r="R152" s="12" t="s">
        <v>750</v>
      </c>
      <c r="S152" s="238" t="s">
        <v>146</v>
      </c>
      <c r="T152" s="239" t="s">
        <v>81</v>
      </c>
      <c r="U152" s="349"/>
      <c r="V152" s="349"/>
      <c r="W152" s="21"/>
      <c r="X152" s="349"/>
      <c r="Y152" s="349"/>
      <c r="Z152" s="349"/>
      <c r="AA152" s="21" t="s">
        <v>751</v>
      </c>
      <c r="AB152" s="240" t="s">
        <v>748</v>
      </c>
      <c r="AC152" s="319">
        <v>0.21</v>
      </c>
      <c r="AD152" s="228"/>
      <c r="AE152" s="228"/>
      <c r="AF152" s="228"/>
      <c r="AG152" s="228"/>
      <c r="AH152" s="228"/>
      <c r="AI152" s="228"/>
      <c r="AJ152" s="228"/>
      <c r="AK152" s="228"/>
      <c r="AL152" s="228"/>
      <c r="AM15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0.21</v>
      </c>
      <c r="AN152" s="358">
        <f>Tabla3[[#This Row],[TOTAL A LA FECHA ]]/Tabla3[[#This Row],[Meta 2024]]</f>
        <v>0.21</v>
      </c>
    </row>
    <row r="153" spans="1:40" ht="90">
      <c r="A153" s="168" t="s">
        <v>247</v>
      </c>
      <c r="B153" s="1" t="s">
        <v>248</v>
      </c>
      <c r="C153" s="1" t="s">
        <v>249</v>
      </c>
      <c r="D153" s="1" t="s">
        <v>250</v>
      </c>
      <c r="E153" s="2" t="s">
        <v>251</v>
      </c>
      <c r="F153" s="169" t="s">
        <v>252</v>
      </c>
      <c r="G153" s="1" t="s">
        <v>253</v>
      </c>
      <c r="H153" s="12" t="s">
        <v>254</v>
      </c>
      <c r="I153" s="293" t="s">
        <v>255</v>
      </c>
      <c r="J153" s="152" t="s">
        <v>743</v>
      </c>
      <c r="K153" s="171" t="s">
        <v>641</v>
      </c>
      <c r="L153" s="152" t="s">
        <v>256</v>
      </c>
      <c r="M153" s="204" t="s">
        <v>744</v>
      </c>
      <c r="N153" s="19">
        <v>4</v>
      </c>
      <c r="O153" s="12" t="s">
        <v>752</v>
      </c>
      <c r="P153" s="12">
        <v>1</v>
      </c>
      <c r="Q153" s="174">
        <v>0.03</v>
      </c>
      <c r="R153" s="12" t="s">
        <v>753</v>
      </c>
      <c r="S153" s="238" t="s">
        <v>29</v>
      </c>
      <c r="T153" s="239" t="s">
        <v>29</v>
      </c>
      <c r="U153" s="278"/>
      <c r="V153" s="278"/>
      <c r="W153" s="157">
        <v>0</v>
      </c>
      <c r="X153" s="278"/>
      <c r="Y153" s="278"/>
      <c r="Z153" s="278"/>
      <c r="AA153" s="157" t="s">
        <v>754</v>
      </c>
      <c r="AB153" s="157" t="s">
        <v>755</v>
      </c>
      <c r="AC153" s="320">
        <v>1</v>
      </c>
      <c r="AD153" s="278"/>
      <c r="AE153" s="278"/>
      <c r="AF153" s="278"/>
      <c r="AG153" s="278"/>
      <c r="AH153" s="278"/>
      <c r="AI153" s="278"/>
      <c r="AJ153" s="278"/>
      <c r="AK153" s="278"/>
      <c r="AL153" s="278"/>
      <c r="AM153"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3" s="358">
        <f>Tabla3[[#This Row],[TOTAL A LA FECHA ]]/Tabla3[[#This Row],[Meta 2024]]</f>
        <v>1</v>
      </c>
    </row>
    <row r="154" spans="1:40" ht="90">
      <c r="A154" s="168" t="s">
        <v>247</v>
      </c>
      <c r="B154" s="1" t="s">
        <v>248</v>
      </c>
      <c r="C154" s="1" t="s">
        <v>249</v>
      </c>
      <c r="D154" s="1" t="s">
        <v>250</v>
      </c>
      <c r="E154" s="2" t="s">
        <v>251</v>
      </c>
      <c r="F154" s="169" t="s">
        <v>252</v>
      </c>
      <c r="G154" s="1" t="s">
        <v>253</v>
      </c>
      <c r="H154" s="12" t="s">
        <v>254</v>
      </c>
      <c r="I154" s="293" t="s">
        <v>255</v>
      </c>
      <c r="J154" s="152" t="s">
        <v>743</v>
      </c>
      <c r="K154" s="171" t="s">
        <v>641</v>
      </c>
      <c r="L154" s="152" t="s">
        <v>256</v>
      </c>
      <c r="M154" s="204" t="s">
        <v>744</v>
      </c>
      <c r="N154" s="225">
        <v>1</v>
      </c>
      <c r="O154" s="12" t="s">
        <v>756</v>
      </c>
      <c r="P154" s="17">
        <v>1</v>
      </c>
      <c r="Q154" s="174">
        <v>7.0000000000000007E-2</v>
      </c>
      <c r="R154" s="12" t="s">
        <v>757</v>
      </c>
      <c r="S154" s="238" t="s">
        <v>146</v>
      </c>
      <c r="T154" s="239" t="s">
        <v>81</v>
      </c>
      <c r="U154" s="278"/>
      <c r="V154" s="278"/>
      <c r="W154" s="157"/>
      <c r="X154" s="278"/>
      <c r="Y154" s="278"/>
      <c r="Z154" s="278"/>
      <c r="AA154" s="21" t="s">
        <v>751</v>
      </c>
      <c r="AB154" s="240" t="s">
        <v>758</v>
      </c>
      <c r="AC154" s="18">
        <v>0.09</v>
      </c>
      <c r="AD154" s="339"/>
      <c r="AE154" s="278"/>
      <c r="AF154" s="278"/>
      <c r="AG154" s="278"/>
      <c r="AH154" s="278"/>
      <c r="AI154" s="278"/>
      <c r="AJ154" s="278"/>
      <c r="AK154" s="278"/>
      <c r="AL154" s="224">
        <v>0.43</v>
      </c>
      <c r="AM154" s="18">
        <f>AL154</f>
        <v>0.43</v>
      </c>
      <c r="AN154" s="358">
        <f>Tabla3[[#This Row],[TOTAL A LA FECHA ]]/Tabla3[[#This Row],[Meta 2024]]</f>
        <v>0.43</v>
      </c>
    </row>
    <row r="155" spans="1:40" ht="90">
      <c r="A155" s="168" t="s">
        <v>247</v>
      </c>
      <c r="B155" s="1" t="s">
        <v>248</v>
      </c>
      <c r="C155" s="1" t="s">
        <v>249</v>
      </c>
      <c r="D155" s="1" t="s">
        <v>250</v>
      </c>
      <c r="E155" s="2" t="s">
        <v>251</v>
      </c>
      <c r="F155" s="169" t="s">
        <v>252</v>
      </c>
      <c r="G155" s="1" t="s">
        <v>253</v>
      </c>
      <c r="H155" s="12" t="s">
        <v>254</v>
      </c>
      <c r="I155" s="293" t="s">
        <v>255</v>
      </c>
      <c r="J155" s="152" t="s">
        <v>743</v>
      </c>
      <c r="K155" s="171" t="s">
        <v>641</v>
      </c>
      <c r="L155" s="152" t="s">
        <v>256</v>
      </c>
      <c r="M155" s="204" t="s">
        <v>744</v>
      </c>
      <c r="N155" s="19">
        <v>4</v>
      </c>
      <c r="O155" s="12" t="s">
        <v>759</v>
      </c>
      <c r="P155" s="12">
        <v>1</v>
      </c>
      <c r="Q155" s="174">
        <v>0.03</v>
      </c>
      <c r="R155" s="12" t="s">
        <v>760</v>
      </c>
      <c r="S155" s="238" t="s">
        <v>29</v>
      </c>
      <c r="T155" s="239" t="s">
        <v>29</v>
      </c>
      <c r="U155" s="278"/>
      <c r="V155" s="278"/>
      <c r="W155" s="157">
        <v>0</v>
      </c>
      <c r="X155" s="278"/>
      <c r="Y155" s="278"/>
      <c r="Z155" s="278"/>
      <c r="AA155" s="157" t="s">
        <v>754</v>
      </c>
      <c r="AB155" s="157" t="s">
        <v>755</v>
      </c>
      <c r="AC155" s="321">
        <v>1</v>
      </c>
      <c r="AD155" s="278"/>
      <c r="AE155" s="278"/>
      <c r="AF155" s="278"/>
      <c r="AG155" s="278"/>
      <c r="AH155" s="278"/>
      <c r="AI155" s="278"/>
      <c r="AJ155" s="278"/>
      <c r="AK155" s="278"/>
      <c r="AL155" s="278"/>
      <c r="AM155"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5" s="358">
        <f>Tabla3[[#This Row],[TOTAL A LA FECHA ]]/Tabla3[[#This Row],[Meta 2024]]</f>
        <v>1</v>
      </c>
    </row>
    <row r="156" spans="1:40" ht="90">
      <c r="A156" s="168" t="s">
        <v>247</v>
      </c>
      <c r="B156" s="1" t="s">
        <v>248</v>
      </c>
      <c r="C156" s="1" t="s">
        <v>249</v>
      </c>
      <c r="D156" s="1" t="s">
        <v>250</v>
      </c>
      <c r="E156" s="2" t="s">
        <v>251</v>
      </c>
      <c r="F156" s="169" t="s">
        <v>252</v>
      </c>
      <c r="G156" s="1" t="s">
        <v>253</v>
      </c>
      <c r="H156" s="12" t="s">
        <v>254</v>
      </c>
      <c r="I156" s="293" t="s">
        <v>255</v>
      </c>
      <c r="J156" s="152" t="s">
        <v>743</v>
      </c>
      <c r="K156" s="171" t="s">
        <v>641</v>
      </c>
      <c r="L156" s="152" t="s">
        <v>256</v>
      </c>
      <c r="M156" s="204" t="s">
        <v>744</v>
      </c>
      <c r="N156" s="19">
        <v>4</v>
      </c>
      <c r="O156" s="12" t="s">
        <v>761</v>
      </c>
      <c r="P156" s="12">
        <v>1</v>
      </c>
      <c r="Q156" s="174">
        <v>0.03</v>
      </c>
      <c r="R156" s="12" t="s">
        <v>762</v>
      </c>
      <c r="S156" s="238" t="s">
        <v>29</v>
      </c>
      <c r="T156" s="239" t="s">
        <v>29</v>
      </c>
      <c r="U156" s="278"/>
      <c r="V156" s="278"/>
      <c r="W156" s="157">
        <v>1</v>
      </c>
      <c r="X156" s="278"/>
      <c r="Y156" s="278"/>
      <c r="Z156" s="278"/>
      <c r="AA156" s="157" t="s">
        <v>754</v>
      </c>
      <c r="AB156" s="157" t="s">
        <v>755</v>
      </c>
      <c r="AC156" s="190"/>
      <c r="AD156" s="278"/>
      <c r="AE156" s="278"/>
      <c r="AF156" s="278"/>
      <c r="AG156" s="278"/>
      <c r="AH156" s="278"/>
      <c r="AI156" s="278"/>
      <c r="AJ156" s="278"/>
      <c r="AK156" s="278"/>
      <c r="AL156" s="278"/>
      <c r="AM156"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6" s="358">
        <f>Tabla3[[#This Row],[TOTAL A LA FECHA ]]/Tabla3[[#This Row],[Meta 2024]]</f>
        <v>1</v>
      </c>
    </row>
    <row r="157" spans="1:40" ht="90">
      <c r="A157" s="168" t="s">
        <v>247</v>
      </c>
      <c r="B157" s="1" t="s">
        <v>248</v>
      </c>
      <c r="C157" s="1" t="s">
        <v>249</v>
      </c>
      <c r="D157" s="1" t="s">
        <v>250</v>
      </c>
      <c r="E157" s="2" t="s">
        <v>251</v>
      </c>
      <c r="F157" s="169" t="s">
        <v>252</v>
      </c>
      <c r="G157" s="1" t="s">
        <v>253</v>
      </c>
      <c r="H157" s="12" t="s">
        <v>254</v>
      </c>
      <c r="I157" s="293" t="s">
        <v>255</v>
      </c>
      <c r="J157" s="152" t="s">
        <v>743</v>
      </c>
      <c r="K157" s="171" t="s">
        <v>641</v>
      </c>
      <c r="L157" s="152" t="s">
        <v>256</v>
      </c>
      <c r="M157" s="204" t="s">
        <v>744</v>
      </c>
      <c r="N157" s="225">
        <v>1</v>
      </c>
      <c r="O157" s="12" t="s">
        <v>763</v>
      </c>
      <c r="P157" s="12">
        <v>2</v>
      </c>
      <c r="Q157" s="174">
        <v>7.0000000000000007E-2</v>
      </c>
      <c r="R157" s="12" t="s">
        <v>764</v>
      </c>
      <c r="S157" s="238" t="s">
        <v>146</v>
      </c>
      <c r="T157" s="239" t="s">
        <v>81</v>
      </c>
      <c r="U157" s="278"/>
      <c r="V157" s="278"/>
      <c r="W157" s="157"/>
      <c r="X157" s="278"/>
      <c r="Y157" s="278"/>
      <c r="Z157" s="278"/>
      <c r="AA157" s="157" t="s">
        <v>765</v>
      </c>
      <c r="AB157" s="157" t="s">
        <v>755</v>
      </c>
      <c r="AC157" s="190">
        <v>0</v>
      </c>
      <c r="AD157" s="278"/>
      <c r="AE157" s="278"/>
      <c r="AF157" s="278"/>
      <c r="AG157" s="278"/>
      <c r="AH157" s="278"/>
      <c r="AI157" s="278"/>
      <c r="AJ157" s="278"/>
      <c r="AK157" s="278"/>
      <c r="AL157" s="232">
        <v>0.47</v>
      </c>
      <c r="AM15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0.47</v>
      </c>
      <c r="AN157" s="358">
        <f>Tabla3[[#This Row],[TOTAL A LA FECHA ]]/Tabla3[[#This Row],[Meta 2024]]</f>
        <v>0.23499999999999999</v>
      </c>
    </row>
    <row r="158" spans="1:40" ht="90">
      <c r="A158" s="168" t="s">
        <v>247</v>
      </c>
      <c r="B158" s="1" t="s">
        <v>248</v>
      </c>
      <c r="C158" s="1" t="s">
        <v>249</v>
      </c>
      <c r="D158" s="1" t="s">
        <v>250</v>
      </c>
      <c r="E158" s="2" t="s">
        <v>251</v>
      </c>
      <c r="F158" s="169" t="s">
        <v>252</v>
      </c>
      <c r="G158" s="1" t="s">
        <v>253</v>
      </c>
      <c r="H158" s="12" t="s">
        <v>254</v>
      </c>
      <c r="I158" s="293" t="s">
        <v>255</v>
      </c>
      <c r="J158" s="152" t="s">
        <v>743</v>
      </c>
      <c r="K158" s="171" t="s">
        <v>641</v>
      </c>
      <c r="L158" s="152" t="s">
        <v>256</v>
      </c>
      <c r="M158" s="204" t="s">
        <v>744</v>
      </c>
      <c r="N158" s="19">
        <v>4</v>
      </c>
      <c r="O158" s="12" t="s">
        <v>766</v>
      </c>
      <c r="P158" s="12">
        <v>1</v>
      </c>
      <c r="Q158" s="174">
        <v>0.03</v>
      </c>
      <c r="R158" s="12" t="s">
        <v>767</v>
      </c>
      <c r="S158" s="238" t="s">
        <v>29</v>
      </c>
      <c r="T158" s="239" t="s">
        <v>29</v>
      </c>
      <c r="U158" s="278"/>
      <c r="V158" s="278"/>
      <c r="W158" s="157">
        <v>1</v>
      </c>
      <c r="X158" s="278"/>
      <c r="Y158" s="278"/>
      <c r="Z158" s="278"/>
      <c r="AA158" s="157" t="s">
        <v>768</v>
      </c>
      <c r="AB158" s="157" t="s">
        <v>755</v>
      </c>
      <c r="AC158" s="302">
        <v>1</v>
      </c>
      <c r="AD158" s="278"/>
      <c r="AE158" s="278"/>
      <c r="AF158" s="278"/>
      <c r="AG158" s="278"/>
      <c r="AH158" s="278"/>
      <c r="AI158" s="278"/>
      <c r="AJ158" s="278"/>
      <c r="AK158" s="278"/>
      <c r="AL158" s="278"/>
      <c r="AM158"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58" s="358">
        <f>Tabla3[[#This Row],[TOTAL A LA FECHA ]]/Tabla3[[#This Row],[Meta 2024]]</f>
        <v>2</v>
      </c>
    </row>
    <row r="159" spans="1:40" ht="90">
      <c r="A159" s="168" t="s">
        <v>247</v>
      </c>
      <c r="B159" s="1" t="s">
        <v>248</v>
      </c>
      <c r="C159" s="1" t="s">
        <v>249</v>
      </c>
      <c r="D159" s="1" t="s">
        <v>250</v>
      </c>
      <c r="E159" s="2" t="s">
        <v>251</v>
      </c>
      <c r="F159" s="169" t="s">
        <v>252</v>
      </c>
      <c r="G159" s="1" t="s">
        <v>253</v>
      </c>
      <c r="H159" s="12" t="s">
        <v>254</v>
      </c>
      <c r="I159" s="293" t="s">
        <v>255</v>
      </c>
      <c r="J159" s="152" t="s">
        <v>743</v>
      </c>
      <c r="K159" s="171" t="s">
        <v>641</v>
      </c>
      <c r="L159" s="152" t="s">
        <v>256</v>
      </c>
      <c r="M159" s="204" t="s">
        <v>744</v>
      </c>
      <c r="N159" s="225">
        <v>1</v>
      </c>
      <c r="O159" s="12" t="s">
        <v>769</v>
      </c>
      <c r="P159" s="18">
        <v>1</v>
      </c>
      <c r="Q159" s="174">
        <v>7.0000000000000007E-2</v>
      </c>
      <c r="R159" s="12" t="s">
        <v>770</v>
      </c>
      <c r="S159" s="238" t="s">
        <v>146</v>
      </c>
      <c r="T159" s="239" t="s">
        <v>81</v>
      </c>
      <c r="U159" s="335"/>
      <c r="V159" s="335"/>
      <c r="W159" s="189"/>
      <c r="X159" s="335"/>
      <c r="Y159" s="335"/>
      <c r="Z159" s="335"/>
      <c r="AA159" s="335"/>
      <c r="AB159" s="335"/>
      <c r="AC159" s="322"/>
      <c r="AD159" s="335"/>
      <c r="AE159" s="335"/>
      <c r="AF159" s="335"/>
      <c r="AG159" s="335"/>
      <c r="AH159" s="335"/>
      <c r="AI159" s="335"/>
      <c r="AJ159" s="335"/>
      <c r="AK159" s="335"/>
      <c r="AL159" s="335"/>
      <c r="AM15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59" s="358">
        <f>Tabla3[[#This Row],[TOTAL A LA FECHA ]]/Tabla3[[#This Row],[Meta 2024]]</f>
        <v>0</v>
      </c>
    </row>
    <row r="160" spans="1:40" ht="90">
      <c r="A160" s="168" t="s">
        <v>247</v>
      </c>
      <c r="B160" s="1" t="s">
        <v>248</v>
      </c>
      <c r="C160" s="1" t="s">
        <v>249</v>
      </c>
      <c r="D160" s="1" t="s">
        <v>250</v>
      </c>
      <c r="E160" s="2" t="s">
        <v>251</v>
      </c>
      <c r="F160" s="169" t="s">
        <v>252</v>
      </c>
      <c r="G160" s="1" t="s">
        <v>253</v>
      </c>
      <c r="H160" s="12" t="s">
        <v>254</v>
      </c>
      <c r="I160" s="293" t="s">
        <v>255</v>
      </c>
      <c r="J160" s="152" t="s">
        <v>743</v>
      </c>
      <c r="K160" s="171" t="s">
        <v>641</v>
      </c>
      <c r="L160" s="152" t="s">
        <v>256</v>
      </c>
      <c r="M160" s="204" t="s">
        <v>744</v>
      </c>
      <c r="N160" s="19">
        <v>1</v>
      </c>
      <c r="O160" s="12" t="s">
        <v>771</v>
      </c>
      <c r="P160" s="12">
        <v>1</v>
      </c>
      <c r="Q160" s="174">
        <v>0.03</v>
      </c>
      <c r="R160" s="12" t="s">
        <v>772</v>
      </c>
      <c r="S160" s="238" t="s">
        <v>29</v>
      </c>
      <c r="T160" s="239" t="s">
        <v>29</v>
      </c>
      <c r="U160" s="278"/>
      <c r="V160" s="278"/>
      <c r="W160" s="157">
        <v>1</v>
      </c>
      <c r="X160" s="278"/>
      <c r="Y160" s="278"/>
      <c r="Z160" s="278"/>
      <c r="AA160" s="278"/>
      <c r="AB160" s="278"/>
      <c r="AC160" s="190"/>
      <c r="AD160" s="278"/>
      <c r="AE160" s="278"/>
      <c r="AF160" s="278"/>
      <c r="AG160" s="278"/>
      <c r="AH160" s="278"/>
      <c r="AI160" s="278"/>
      <c r="AJ160" s="278"/>
      <c r="AK160" s="278"/>
      <c r="AL160" s="278"/>
      <c r="AM160"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60" s="358">
        <f>Tabla3[[#This Row],[TOTAL A LA FECHA ]]/Tabla3[[#This Row],[Meta 2024]]</f>
        <v>1</v>
      </c>
    </row>
    <row r="161" spans="1:40" ht="90">
      <c r="A161" s="168" t="s">
        <v>247</v>
      </c>
      <c r="B161" s="1" t="s">
        <v>248</v>
      </c>
      <c r="C161" s="1" t="s">
        <v>249</v>
      </c>
      <c r="D161" s="1" t="s">
        <v>250</v>
      </c>
      <c r="E161" s="2" t="s">
        <v>251</v>
      </c>
      <c r="F161" s="169" t="s">
        <v>252</v>
      </c>
      <c r="G161" s="1" t="s">
        <v>253</v>
      </c>
      <c r="H161" s="12" t="s">
        <v>254</v>
      </c>
      <c r="I161" s="293" t="s">
        <v>255</v>
      </c>
      <c r="J161" s="152" t="s">
        <v>743</v>
      </c>
      <c r="K161" s="171" t="s">
        <v>641</v>
      </c>
      <c r="L161" s="152" t="s">
        <v>256</v>
      </c>
      <c r="M161" s="204" t="s">
        <v>744</v>
      </c>
      <c r="N161" s="225">
        <v>1</v>
      </c>
      <c r="O161" s="12" t="s">
        <v>773</v>
      </c>
      <c r="P161" s="18">
        <v>1</v>
      </c>
      <c r="Q161" s="174">
        <v>7.0000000000000007E-2</v>
      </c>
      <c r="R161" s="12" t="s">
        <v>774</v>
      </c>
      <c r="S161" s="238" t="s">
        <v>146</v>
      </c>
      <c r="T161" s="239" t="s">
        <v>81</v>
      </c>
      <c r="U161" s="278"/>
      <c r="V161" s="278"/>
      <c r="W161" s="190"/>
      <c r="X161" s="278"/>
      <c r="Y161" s="278"/>
      <c r="Z161" s="353"/>
      <c r="AA161" s="278"/>
      <c r="AB161" s="278"/>
      <c r="AC161" s="190"/>
      <c r="AD161" s="278"/>
      <c r="AE161" s="278"/>
      <c r="AF161" s="353"/>
      <c r="AG161" s="278"/>
      <c r="AH161" s="278"/>
      <c r="AI161" s="353"/>
      <c r="AJ161" s="278"/>
      <c r="AK161" s="278"/>
      <c r="AL161" s="353"/>
      <c r="AM161" s="224">
        <v>0</v>
      </c>
      <c r="AN161" s="358">
        <f>Tabla3[[#This Row],[TOTAL A LA FECHA ]]/Tabla3[[#This Row],[Meta 2024]]</f>
        <v>0</v>
      </c>
    </row>
    <row r="162" spans="1:40" ht="90">
      <c r="A162" s="168" t="s">
        <v>247</v>
      </c>
      <c r="B162" s="1" t="s">
        <v>248</v>
      </c>
      <c r="C162" s="1" t="s">
        <v>249</v>
      </c>
      <c r="D162" s="1" t="s">
        <v>250</v>
      </c>
      <c r="E162" s="2" t="s">
        <v>251</v>
      </c>
      <c r="F162" s="169" t="s">
        <v>252</v>
      </c>
      <c r="G162" s="1" t="s">
        <v>253</v>
      </c>
      <c r="H162" s="12" t="s">
        <v>254</v>
      </c>
      <c r="I162" s="293" t="s">
        <v>255</v>
      </c>
      <c r="J162" s="152" t="s">
        <v>743</v>
      </c>
      <c r="K162" s="171" t="s">
        <v>641</v>
      </c>
      <c r="L162" s="152" t="s">
        <v>256</v>
      </c>
      <c r="M162" s="204" t="s">
        <v>744</v>
      </c>
      <c r="N162" s="19">
        <v>1</v>
      </c>
      <c r="O162" s="159" t="s">
        <v>775</v>
      </c>
      <c r="P162" s="19">
        <v>1</v>
      </c>
      <c r="Q162" s="174">
        <v>7.0000000000000007E-2</v>
      </c>
      <c r="R162" s="159" t="s">
        <v>776</v>
      </c>
      <c r="S162" s="238" t="s">
        <v>30</v>
      </c>
      <c r="T162" s="239" t="s">
        <v>78</v>
      </c>
      <c r="U162" s="278"/>
      <c r="V162" s="278"/>
      <c r="W162" s="302"/>
      <c r="X162" s="278"/>
      <c r="Y162" s="278"/>
      <c r="Z162" s="354"/>
      <c r="AA162" s="278"/>
      <c r="AB162" s="278"/>
      <c r="AC162" s="302"/>
      <c r="AD162" s="278"/>
      <c r="AE162" s="278"/>
      <c r="AF162" s="354"/>
      <c r="AG162" s="278"/>
      <c r="AH162" s="278"/>
      <c r="AI162" s="354"/>
      <c r="AJ162" s="278"/>
      <c r="AK162" s="278"/>
      <c r="AL162" s="354"/>
      <c r="AM162"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2" s="358">
        <f>Tabla3[[#This Row],[TOTAL A LA FECHA ]]/Tabla3[[#This Row],[Meta 2024]]</f>
        <v>0</v>
      </c>
    </row>
    <row r="163" spans="1:40" ht="90">
      <c r="A163" s="168" t="s">
        <v>247</v>
      </c>
      <c r="B163" s="1" t="s">
        <v>248</v>
      </c>
      <c r="C163" s="1" t="s">
        <v>249</v>
      </c>
      <c r="D163" s="1" t="s">
        <v>250</v>
      </c>
      <c r="E163" s="2" t="s">
        <v>251</v>
      </c>
      <c r="F163" s="169" t="s">
        <v>252</v>
      </c>
      <c r="G163" s="1" t="s">
        <v>253</v>
      </c>
      <c r="H163" s="12" t="s">
        <v>254</v>
      </c>
      <c r="I163" s="293" t="s">
        <v>255</v>
      </c>
      <c r="J163" s="152" t="s">
        <v>743</v>
      </c>
      <c r="K163" s="171" t="s">
        <v>641</v>
      </c>
      <c r="L163" s="152" t="s">
        <v>256</v>
      </c>
      <c r="M163" s="204" t="s">
        <v>744</v>
      </c>
      <c r="N163" s="19">
        <v>1</v>
      </c>
      <c r="O163" s="159" t="s">
        <v>777</v>
      </c>
      <c r="P163" s="19">
        <v>1</v>
      </c>
      <c r="Q163" s="174">
        <v>7.0000000000000007E-2</v>
      </c>
      <c r="R163" s="159" t="s">
        <v>778</v>
      </c>
      <c r="S163" s="238" t="s">
        <v>30</v>
      </c>
      <c r="T163" s="239" t="s">
        <v>80</v>
      </c>
      <c r="U163" s="278"/>
      <c r="V163" s="278"/>
      <c r="W163" s="157"/>
      <c r="X163" s="278"/>
      <c r="Y163" s="278"/>
      <c r="Z163" s="278"/>
      <c r="AA163" s="278"/>
      <c r="AB163" s="278"/>
      <c r="AC163" s="190"/>
      <c r="AD163" s="278"/>
      <c r="AE163" s="278"/>
      <c r="AF163" s="278"/>
      <c r="AG163" s="278"/>
      <c r="AH163" s="278"/>
      <c r="AI163" s="278"/>
      <c r="AJ163" s="278"/>
      <c r="AK163" s="278"/>
      <c r="AL163" s="278"/>
      <c r="AM16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3" s="358">
        <f>Tabla3[[#This Row],[TOTAL A LA FECHA ]]/Tabla3[[#This Row],[Meta 2024]]</f>
        <v>0</v>
      </c>
    </row>
    <row r="164" spans="1:40" ht="90">
      <c r="A164" s="168" t="s">
        <v>247</v>
      </c>
      <c r="B164" s="1" t="s">
        <v>248</v>
      </c>
      <c r="C164" s="1" t="s">
        <v>249</v>
      </c>
      <c r="D164" s="1" t="s">
        <v>250</v>
      </c>
      <c r="E164" s="2" t="s">
        <v>251</v>
      </c>
      <c r="F164" s="169" t="s">
        <v>252</v>
      </c>
      <c r="G164" s="1" t="s">
        <v>253</v>
      </c>
      <c r="H164" s="12" t="s">
        <v>254</v>
      </c>
      <c r="I164" s="293" t="s">
        <v>255</v>
      </c>
      <c r="J164" s="152" t="s">
        <v>743</v>
      </c>
      <c r="K164" s="171" t="s">
        <v>641</v>
      </c>
      <c r="L164" s="152" t="s">
        <v>256</v>
      </c>
      <c r="M164" s="204" t="s">
        <v>744</v>
      </c>
      <c r="N164" s="152">
        <v>4</v>
      </c>
      <c r="O164" s="159" t="s">
        <v>779</v>
      </c>
      <c r="P164" s="12">
        <v>4</v>
      </c>
      <c r="Q164" s="174">
        <v>0.04</v>
      </c>
      <c r="R164" s="159" t="s">
        <v>780</v>
      </c>
      <c r="S164" s="238" t="s">
        <v>146</v>
      </c>
      <c r="T164" s="239" t="s">
        <v>81</v>
      </c>
      <c r="U164" s="278"/>
      <c r="V164" s="278"/>
      <c r="W164" s="157"/>
      <c r="X164" s="278"/>
      <c r="Y164" s="278"/>
      <c r="Z164" s="278"/>
      <c r="AA164" s="278"/>
      <c r="AB164" s="278"/>
      <c r="AC164" s="190"/>
      <c r="AD164" s="278"/>
      <c r="AE164" s="278"/>
      <c r="AF164" s="278"/>
      <c r="AG164" s="278"/>
      <c r="AH164" s="278"/>
      <c r="AI164" s="278"/>
      <c r="AJ164" s="278"/>
      <c r="AK164" s="278"/>
      <c r="AL164" s="278"/>
      <c r="AM16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4" s="358">
        <f>Tabla3[[#This Row],[TOTAL A LA FECHA ]]/Tabla3[[#This Row],[Meta 2024]]</f>
        <v>0</v>
      </c>
    </row>
    <row r="165" spans="1:40" ht="90">
      <c r="A165" s="168" t="s">
        <v>247</v>
      </c>
      <c r="B165" s="1" t="s">
        <v>248</v>
      </c>
      <c r="C165" s="1" t="s">
        <v>249</v>
      </c>
      <c r="D165" s="1" t="s">
        <v>250</v>
      </c>
      <c r="E165" s="2" t="s">
        <v>251</v>
      </c>
      <c r="F165" s="169" t="s">
        <v>252</v>
      </c>
      <c r="G165" s="1" t="s">
        <v>253</v>
      </c>
      <c r="H165" s="12" t="s">
        <v>254</v>
      </c>
      <c r="I165" s="293" t="s">
        <v>255</v>
      </c>
      <c r="J165" s="152" t="s">
        <v>743</v>
      </c>
      <c r="K165" s="171" t="s">
        <v>641</v>
      </c>
      <c r="L165" s="152" t="s">
        <v>256</v>
      </c>
      <c r="M165" s="204" t="s">
        <v>744</v>
      </c>
      <c r="N165" s="152">
        <v>4</v>
      </c>
      <c r="O165" s="159" t="s">
        <v>781</v>
      </c>
      <c r="P165" s="12">
        <v>1</v>
      </c>
      <c r="Q165" s="174">
        <v>0.03</v>
      </c>
      <c r="R165" s="159" t="s">
        <v>782</v>
      </c>
      <c r="S165" s="238" t="s">
        <v>78</v>
      </c>
      <c r="T165" s="239" t="s">
        <v>79</v>
      </c>
      <c r="U165" s="278"/>
      <c r="V165" s="278"/>
      <c r="W165" s="157"/>
      <c r="X165" s="278"/>
      <c r="Y165" s="278"/>
      <c r="Z165" s="278"/>
      <c r="AA165" s="278"/>
      <c r="AB165" s="278"/>
      <c r="AC165" s="190"/>
      <c r="AD165" s="278"/>
      <c r="AE165" s="278"/>
      <c r="AF165" s="278"/>
      <c r="AG165" s="278"/>
      <c r="AH165" s="278"/>
      <c r="AI165" s="278"/>
      <c r="AJ165" s="278"/>
      <c r="AK165" s="278"/>
      <c r="AL165" s="278"/>
      <c r="AM16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5" s="358">
        <f>Tabla3[[#This Row],[TOTAL A LA FECHA ]]/Tabla3[[#This Row],[Meta 2024]]</f>
        <v>0</v>
      </c>
    </row>
    <row r="166" spans="1:40" ht="90">
      <c r="A166" s="168" t="s">
        <v>247</v>
      </c>
      <c r="B166" s="1" t="s">
        <v>248</v>
      </c>
      <c r="C166" s="1" t="s">
        <v>249</v>
      </c>
      <c r="D166" s="1" t="s">
        <v>250</v>
      </c>
      <c r="E166" s="2" t="s">
        <v>251</v>
      </c>
      <c r="F166" s="169" t="s">
        <v>252</v>
      </c>
      <c r="G166" s="1" t="s">
        <v>253</v>
      </c>
      <c r="H166" s="12" t="s">
        <v>254</v>
      </c>
      <c r="I166" s="293" t="s">
        <v>255</v>
      </c>
      <c r="J166" s="152" t="s">
        <v>743</v>
      </c>
      <c r="K166" s="171" t="s">
        <v>641</v>
      </c>
      <c r="L166" s="152" t="s">
        <v>256</v>
      </c>
      <c r="M166" s="204" t="s">
        <v>744</v>
      </c>
      <c r="N166" s="152">
        <v>4</v>
      </c>
      <c r="O166" s="159" t="s">
        <v>783</v>
      </c>
      <c r="P166" s="12">
        <v>1</v>
      </c>
      <c r="Q166" s="174">
        <v>0.03</v>
      </c>
      <c r="R166" s="159" t="s">
        <v>782</v>
      </c>
      <c r="S166" s="238" t="s">
        <v>78</v>
      </c>
      <c r="T166" s="239" t="s">
        <v>79</v>
      </c>
      <c r="U166" s="278"/>
      <c r="V166" s="278"/>
      <c r="W166" s="157"/>
      <c r="X166" s="278"/>
      <c r="Y166" s="278"/>
      <c r="Z166" s="278"/>
      <c r="AA166" s="278"/>
      <c r="AB166" s="278"/>
      <c r="AC166" s="190"/>
      <c r="AD166" s="278"/>
      <c r="AE166" s="278"/>
      <c r="AF166" s="278"/>
      <c r="AG166" s="278"/>
      <c r="AH166" s="278"/>
      <c r="AI166" s="278"/>
      <c r="AJ166" s="278"/>
      <c r="AK166" s="278"/>
      <c r="AL166" s="278"/>
      <c r="AM16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6" s="358">
        <f>Tabla3[[#This Row],[TOTAL A LA FECHA ]]/Tabla3[[#This Row],[Meta 2024]]</f>
        <v>0</v>
      </c>
    </row>
    <row r="167" spans="1:40" ht="90">
      <c r="A167" s="168" t="s">
        <v>247</v>
      </c>
      <c r="B167" s="1" t="s">
        <v>248</v>
      </c>
      <c r="C167" s="1" t="s">
        <v>249</v>
      </c>
      <c r="D167" s="1" t="s">
        <v>250</v>
      </c>
      <c r="E167" s="2" t="s">
        <v>251</v>
      </c>
      <c r="F167" s="169" t="s">
        <v>252</v>
      </c>
      <c r="G167" s="1" t="s">
        <v>253</v>
      </c>
      <c r="H167" s="12" t="s">
        <v>254</v>
      </c>
      <c r="I167" s="293" t="s">
        <v>255</v>
      </c>
      <c r="J167" s="152" t="s">
        <v>743</v>
      </c>
      <c r="K167" s="171" t="s">
        <v>641</v>
      </c>
      <c r="L167" s="152" t="s">
        <v>256</v>
      </c>
      <c r="M167" s="204" t="s">
        <v>744</v>
      </c>
      <c r="N167" s="152">
        <v>4</v>
      </c>
      <c r="O167" s="159" t="s">
        <v>784</v>
      </c>
      <c r="P167" s="12">
        <v>1</v>
      </c>
      <c r="Q167" s="174">
        <v>0.03</v>
      </c>
      <c r="R167" s="159" t="s">
        <v>782</v>
      </c>
      <c r="S167" s="238" t="s">
        <v>78</v>
      </c>
      <c r="T167" s="239" t="s">
        <v>79</v>
      </c>
      <c r="U167" s="335"/>
      <c r="V167" s="335"/>
      <c r="W167" s="189"/>
      <c r="X167" s="335"/>
      <c r="Y167" s="335"/>
      <c r="Z167" s="335"/>
      <c r="AA167" s="335"/>
      <c r="AB167" s="335"/>
      <c r="AC167" s="322"/>
      <c r="AD167" s="335"/>
      <c r="AE167" s="335"/>
      <c r="AF167" s="335"/>
      <c r="AG167" s="335"/>
      <c r="AH167" s="335"/>
      <c r="AI167" s="335"/>
      <c r="AJ167" s="335"/>
      <c r="AK167" s="335"/>
      <c r="AL167" s="335"/>
      <c r="AM16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7" s="358">
        <f>Tabla3[[#This Row],[TOTAL A LA FECHA ]]/Tabla3[[#This Row],[Meta 2024]]</f>
        <v>0</v>
      </c>
    </row>
    <row r="168" spans="1:40" ht="90">
      <c r="A168" s="168" t="s">
        <v>247</v>
      </c>
      <c r="B168" s="1" t="s">
        <v>248</v>
      </c>
      <c r="C168" s="1" t="s">
        <v>249</v>
      </c>
      <c r="D168" s="1" t="s">
        <v>250</v>
      </c>
      <c r="E168" s="2" t="s">
        <v>251</v>
      </c>
      <c r="F168" s="169" t="s">
        <v>252</v>
      </c>
      <c r="G168" s="1" t="s">
        <v>253</v>
      </c>
      <c r="H168" s="12" t="s">
        <v>254</v>
      </c>
      <c r="I168" s="293" t="s">
        <v>255</v>
      </c>
      <c r="J168" s="152" t="s">
        <v>743</v>
      </c>
      <c r="K168" s="171" t="s">
        <v>641</v>
      </c>
      <c r="L168" s="152" t="s">
        <v>256</v>
      </c>
      <c r="M168" s="204" t="s">
        <v>744</v>
      </c>
      <c r="N168" s="152">
        <v>4</v>
      </c>
      <c r="O168" s="12" t="s">
        <v>785</v>
      </c>
      <c r="P168" s="152">
        <v>1</v>
      </c>
      <c r="Q168" s="174">
        <v>0.03</v>
      </c>
      <c r="R168" s="12" t="s">
        <v>786</v>
      </c>
      <c r="S168" s="238" t="s">
        <v>146</v>
      </c>
      <c r="T168" s="239" t="s">
        <v>79</v>
      </c>
      <c r="U168" s="278"/>
      <c r="V168" s="278"/>
      <c r="W168" s="157"/>
      <c r="X168" s="278"/>
      <c r="Y168" s="278"/>
      <c r="Z168" s="278"/>
      <c r="AA168" s="278"/>
      <c r="AB168" s="278"/>
      <c r="AC168" s="190"/>
      <c r="AD168" s="278"/>
      <c r="AE168" s="278"/>
      <c r="AF168" s="278"/>
      <c r="AG168" s="278"/>
      <c r="AH168" s="278"/>
      <c r="AI168" s="278"/>
      <c r="AJ168" s="278"/>
      <c r="AK168" s="278"/>
      <c r="AL168" s="278"/>
      <c r="AM16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8" s="358">
        <f>Tabla3[[#This Row],[TOTAL A LA FECHA ]]/Tabla3[[#This Row],[Meta 2024]]</f>
        <v>0</v>
      </c>
    </row>
    <row r="169" spans="1:40" ht="90">
      <c r="A169" s="168" t="s">
        <v>247</v>
      </c>
      <c r="B169" s="1" t="s">
        <v>248</v>
      </c>
      <c r="C169" s="1" t="s">
        <v>249</v>
      </c>
      <c r="D169" s="1" t="s">
        <v>250</v>
      </c>
      <c r="E169" s="2" t="s">
        <v>251</v>
      </c>
      <c r="F169" s="169" t="s">
        <v>252</v>
      </c>
      <c r="G169" s="1" t="s">
        <v>253</v>
      </c>
      <c r="H169" s="12" t="s">
        <v>254</v>
      </c>
      <c r="I169" s="293" t="s">
        <v>255</v>
      </c>
      <c r="J169" s="152" t="s">
        <v>743</v>
      </c>
      <c r="K169" s="171" t="s">
        <v>641</v>
      </c>
      <c r="L169" s="152" t="s">
        <v>256</v>
      </c>
      <c r="M169" s="204" t="s">
        <v>257</v>
      </c>
      <c r="N169" s="225">
        <v>1</v>
      </c>
      <c r="O169" s="12" t="s">
        <v>787</v>
      </c>
      <c r="P169" s="152">
        <v>4</v>
      </c>
      <c r="Q169" s="174">
        <v>0.05</v>
      </c>
      <c r="R169" s="12" t="s">
        <v>788</v>
      </c>
      <c r="S169" s="238" t="s">
        <v>29</v>
      </c>
      <c r="T169" s="239" t="s">
        <v>79</v>
      </c>
      <c r="U169" s="278"/>
      <c r="V169" s="278"/>
      <c r="W169" s="157"/>
      <c r="X169" s="278"/>
      <c r="Y169" s="278"/>
      <c r="Z169" s="278"/>
      <c r="AA169" s="278"/>
      <c r="AB169" s="278"/>
      <c r="AC169" s="190"/>
      <c r="AD169" s="278"/>
      <c r="AE169" s="278"/>
      <c r="AF169" s="278"/>
      <c r="AG169" s="278"/>
      <c r="AH169" s="278"/>
      <c r="AI169" s="278"/>
      <c r="AJ169" s="278"/>
      <c r="AK169" s="278"/>
      <c r="AL169" s="278"/>
      <c r="AM16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9" s="358">
        <f>Tabla3[[#This Row],[TOTAL A LA FECHA ]]/Tabla3[[#This Row],[Meta 2024]]</f>
        <v>0</v>
      </c>
    </row>
    <row r="170" spans="1:40" ht="90">
      <c r="A170" s="168" t="s">
        <v>247</v>
      </c>
      <c r="B170" s="1" t="s">
        <v>248</v>
      </c>
      <c r="C170" s="1" t="s">
        <v>249</v>
      </c>
      <c r="D170" s="1" t="s">
        <v>250</v>
      </c>
      <c r="E170" s="2" t="s">
        <v>251</v>
      </c>
      <c r="F170" s="169" t="s">
        <v>252</v>
      </c>
      <c r="G170" s="1" t="s">
        <v>253</v>
      </c>
      <c r="H170" s="12" t="s">
        <v>254</v>
      </c>
      <c r="I170" s="293" t="s">
        <v>255</v>
      </c>
      <c r="J170" s="152" t="s">
        <v>743</v>
      </c>
      <c r="K170" s="171" t="s">
        <v>641</v>
      </c>
      <c r="L170" s="152" t="s">
        <v>256</v>
      </c>
      <c r="M170" s="204" t="s">
        <v>744</v>
      </c>
      <c r="N170" s="277">
        <v>1</v>
      </c>
      <c r="O170" s="12" t="s">
        <v>789</v>
      </c>
      <c r="P170" s="152">
        <v>1</v>
      </c>
      <c r="Q170" s="174">
        <v>0.03</v>
      </c>
      <c r="R170" s="152" t="s">
        <v>790</v>
      </c>
      <c r="S170" s="238" t="s">
        <v>30</v>
      </c>
      <c r="T170" s="239" t="s">
        <v>146</v>
      </c>
      <c r="U170" s="278"/>
      <c r="V170" s="278"/>
      <c r="W170" s="157"/>
      <c r="X170" s="278"/>
      <c r="Y170" s="278"/>
      <c r="Z170" s="278"/>
      <c r="AA170" s="278"/>
      <c r="AB170" s="278"/>
      <c r="AC170" s="190"/>
      <c r="AD170" s="278"/>
      <c r="AE170" s="278"/>
      <c r="AF170" s="278"/>
      <c r="AG170" s="278"/>
      <c r="AH170" s="278"/>
      <c r="AI170" s="278"/>
      <c r="AJ170" s="278"/>
      <c r="AK170" s="278"/>
      <c r="AL170" s="278"/>
      <c r="AM17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0" s="358">
        <f>Tabla3[[#This Row],[TOTAL A LA FECHA ]]/Tabla3[[#This Row],[Meta 2024]]</f>
        <v>0</v>
      </c>
    </row>
    <row r="171" spans="1:40" ht="90">
      <c r="A171" s="168" t="s">
        <v>247</v>
      </c>
      <c r="B171" s="1" t="s">
        <v>248</v>
      </c>
      <c r="C171" s="1" t="s">
        <v>249</v>
      </c>
      <c r="D171" s="1" t="s">
        <v>250</v>
      </c>
      <c r="E171" s="2" t="s">
        <v>251</v>
      </c>
      <c r="F171" s="169" t="s">
        <v>252</v>
      </c>
      <c r="G171" s="1" t="s">
        <v>253</v>
      </c>
      <c r="H171" s="12" t="s">
        <v>254</v>
      </c>
      <c r="I171" s="293" t="s">
        <v>255</v>
      </c>
      <c r="J171" s="152" t="s">
        <v>743</v>
      </c>
      <c r="K171" s="171" t="s">
        <v>641</v>
      </c>
      <c r="L171" s="152" t="s">
        <v>256</v>
      </c>
      <c r="M171" s="204" t="s">
        <v>257</v>
      </c>
      <c r="N171" s="225">
        <v>1</v>
      </c>
      <c r="O171" s="12" t="s">
        <v>791</v>
      </c>
      <c r="P171" s="152">
        <v>1</v>
      </c>
      <c r="Q171" s="174">
        <v>0.05</v>
      </c>
      <c r="R171" s="152" t="s">
        <v>792</v>
      </c>
      <c r="S171" s="238" t="s">
        <v>71</v>
      </c>
      <c r="T171" s="239" t="s">
        <v>79</v>
      </c>
      <c r="U171" s="278"/>
      <c r="V171" s="278"/>
      <c r="W171" s="157"/>
      <c r="X171" s="278"/>
      <c r="Y171" s="278"/>
      <c r="Z171" s="278"/>
      <c r="AA171" s="278"/>
      <c r="AB171" s="278"/>
      <c r="AC171" s="190"/>
      <c r="AD171" s="278"/>
      <c r="AE171" s="278"/>
      <c r="AF171" s="278"/>
      <c r="AG171" s="278"/>
      <c r="AH171" s="278"/>
      <c r="AI171" s="278"/>
      <c r="AJ171" s="278"/>
      <c r="AK171" s="278"/>
      <c r="AL171" s="278"/>
      <c r="AM17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1" s="358">
        <f>Tabla3[[#This Row],[TOTAL A LA FECHA ]]/Tabla3[[#This Row],[Meta 2024]]</f>
        <v>0</v>
      </c>
    </row>
    <row r="172" spans="1:40" ht="90">
      <c r="A172" s="168" t="s">
        <v>247</v>
      </c>
      <c r="B172" s="1" t="s">
        <v>248</v>
      </c>
      <c r="C172" s="1" t="s">
        <v>249</v>
      </c>
      <c r="D172" s="1" t="s">
        <v>250</v>
      </c>
      <c r="E172" s="2" t="s">
        <v>251</v>
      </c>
      <c r="F172" s="169" t="s">
        <v>252</v>
      </c>
      <c r="G172" s="1" t="s">
        <v>253</v>
      </c>
      <c r="H172" s="12" t="s">
        <v>254</v>
      </c>
      <c r="I172" s="293" t="s">
        <v>255</v>
      </c>
      <c r="J172" s="152" t="s">
        <v>743</v>
      </c>
      <c r="K172" s="171" t="s">
        <v>641</v>
      </c>
      <c r="L172" s="152" t="s">
        <v>256</v>
      </c>
      <c r="M172" s="204" t="s">
        <v>744</v>
      </c>
      <c r="N172" s="277">
        <v>4</v>
      </c>
      <c r="O172" s="12" t="s">
        <v>793</v>
      </c>
      <c r="P172" s="152">
        <v>4</v>
      </c>
      <c r="Q172" s="174">
        <v>0.03</v>
      </c>
      <c r="R172" s="152" t="s">
        <v>794</v>
      </c>
      <c r="S172" s="238" t="s">
        <v>146</v>
      </c>
      <c r="T172" s="239" t="s">
        <v>81</v>
      </c>
      <c r="U172" s="278"/>
      <c r="V172" s="278"/>
      <c r="W172" s="157"/>
      <c r="X172" s="278"/>
      <c r="Y172" s="278"/>
      <c r="Z172" s="278"/>
      <c r="AA172" s="278"/>
      <c r="AB172" s="278"/>
      <c r="AC172" s="190"/>
      <c r="AD172" s="278"/>
      <c r="AE172" s="278"/>
      <c r="AF172" s="278"/>
      <c r="AG172" s="278"/>
      <c r="AH172" s="278"/>
      <c r="AI172" s="278"/>
      <c r="AJ172" s="278"/>
      <c r="AK172" s="278"/>
      <c r="AL172" s="278"/>
      <c r="AM17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2" s="358">
        <f>Tabla3[[#This Row],[TOTAL A LA FECHA ]]/Tabla3[[#This Row],[Meta 2024]]</f>
        <v>0</v>
      </c>
    </row>
    <row r="173" spans="1:40" ht="90">
      <c r="A173" s="168" t="s">
        <v>247</v>
      </c>
      <c r="B173" s="1" t="s">
        <v>248</v>
      </c>
      <c r="C173" s="1" t="s">
        <v>249</v>
      </c>
      <c r="D173" s="1" t="s">
        <v>250</v>
      </c>
      <c r="E173" s="2" t="s">
        <v>251</v>
      </c>
      <c r="F173" s="169" t="s">
        <v>252</v>
      </c>
      <c r="G173" s="1" t="s">
        <v>253</v>
      </c>
      <c r="H173" s="12" t="s">
        <v>254</v>
      </c>
      <c r="I173" s="293" t="s">
        <v>255</v>
      </c>
      <c r="J173" s="152" t="s">
        <v>743</v>
      </c>
      <c r="K173" s="171" t="s">
        <v>641</v>
      </c>
      <c r="L173" s="152" t="s">
        <v>256</v>
      </c>
      <c r="M173" s="204" t="s">
        <v>744</v>
      </c>
      <c r="N173" s="277">
        <v>1</v>
      </c>
      <c r="O173" s="12" t="s">
        <v>795</v>
      </c>
      <c r="P173" s="152">
        <v>1</v>
      </c>
      <c r="Q173" s="174">
        <v>0.04</v>
      </c>
      <c r="R173" s="152" t="s">
        <v>796</v>
      </c>
      <c r="S173" s="238" t="s">
        <v>29</v>
      </c>
      <c r="T173" s="239" t="s">
        <v>78</v>
      </c>
      <c r="U173" s="278"/>
      <c r="V173" s="278"/>
      <c r="W173" s="157"/>
      <c r="X173" s="278"/>
      <c r="Y173" s="278"/>
      <c r="Z173" s="278"/>
      <c r="AA173" s="278"/>
      <c r="AB173" s="278"/>
      <c r="AC173" s="190"/>
      <c r="AD173" s="278"/>
      <c r="AE173" s="278"/>
      <c r="AF173" s="278"/>
      <c r="AG173" s="278"/>
      <c r="AH173" s="278"/>
      <c r="AI173" s="278"/>
      <c r="AJ173" s="278"/>
      <c r="AK173" s="278"/>
      <c r="AL173" s="278"/>
      <c r="AM17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3" s="358">
        <f>Tabla3[[#This Row],[TOTAL A LA FECHA ]]/Tabla3[[#This Row],[Meta 2024]]</f>
        <v>0</v>
      </c>
    </row>
    <row r="174" spans="1:40" ht="90">
      <c r="A174" s="168" t="s">
        <v>247</v>
      </c>
      <c r="B174" s="1" t="s">
        <v>248</v>
      </c>
      <c r="C174" s="1" t="s">
        <v>249</v>
      </c>
      <c r="D174" s="1" t="s">
        <v>250</v>
      </c>
      <c r="E174" s="2" t="s">
        <v>251</v>
      </c>
      <c r="F174" s="169" t="s">
        <v>252</v>
      </c>
      <c r="G174" s="1" t="s">
        <v>253</v>
      </c>
      <c r="H174" s="12" t="s">
        <v>254</v>
      </c>
      <c r="I174" s="293" t="s">
        <v>255</v>
      </c>
      <c r="J174" s="152" t="s">
        <v>743</v>
      </c>
      <c r="K174" s="171" t="s">
        <v>641</v>
      </c>
      <c r="L174" s="152" t="s">
        <v>256</v>
      </c>
      <c r="M174" s="204" t="s">
        <v>744</v>
      </c>
      <c r="N174" s="225">
        <v>1</v>
      </c>
      <c r="O174" s="12" t="s">
        <v>797</v>
      </c>
      <c r="P174" s="152">
        <v>4</v>
      </c>
      <c r="Q174" s="174">
        <v>7.0000000000000007E-2</v>
      </c>
      <c r="R174" s="152" t="s">
        <v>798</v>
      </c>
      <c r="S174" s="238" t="s">
        <v>78</v>
      </c>
      <c r="T174" s="239" t="s">
        <v>81</v>
      </c>
      <c r="U174" s="335"/>
      <c r="V174" s="335"/>
      <c r="W174" s="189"/>
      <c r="X174" s="335"/>
      <c r="Y174" s="335"/>
      <c r="Z174" s="335"/>
      <c r="AA174" s="335"/>
      <c r="AB174" s="335"/>
      <c r="AC174" s="322"/>
      <c r="AD174" s="335"/>
      <c r="AE174" s="335"/>
      <c r="AF174" s="335"/>
      <c r="AG174" s="335"/>
      <c r="AH174" s="335"/>
      <c r="AI174" s="335"/>
      <c r="AJ174" s="335"/>
      <c r="AK174" s="335"/>
      <c r="AL174" s="335"/>
      <c r="AM17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4" s="358">
        <f>Tabla3[[#This Row],[TOTAL A LA FECHA ]]/Tabla3[[#This Row],[Meta 2024]]</f>
        <v>0</v>
      </c>
    </row>
    <row r="175" spans="1:40" ht="90">
      <c r="A175" s="168" t="s">
        <v>247</v>
      </c>
      <c r="B175" s="1" t="s">
        <v>248</v>
      </c>
      <c r="C175" s="1" t="s">
        <v>249</v>
      </c>
      <c r="D175" s="1" t="s">
        <v>250</v>
      </c>
      <c r="E175" s="2" t="s">
        <v>251</v>
      </c>
      <c r="F175" s="169" t="s">
        <v>252</v>
      </c>
      <c r="G175" s="1" t="s">
        <v>253</v>
      </c>
      <c r="H175" s="12" t="s">
        <v>254</v>
      </c>
      <c r="I175" s="293" t="s">
        <v>255</v>
      </c>
      <c r="J175" s="152" t="s">
        <v>743</v>
      </c>
      <c r="K175" s="171" t="s">
        <v>641</v>
      </c>
      <c r="L175" s="152" t="s">
        <v>256</v>
      </c>
      <c r="M175" s="204" t="s">
        <v>257</v>
      </c>
      <c r="N175" s="225">
        <v>1</v>
      </c>
      <c r="O175" s="152" t="s">
        <v>579</v>
      </c>
      <c r="P175" s="225">
        <v>1</v>
      </c>
      <c r="Q175" s="174">
        <v>0.05</v>
      </c>
      <c r="R175" s="152" t="s">
        <v>580</v>
      </c>
      <c r="S175" s="241" t="s">
        <v>146</v>
      </c>
      <c r="T175" s="242" t="s">
        <v>81</v>
      </c>
      <c r="U175" s="278"/>
      <c r="V175" s="278"/>
      <c r="W175" s="190"/>
      <c r="X175" s="278"/>
      <c r="Y175" s="278"/>
      <c r="Z175" s="353"/>
      <c r="AA175" s="278"/>
      <c r="AB175" s="278"/>
      <c r="AC175" s="190"/>
      <c r="AD175" s="278"/>
      <c r="AE175" s="278"/>
      <c r="AF175" s="353"/>
      <c r="AG175" s="278"/>
      <c r="AH175" s="278"/>
      <c r="AI175" s="353"/>
      <c r="AJ175" s="278"/>
      <c r="AK175" s="278"/>
      <c r="AL175" s="353"/>
      <c r="AM17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5" s="358">
        <f>Tabla3[[#This Row],[TOTAL A LA FECHA ]]/Tabla3[[#This Row],[Meta 2024]]</f>
        <v>0</v>
      </c>
    </row>
    <row r="176" spans="1:40" ht="90">
      <c r="A176" s="168" t="s">
        <v>247</v>
      </c>
      <c r="B176" s="1" t="s">
        <v>248</v>
      </c>
      <c r="C176" s="1" t="s">
        <v>249</v>
      </c>
      <c r="D176" s="1" t="s">
        <v>250</v>
      </c>
      <c r="E176" s="2" t="s">
        <v>251</v>
      </c>
      <c r="F176" s="169" t="s">
        <v>252</v>
      </c>
      <c r="G176" s="1" t="s">
        <v>253</v>
      </c>
      <c r="H176" s="12" t="s">
        <v>254</v>
      </c>
      <c r="I176" s="293" t="s">
        <v>255</v>
      </c>
      <c r="J176" s="152" t="s">
        <v>743</v>
      </c>
      <c r="K176" s="171" t="s">
        <v>641</v>
      </c>
      <c r="L176" s="152" t="s">
        <v>256</v>
      </c>
      <c r="M176" s="204" t="s">
        <v>257</v>
      </c>
      <c r="N176" s="225">
        <v>1</v>
      </c>
      <c r="O176" s="12" t="s">
        <v>799</v>
      </c>
      <c r="P176" s="225">
        <v>1</v>
      </c>
      <c r="Q176" s="174">
        <v>0.05</v>
      </c>
      <c r="R176" s="12" t="s">
        <v>582</v>
      </c>
      <c r="S176" s="243" t="s">
        <v>30</v>
      </c>
      <c r="T176" s="244" t="s">
        <v>78</v>
      </c>
      <c r="U176" s="278"/>
      <c r="V176" s="278"/>
      <c r="W176" s="190"/>
      <c r="X176" s="278"/>
      <c r="Y176" s="278"/>
      <c r="Z176" s="353"/>
      <c r="AA176" s="278"/>
      <c r="AB176" s="278"/>
      <c r="AC176" s="190"/>
      <c r="AD176" s="278"/>
      <c r="AE176" s="278"/>
      <c r="AF176" s="353"/>
      <c r="AG176" s="278"/>
      <c r="AH176" s="278"/>
      <c r="AI176" s="353"/>
      <c r="AJ176" s="278"/>
      <c r="AK176" s="278"/>
      <c r="AL176" s="353"/>
      <c r="AM17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6" s="358">
        <f>Tabla3[[#This Row],[TOTAL A LA FECHA ]]/Tabla3[[#This Row],[Meta 2024]]</f>
        <v>0</v>
      </c>
    </row>
    <row r="177" spans="1:40" ht="90">
      <c r="A177" s="168" t="s">
        <v>247</v>
      </c>
      <c r="B177" s="1" t="s">
        <v>248</v>
      </c>
      <c r="C177" s="1" t="s">
        <v>249</v>
      </c>
      <c r="D177" s="1" t="s">
        <v>250</v>
      </c>
      <c r="E177" s="2" t="s">
        <v>251</v>
      </c>
      <c r="F177" s="169" t="s">
        <v>252</v>
      </c>
      <c r="G177" s="1" t="s">
        <v>253</v>
      </c>
      <c r="H177" s="12" t="s">
        <v>254</v>
      </c>
      <c r="I177" s="293" t="s">
        <v>255</v>
      </c>
      <c r="J177" s="152" t="s">
        <v>743</v>
      </c>
      <c r="K177" s="171" t="s">
        <v>641</v>
      </c>
      <c r="L177" s="152" t="s">
        <v>256</v>
      </c>
      <c r="M177" s="204" t="s">
        <v>257</v>
      </c>
      <c r="N177" s="152">
        <v>12</v>
      </c>
      <c r="O177" s="154" t="s">
        <v>258</v>
      </c>
      <c r="P177" s="152">
        <v>4</v>
      </c>
      <c r="Q177" s="170">
        <v>6.4000000000000001E-2</v>
      </c>
      <c r="R177" s="152" t="s">
        <v>639</v>
      </c>
      <c r="S177" s="243" t="s">
        <v>29</v>
      </c>
      <c r="T177" s="244" t="s">
        <v>81</v>
      </c>
      <c r="U177" s="302"/>
      <c r="V177" s="302"/>
      <c r="W177" s="302"/>
      <c r="X177" s="302"/>
      <c r="Y177" s="302"/>
      <c r="Z177" s="302"/>
      <c r="AA177" s="302"/>
      <c r="AB177" s="302"/>
      <c r="AC177" s="302"/>
      <c r="AD177" s="302"/>
      <c r="AE177" s="302"/>
      <c r="AF177" s="302"/>
      <c r="AG177" s="302"/>
      <c r="AH177" s="302"/>
      <c r="AI177" s="302"/>
      <c r="AJ177" s="302"/>
      <c r="AK177" s="302"/>
      <c r="AL177" s="302"/>
      <c r="AM177"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7" s="358">
        <f>Tabla3[[#This Row],[TOTAL A LA FECHA ]]/Tabla3[[#This Row],[Meta 2024]]</f>
        <v>0</v>
      </c>
    </row>
    <row r="178" spans="1:40" ht="90">
      <c r="A178" s="168" t="s">
        <v>247</v>
      </c>
      <c r="B178" s="1" t="s">
        <v>248</v>
      </c>
      <c r="C178" s="1" t="s">
        <v>249</v>
      </c>
      <c r="D178" s="1" t="s">
        <v>250</v>
      </c>
      <c r="E178" s="2" t="s">
        <v>251</v>
      </c>
      <c r="F178" s="169" t="s">
        <v>252</v>
      </c>
      <c r="G178" s="1" t="s">
        <v>253</v>
      </c>
      <c r="H178" s="12" t="s">
        <v>254</v>
      </c>
      <c r="I178" s="293" t="s">
        <v>255</v>
      </c>
      <c r="J178" s="152" t="s">
        <v>800</v>
      </c>
      <c r="K178" s="171" t="s">
        <v>801</v>
      </c>
      <c r="L178" s="152" t="s">
        <v>256</v>
      </c>
      <c r="M178" s="204" t="s">
        <v>257</v>
      </c>
      <c r="N178" s="225">
        <v>1</v>
      </c>
      <c r="O178" s="13" t="s">
        <v>802</v>
      </c>
      <c r="P178" s="18">
        <v>1</v>
      </c>
      <c r="Q178" s="174">
        <v>0.01</v>
      </c>
      <c r="R178" s="12" t="s">
        <v>803</v>
      </c>
      <c r="S178" s="155" t="s">
        <v>30</v>
      </c>
      <c r="T178" s="156" t="s">
        <v>81</v>
      </c>
      <c r="U178" s="278"/>
      <c r="V178" s="278"/>
      <c r="W178" s="278"/>
      <c r="X178" s="278"/>
      <c r="Y178" s="278"/>
      <c r="Z178" s="278"/>
      <c r="AA178" s="12"/>
      <c r="AB178" s="12"/>
      <c r="AC178" s="323"/>
      <c r="AD178" s="278"/>
      <c r="AE178" s="278"/>
      <c r="AF178" s="278"/>
      <c r="AG178" s="278"/>
      <c r="AH178" s="278"/>
      <c r="AI178" s="278"/>
      <c r="AJ178" s="12" t="s">
        <v>804</v>
      </c>
      <c r="AK178" s="12" t="s">
        <v>805</v>
      </c>
      <c r="AL178" s="323">
        <v>0.96</v>
      </c>
      <c r="AM178" s="23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0.96</v>
      </c>
      <c r="AN178" s="358">
        <f>Tabla3[[#This Row],[TOTAL A LA FECHA ]]/Tabla3[[#This Row],[Meta 2024]]</f>
        <v>0.96</v>
      </c>
    </row>
    <row r="179" spans="1:40" ht="195.75">
      <c r="A179" s="168" t="s">
        <v>247</v>
      </c>
      <c r="B179" s="1" t="s">
        <v>248</v>
      </c>
      <c r="C179" s="1" t="s">
        <v>249</v>
      </c>
      <c r="D179" s="1" t="s">
        <v>250</v>
      </c>
      <c r="E179" s="2" t="s">
        <v>251</v>
      </c>
      <c r="F179" s="169" t="s">
        <v>252</v>
      </c>
      <c r="G179" s="1" t="s">
        <v>253</v>
      </c>
      <c r="H179" s="12" t="s">
        <v>254</v>
      </c>
      <c r="I179" s="293" t="s">
        <v>255</v>
      </c>
      <c r="J179" s="152" t="s">
        <v>800</v>
      </c>
      <c r="K179" s="171" t="s">
        <v>801</v>
      </c>
      <c r="L179" s="152" t="s">
        <v>256</v>
      </c>
      <c r="M179" s="204" t="s">
        <v>257</v>
      </c>
      <c r="N179" s="225">
        <v>1</v>
      </c>
      <c r="O179" s="13" t="s">
        <v>806</v>
      </c>
      <c r="P179" s="18">
        <v>1</v>
      </c>
      <c r="Q179" s="174">
        <v>0.01</v>
      </c>
      <c r="R179" s="12" t="s">
        <v>803</v>
      </c>
      <c r="S179" s="155" t="s">
        <v>30</v>
      </c>
      <c r="T179" s="156" t="s">
        <v>81</v>
      </c>
      <c r="U179" s="278"/>
      <c r="V179" s="278"/>
      <c r="W179" s="278"/>
      <c r="X179" s="278"/>
      <c r="Y179" s="278"/>
      <c r="Z179" s="278"/>
      <c r="AA179" s="341"/>
      <c r="AB179" s="12"/>
      <c r="AC179" s="323"/>
      <c r="AD179" s="278"/>
      <c r="AE179" s="278"/>
      <c r="AF179" s="278"/>
      <c r="AG179" s="278"/>
      <c r="AH179" s="278"/>
      <c r="AI179" s="278"/>
      <c r="AJ179" s="341" t="s">
        <v>807</v>
      </c>
      <c r="AK179" s="12" t="s">
        <v>805</v>
      </c>
      <c r="AL179" s="323">
        <v>0.95</v>
      </c>
      <c r="AM179" s="23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0.95</v>
      </c>
      <c r="AN179" s="358">
        <f>Tabla3[[#This Row],[TOTAL A LA FECHA ]]/Tabla3[[#This Row],[Meta 2024]]</f>
        <v>0.95</v>
      </c>
    </row>
    <row r="180" spans="1:40" ht="90">
      <c r="A180" s="168" t="s">
        <v>247</v>
      </c>
      <c r="B180" s="1" t="s">
        <v>248</v>
      </c>
      <c r="C180" s="1" t="s">
        <v>249</v>
      </c>
      <c r="D180" s="1" t="s">
        <v>250</v>
      </c>
      <c r="E180" s="2" t="s">
        <v>251</v>
      </c>
      <c r="F180" s="169" t="s">
        <v>252</v>
      </c>
      <c r="G180" s="1" t="s">
        <v>253</v>
      </c>
      <c r="H180" s="12" t="s">
        <v>254</v>
      </c>
      <c r="I180" s="293" t="s">
        <v>255</v>
      </c>
      <c r="J180" s="152" t="s">
        <v>800</v>
      </c>
      <c r="K180" s="171" t="s">
        <v>801</v>
      </c>
      <c r="L180" s="152" t="s">
        <v>256</v>
      </c>
      <c r="M180" s="204" t="s">
        <v>257</v>
      </c>
      <c r="N180" s="225">
        <v>1</v>
      </c>
      <c r="O180" s="13" t="s">
        <v>808</v>
      </c>
      <c r="P180" s="18">
        <v>1</v>
      </c>
      <c r="Q180" s="174">
        <v>0.02</v>
      </c>
      <c r="R180" s="12" t="s">
        <v>803</v>
      </c>
      <c r="S180" s="155" t="s">
        <v>30</v>
      </c>
      <c r="T180" s="156" t="s">
        <v>81</v>
      </c>
      <c r="U180" s="278"/>
      <c r="V180" s="278"/>
      <c r="W180" s="278"/>
      <c r="X180" s="278"/>
      <c r="Y180" s="278"/>
      <c r="Z180" s="278"/>
      <c r="AA180" s="159"/>
      <c r="AB180" s="159"/>
      <c r="AC180" s="323"/>
      <c r="AD180" s="278"/>
      <c r="AE180" s="278"/>
      <c r="AF180" s="278"/>
      <c r="AG180" s="278"/>
      <c r="AH180" s="278"/>
      <c r="AI180" s="278"/>
      <c r="AJ180" s="159" t="s">
        <v>809</v>
      </c>
      <c r="AK180" s="159" t="s">
        <v>805</v>
      </c>
      <c r="AL180" s="323">
        <v>0.12</v>
      </c>
      <c r="AM18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0.12</v>
      </c>
      <c r="AN180" s="358">
        <f>Tabla3[[#This Row],[TOTAL A LA FECHA ]]/Tabla3[[#This Row],[Meta 2024]]</f>
        <v>0.12</v>
      </c>
    </row>
    <row r="181" spans="1:40" ht="150.75">
      <c r="A181" s="168" t="s">
        <v>247</v>
      </c>
      <c r="B181" s="1" t="s">
        <v>248</v>
      </c>
      <c r="C181" s="1" t="s">
        <v>249</v>
      </c>
      <c r="D181" s="1" t="s">
        <v>250</v>
      </c>
      <c r="E181" s="2" t="s">
        <v>251</v>
      </c>
      <c r="F181" s="169" t="s">
        <v>252</v>
      </c>
      <c r="G181" s="1" t="s">
        <v>253</v>
      </c>
      <c r="H181" s="12" t="s">
        <v>254</v>
      </c>
      <c r="I181" s="293" t="s">
        <v>255</v>
      </c>
      <c r="J181" s="152" t="s">
        <v>800</v>
      </c>
      <c r="K181" s="171" t="s">
        <v>801</v>
      </c>
      <c r="L181" s="152" t="s">
        <v>256</v>
      </c>
      <c r="M181" s="204" t="s">
        <v>257</v>
      </c>
      <c r="N181" s="277">
        <v>24</v>
      </c>
      <c r="O181" s="13" t="s">
        <v>810</v>
      </c>
      <c r="P181" s="12">
        <v>9</v>
      </c>
      <c r="Q181" s="174">
        <v>0.02</v>
      </c>
      <c r="R181" s="12" t="s">
        <v>811</v>
      </c>
      <c r="S181" s="155" t="s">
        <v>30</v>
      </c>
      <c r="T181" s="156" t="s">
        <v>80</v>
      </c>
      <c r="U181" s="159" t="s">
        <v>148</v>
      </c>
      <c r="V181" s="159" t="s">
        <v>148</v>
      </c>
      <c r="W181" s="159">
        <v>0</v>
      </c>
      <c r="X181" s="341" t="s">
        <v>812</v>
      </c>
      <c r="Y181" s="12" t="s">
        <v>813</v>
      </c>
      <c r="Z181" s="12">
        <v>5</v>
      </c>
      <c r="AA181" s="341" t="s">
        <v>814</v>
      </c>
      <c r="AB181" s="12" t="s">
        <v>813</v>
      </c>
      <c r="AC181" s="12">
        <v>3</v>
      </c>
      <c r="AD181" s="157" t="s">
        <v>815</v>
      </c>
      <c r="AE181" s="278"/>
      <c r="AF181" s="278"/>
      <c r="AG181" s="157" t="s">
        <v>816</v>
      </c>
      <c r="AH181" s="245" t="s">
        <v>817</v>
      </c>
      <c r="AI181" s="157">
        <v>1</v>
      </c>
      <c r="AJ181" s="157" t="s">
        <v>815</v>
      </c>
      <c r="AK181" s="278"/>
      <c r="AL181" s="157">
        <v>0</v>
      </c>
      <c r="AM18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9</v>
      </c>
      <c r="AN181" s="358">
        <f>Tabla3[[#This Row],[TOTAL A LA FECHA ]]/Tabla3[[#This Row],[Meta 2024]]</f>
        <v>1</v>
      </c>
    </row>
    <row r="182" spans="1:40" ht="90">
      <c r="A182" s="168" t="s">
        <v>247</v>
      </c>
      <c r="B182" s="1" t="s">
        <v>248</v>
      </c>
      <c r="C182" s="1" t="s">
        <v>249</v>
      </c>
      <c r="D182" s="1" t="s">
        <v>250</v>
      </c>
      <c r="E182" s="2" t="s">
        <v>251</v>
      </c>
      <c r="F182" s="169" t="s">
        <v>252</v>
      </c>
      <c r="G182" s="1" t="s">
        <v>253</v>
      </c>
      <c r="H182" s="12" t="s">
        <v>254</v>
      </c>
      <c r="I182" s="293" t="s">
        <v>255</v>
      </c>
      <c r="J182" s="152" t="s">
        <v>800</v>
      </c>
      <c r="K182" s="171" t="s">
        <v>801</v>
      </c>
      <c r="L182" s="152" t="s">
        <v>256</v>
      </c>
      <c r="M182" s="204" t="s">
        <v>257</v>
      </c>
      <c r="N182" s="277">
        <v>12</v>
      </c>
      <c r="O182" s="12" t="s">
        <v>258</v>
      </c>
      <c r="P182" s="12">
        <v>4</v>
      </c>
      <c r="Q182" s="170">
        <v>6.4000000000000001E-2</v>
      </c>
      <c r="R182" s="12" t="s">
        <v>818</v>
      </c>
      <c r="S182" s="155" t="s">
        <v>146</v>
      </c>
      <c r="T182" s="156" t="s">
        <v>81</v>
      </c>
      <c r="U182" s="159" t="s">
        <v>148</v>
      </c>
      <c r="V182" s="159" t="s">
        <v>148</v>
      </c>
      <c r="W182" s="159">
        <v>0</v>
      </c>
      <c r="X182" s="355"/>
      <c r="Y182" s="159" t="s">
        <v>148</v>
      </c>
      <c r="Z182" s="159">
        <v>0</v>
      </c>
      <c r="AA182" s="159" t="s">
        <v>819</v>
      </c>
      <c r="AB182" s="159" t="s">
        <v>820</v>
      </c>
      <c r="AC182" s="159">
        <v>1</v>
      </c>
      <c r="AD182" s="278"/>
      <c r="AE182" s="278"/>
      <c r="AF182" s="278"/>
      <c r="AG182" s="278"/>
      <c r="AH182" s="278"/>
      <c r="AI182" s="278"/>
      <c r="AJ182" s="159" t="s">
        <v>819</v>
      </c>
      <c r="AK182" s="159" t="s">
        <v>820</v>
      </c>
      <c r="AL182" s="159">
        <v>1</v>
      </c>
      <c r="AM182" s="234">
        <v>2</v>
      </c>
      <c r="AN182" s="358">
        <f>Tabla3[[#This Row],[TOTAL A LA FECHA ]]/Tabla3[[#This Row],[Meta 2024]]</f>
        <v>0.5</v>
      </c>
    </row>
    <row r="183" spans="1:40" ht="90">
      <c r="A183" s="168" t="s">
        <v>247</v>
      </c>
      <c r="B183" s="1" t="s">
        <v>248</v>
      </c>
      <c r="C183" s="1" t="s">
        <v>249</v>
      </c>
      <c r="D183" s="1" t="s">
        <v>250</v>
      </c>
      <c r="E183" s="2" t="s">
        <v>251</v>
      </c>
      <c r="F183" s="169" t="s">
        <v>252</v>
      </c>
      <c r="G183" s="1" t="s">
        <v>253</v>
      </c>
      <c r="H183" s="12" t="s">
        <v>254</v>
      </c>
      <c r="I183" s="293" t="s">
        <v>255</v>
      </c>
      <c r="J183" s="152" t="s">
        <v>800</v>
      </c>
      <c r="K183" s="171" t="s">
        <v>801</v>
      </c>
      <c r="L183" s="152" t="s">
        <v>256</v>
      </c>
      <c r="M183" s="204" t="s">
        <v>257</v>
      </c>
      <c r="N183" s="277">
        <v>12</v>
      </c>
      <c r="O183" s="152" t="s">
        <v>821</v>
      </c>
      <c r="P183" s="152">
        <v>3</v>
      </c>
      <c r="Q183" s="174">
        <v>0.02</v>
      </c>
      <c r="R183" s="152" t="s">
        <v>822</v>
      </c>
      <c r="S183" s="171" t="s">
        <v>71</v>
      </c>
      <c r="T183" s="172" t="s">
        <v>81</v>
      </c>
      <c r="U183" s="159" t="s">
        <v>148</v>
      </c>
      <c r="V183" s="159" t="s">
        <v>148</v>
      </c>
      <c r="W183" s="12">
        <v>0</v>
      </c>
      <c r="X183" s="159" t="s">
        <v>148</v>
      </c>
      <c r="Y183" s="159" t="s">
        <v>148</v>
      </c>
      <c r="Z183" s="12">
        <v>0</v>
      </c>
      <c r="AA183" s="159" t="s">
        <v>148</v>
      </c>
      <c r="AB183" s="159" t="s">
        <v>148</v>
      </c>
      <c r="AC183" s="12">
        <v>0</v>
      </c>
      <c r="AD183" s="159" t="s">
        <v>823</v>
      </c>
      <c r="AE183" s="159" t="s">
        <v>824</v>
      </c>
      <c r="AF183" s="159">
        <v>1</v>
      </c>
      <c r="AG183" s="159"/>
      <c r="AH183" s="335"/>
      <c r="AI183" s="335"/>
      <c r="AJ183" s="189" t="s">
        <v>825</v>
      </c>
      <c r="AK183" s="335"/>
      <c r="AL183" s="335"/>
      <c r="AM18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83" s="358">
        <f>Tabla3[[#This Row],[TOTAL A LA FECHA ]]/Tabla3[[#This Row],[Meta 2024]]</f>
        <v>0.33333333333333331</v>
      </c>
    </row>
    <row r="184" spans="1:40" ht="90">
      <c r="A184" s="168" t="s">
        <v>247</v>
      </c>
      <c r="B184" s="1" t="s">
        <v>248</v>
      </c>
      <c r="C184" s="1" t="s">
        <v>249</v>
      </c>
      <c r="D184" s="1" t="s">
        <v>250</v>
      </c>
      <c r="E184" s="2" t="s">
        <v>251</v>
      </c>
      <c r="F184" s="169" t="s">
        <v>252</v>
      </c>
      <c r="G184" s="1" t="s">
        <v>253</v>
      </c>
      <c r="H184" s="12" t="s">
        <v>254</v>
      </c>
      <c r="I184" s="293" t="s">
        <v>255</v>
      </c>
      <c r="J184" s="152" t="s">
        <v>800</v>
      </c>
      <c r="K184" s="171" t="s">
        <v>801</v>
      </c>
      <c r="L184" s="152" t="s">
        <v>256</v>
      </c>
      <c r="M184" s="204" t="s">
        <v>257</v>
      </c>
      <c r="N184" s="277">
        <v>12</v>
      </c>
      <c r="O184" s="152" t="s">
        <v>826</v>
      </c>
      <c r="P184" s="152">
        <v>2</v>
      </c>
      <c r="Q184" s="174">
        <v>0.02</v>
      </c>
      <c r="R184" s="152" t="s">
        <v>827</v>
      </c>
      <c r="S184" s="171" t="s">
        <v>76</v>
      </c>
      <c r="T184" s="246" t="s">
        <v>81</v>
      </c>
      <c r="U184" s="335"/>
      <c r="V184" s="335"/>
      <c r="W184" s="335"/>
      <c r="X184" s="335"/>
      <c r="Y184" s="335"/>
      <c r="Z184" s="335"/>
      <c r="AA184" s="335"/>
      <c r="AB184" s="335"/>
      <c r="AC184" s="335"/>
      <c r="AD184" s="335"/>
      <c r="AE184" s="335"/>
      <c r="AF184" s="335"/>
      <c r="AG184" s="335"/>
      <c r="AH184" s="335"/>
      <c r="AI184" s="335"/>
      <c r="AJ184" s="335"/>
      <c r="AK184" s="335"/>
      <c r="AL184" s="335"/>
      <c r="AM18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4" s="358">
        <f>Tabla3[[#This Row],[TOTAL A LA FECHA ]]/Tabla3[[#This Row],[Meta 2024]]</f>
        <v>0</v>
      </c>
    </row>
    <row r="185" spans="1:40" ht="90">
      <c r="A185" s="168" t="s">
        <v>247</v>
      </c>
      <c r="B185" s="1" t="s">
        <v>248</v>
      </c>
      <c r="C185" s="1" t="s">
        <v>249</v>
      </c>
      <c r="D185" s="1" t="s">
        <v>250</v>
      </c>
      <c r="E185" s="2" t="s">
        <v>251</v>
      </c>
      <c r="F185" s="169" t="s">
        <v>252</v>
      </c>
      <c r="G185" s="1" t="s">
        <v>253</v>
      </c>
      <c r="H185" s="12" t="s">
        <v>254</v>
      </c>
      <c r="I185" s="293" t="s">
        <v>255</v>
      </c>
      <c r="J185" s="152" t="s">
        <v>800</v>
      </c>
      <c r="K185" s="171" t="s">
        <v>801</v>
      </c>
      <c r="L185" s="152" t="s">
        <v>256</v>
      </c>
      <c r="M185" s="204" t="s">
        <v>257</v>
      </c>
      <c r="N185" s="225">
        <v>1</v>
      </c>
      <c r="O185" s="152" t="s">
        <v>579</v>
      </c>
      <c r="P185" s="225">
        <v>1</v>
      </c>
      <c r="Q185" s="174">
        <v>0.02</v>
      </c>
      <c r="R185" s="152" t="s">
        <v>580</v>
      </c>
      <c r="S185" s="172" t="s">
        <v>146</v>
      </c>
      <c r="T185" s="247" t="s">
        <v>81</v>
      </c>
      <c r="U185" s="160" t="s">
        <v>828</v>
      </c>
      <c r="V185" s="248" t="s">
        <v>148</v>
      </c>
      <c r="W185" s="159">
        <v>0</v>
      </c>
      <c r="X185" s="249" t="s">
        <v>829</v>
      </c>
      <c r="Y185" s="159" t="s">
        <v>148</v>
      </c>
      <c r="Z185" s="159">
        <v>0</v>
      </c>
      <c r="AA185" s="159" t="s">
        <v>829</v>
      </c>
      <c r="AB185" s="159" t="s">
        <v>148</v>
      </c>
      <c r="AC185" s="159">
        <v>0</v>
      </c>
      <c r="AD185" s="159" t="s">
        <v>829</v>
      </c>
      <c r="AE185" s="159" t="s">
        <v>148</v>
      </c>
      <c r="AF185" s="159">
        <v>0</v>
      </c>
      <c r="AG185" s="159" t="s">
        <v>829</v>
      </c>
      <c r="AH185" s="159" t="s">
        <v>148</v>
      </c>
      <c r="AI185" s="159">
        <v>0</v>
      </c>
      <c r="AJ185" s="159" t="s">
        <v>829</v>
      </c>
      <c r="AK185" s="159" t="s">
        <v>148</v>
      </c>
      <c r="AL185" s="159">
        <v>0</v>
      </c>
      <c r="AM185" s="18">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5" s="358">
        <f>Tabla3[[#This Row],[TOTAL A LA FECHA ]]/Tabla3[[#This Row],[Meta 2024]]</f>
        <v>0</v>
      </c>
    </row>
    <row r="186" spans="1:40" ht="90">
      <c r="A186" s="168" t="s">
        <v>247</v>
      </c>
      <c r="B186" s="1" t="s">
        <v>248</v>
      </c>
      <c r="C186" s="1" t="s">
        <v>249</v>
      </c>
      <c r="D186" s="1" t="s">
        <v>250</v>
      </c>
      <c r="E186" s="2" t="s">
        <v>251</v>
      </c>
      <c r="F186" s="169" t="s">
        <v>252</v>
      </c>
      <c r="G186" s="1" t="s">
        <v>253</v>
      </c>
      <c r="H186" s="12" t="s">
        <v>254</v>
      </c>
      <c r="I186" s="293" t="s">
        <v>255</v>
      </c>
      <c r="J186" s="152" t="s">
        <v>800</v>
      </c>
      <c r="K186" s="171" t="s">
        <v>801</v>
      </c>
      <c r="L186" s="152" t="s">
        <v>256</v>
      </c>
      <c r="M186" s="204" t="s">
        <v>257</v>
      </c>
      <c r="N186" s="225">
        <v>1</v>
      </c>
      <c r="O186" s="12" t="s">
        <v>830</v>
      </c>
      <c r="P186" s="225">
        <v>1</v>
      </c>
      <c r="Q186" s="174">
        <v>0.02</v>
      </c>
      <c r="R186" s="12" t="s">
        <v>582</v>
      </c>
      <c r="S186" s="156" t="s">
        <v>30</v>
      </c>
      <c r="T186" s="250" t="s">
        <v>78</v>
      </c>
      <c r="U186" s="251" t="s">
        <v>148</v>
      </c>
      <c r="V186" s="159" t="s">
        <v>148</v>
      </c>
      <c r="W186" s="159">
        <v>0</v>
      </c>
      <c r="X186" s="251" t="s">
        <v>148</v>
      </c>
      <c r="Y186" s="251" t="s">
        <v>148</v>
      </c>
      <c r="Z186" s="251">
        <v>0</v>
      </c>
      <c r="AA186" s="159" t="s">
        <v>148</v>
      </c>
      <c r="AB186" s="159" t="s">
        <v>148</v>
      </c>
      <c r="AC186" s="159">
        <v>0</v>
      </c>
      <c r="AD186" s="159" t="s">
        <v>148</v>
      </c>
      <c r="AE186" s="159" t="s">
        <v>148</v>
      </c>
      <c r="AF186" s="159">
        <v>0</v>
      </c>
      <c r="AG186" s="159" t="s">
        <v>148</v>
      </c>
      <c r="AH186" s="159" t="s">
        <v>148</v>
      </c>
      <c r="AI186" s="159">
        <v>0</v>
      </c>
      <c r="AJ186" s="159" t="s">
        <v>831</v>
      </c>
      <c r="AK186" s="159" t="s">
        <v>148</v>
      </c>
      <c r="AL186" s="159">
        <v>0</v>
      </c>
      <c r="AM186" s="159">
        <v>0</v>
      </c>
      <c r="AN186" s="358">
        <f>Tabla3[[#This Row],[TOTAL A LA FECHA ]]/Tabla3[[#This Row],[Meta 2024]]</f>
        <v>0</v>
      </c>
    </row>
    <row r="187" spans="1:40" ht="90">
      <c r="A187" s="168" t="s">
        <v>247</v>
      </c>
      <c r="B187" s="1" t="s">
        <v>248</v>
      </c>
      <c r="C187" s="1" t="s">
        <v>249</v>
      </c>
      <c r="D187" s="1" t="s">
        <v>250</v>
      </c>
      <c r="E187" s="2" t="s">
        <v>251</v>
      </c>
      <c r="F187" s="169" t="s">
        <v>252</v>
      </c>
      <c r="G187" s="1" t="s">
        <v>253</v>
      </c>
      <c r="H187" s="12" t="s">
        <v>254</v>
      </c>
      <c r="I187" s="293" t="s">
        <v>255</v>
      </c>
      <c r="J187" s="152" t="s">
        <v>832</v>
      </c>
      <c r="K187" s="171" t="s">
        <v>801</v>
      </c>
      <c r="L187" s="152" t="s">
        <v>256</v>
      </c>
      <c r="M187" s="204" t="s">
        <v>257</v>
      </c>
      <c r="N187" s="277">
        <v>48</v>
      </c>
      <c r="O187" s="12" t="s">
        <v>833</v>
      </c>
      <c r="P187" s="12">
        <v>12</v>
      </c>
      <c r="Q187" s="174">
        <v>0.02</v>
      </c>
      <c r="R187" s="12" t="s">
        <v>834</v>
      </c>
      <c r="S187" s="155" t="s">
        <v>29</v>
      </c>
      <c r="T187" s="151" t="s">
        <v>81</v>
      </c>
      <c r="U187" s="167" t="s">
        <v>835</v>
      </c>
      <c r="V187" s="167" t="s">
        <v>836</v>
      </c>
      <c r="W187" s="167">
        <v>1</v>
      </c>
      <c r="X187" s="167" t="s">
        <v>837</v>
      </c>
      <c r="Y187" s="167" t="s">
        <v>838</v>
      </c>
      <c r="Z187" s="167">
        <v>1</v>
      </c>
      <c r="AA187" s="167" t="s">
        <v>839</v>
      </c>
      <c r="AB187" s="167" t="s">
        <v>840</v>
      </c>
      <c r="AC187" s="167">
        <v>1</v>
      </c>
      <c r="AD187" s="167" t="s">
        <v>841</v>
      </c>
      <c r="AE187" s="167" t="s">
        <v>842</v>
      </c>
      <c r="AF187" s="167">
        <v>1</v>
      </c>
      <c r="AG187" s="167" t="s">
        <v>843</v>
      </c>
      <c r="AH187" s="167" t="s">
        <v>844</v>
      </c>
      <c r="AI187" s="167">
        <v>1</v>
      </c>
      <c r="AJ187" s="167" t="s">
        <v>845</v>
      </c>
      <c r="AK187" s="167" t="s">
        <v>846</v>
      </c>
      <c r="AL187" s="167">
        <v>1</v>
      </c>
      <c r="AM18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v>
      </c>
      <c r="AN187" s="358">
        <f>Tabla3[[#This Row],[TOTAL A LA FECHA ]]/Tabla3[[#This Row],[Meta 2024]]</f>
        <v>0.5</v>
      </c>
    </row>
    <row r="188" spans="1:40" ht="90">
      <c r="A188" s="168" t="s">
        <v>247</v>
      </c>
      <c r="B188" s="1" t="s">
        <v>248</v>
      </c>
      <c r="C188" s="1" t="s">
        <v>249</v>
      </c>
      <c r="D188" s="1" t="s">
        <v>250</v>
      </c>
      <c r="E188" s="2" t="s">
        <v>251</v>
      </c>
      <c r="F188" s="169" t="s">
        <v>252</v>
      </c>
      <c r="G188" s="1" t="s">
        <v>253</v>
      </c>
      <c r="H188" s="12" t="s">
        <v>254</v>
      </c>
      <c r="I188" s="293" t="s">
        <v>255</v>
      </c>
      <c r="J188" s="152" t="s">
        <v>832</v>
      </c>
      <c r="K188" s="171" t="s">
        <v>801</v>
      </c>
      <c r="L188" s="152" t="s">
        <v>256</v>
      </c>
      <c r="M188" s="204" t="s">
        <v>257</v>
      </c>
      <c r="N188" s="225">
        <v>1</v>
      </c>
      <c r="O188" s="152" t="s">
        <v>847</v>
      </c>
      <c r="P188" s="152">
        <v>2</v>
      </c>
      <c r="Q188" s="174">
        <v>0.02</v>
      </c>
      <c r="R188" s="152" t="s">
        <v>848</v>
      </c>
      <c r="S188" s="171" t="s">
        <v>146</v>
      </c>
      <c r="T188" s="172" t="s">
        <v>81</v>
      </c>
      <c r="U188" s="157" t="s">
        <v>714</v>
      </c>
      <c r="V188" s="157" t="s">
        <v>148</v>
      </c>
      <c r="W188" s="157">
        <v>0</v>
      </c>
      <c r="X188" s="157" t="s">
        <v>714</v>
      </c>
      <c r="Y188" s="157" t="s">
        <v>148</v>
      </c>
      <c r="Z188" s="157">
        <v>0</v>
      </c>
      <c r="AA188" s="157" t="s">
        <v>714</v>
      </c>
      <c r="AB188" s="157" t="s">
        <v>148</v>
      </c>
      <c r="AC188" s="157">
        <v>0</v>
      </c>
      <c r="AD188" s="157" t="s">
        <v>714</v>
      </c>
      <c r="AE188" s="157" t="s">
        <v>148</v>
      </c>
      <c r="AF188" s="157">
        <v>0</v>
      </c>
      <c r="AG188" s="157" t="s">
        <v>714</v>
      </c>
      <c r="AH188" s="157" t="s">
        <v>148</v>
      </c>
      <c r="AI188" s="157">
        <v>0</v>
      </c>
      <c r="AJ188" s="157" t="s">
        <v>714</v>
      </c>
      <c r="AK188" s="157" t="s">
        <v>148</v>
      </c>
      <c r="AL188" s="157">
        <v>0</v>
      </c>
      <c r="AM18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8" s="358">
        <f>Tabla3[[#This Row],[TOTAL A LA FECHA ]]/Tabla3[[#This Row],[Meta 2024]]</f>
        <v>0</v>
      </c>
    </row>
    <row r="189" spans="1:40" ht="90">
      <c r="A189" s="168" t="s">
        <v>247</v>
      </c>
      <c r="B189" s="1" t="s">
        <v>248</v>
      </c>
      <c r="C189" s="1" t="s">
        <v>249</v>
      </c>
      <c r="D189" s="1" t="s">
        <v>250</v>
      </c>
      <c r="E189" s="2" t="s">
        <v>251</v>
      </c>
      <c r="F189" s="169" t="s">
        <v>252</v>
      </c>
      <c r="G189" s="1" t="s">
        <v>253</v>
      </c>
      <c r="H189" s="12" t="s">
        <v>254</v>
      </c>
      <c r="I189" s="293" t="s">
        <v>255</v>
      </c>
      <c r="J189" s="152" t="s">
        <v>832</v>
      </c>
      <c r="K189" s="171" t="s">
        <v>801</v>
      </c>
      <c r="L189" s="152" t="s">
        <v>256</v>
      </c>
      <c r="M189" s="204" t="s">
        <v>257</v>
      </c>
      <c r="N189" s="225">
        <v>1</v>
      </c>
      <c r="O189" s="12" t="s">
        <v>849</v>
      </c>
      <c r="P189" s="12">
        <v>13</v>
      </c>
      <c r="Q189" s="174">
        <v>0.02</v>
      </c>
      <c r="R189" s="12" t="s">
        <v>850</v>
      </c>
      <c r="S189" s="155" t="s">
        <v>146</v>
      </c>
      <c r="T189" s="156" t="s">
        <v>81</v>
      </c>
      <c r="U189" s="278"/>
      <c r="V189" s="278"/>
      <c r="W189" s="278"/>
      <c r="X189" s="278"/>
      <c r="Y189" s="278"/>
      <c r="Z189" s="278"/>
      <c r="AA189" s="157" t="s">
        <v>851</v>
      </c>
      <c r="AB189" s="157" t="s">
        <v>852</v>
      </c>
      <c r="AC189" s="157">
        <v>0</v>
      </c>
      <c r="AD189" s="278"/>
      <c r="AE189" s="278"/>
      <c r="AF189" s="278"/>
      <c r="AG189" s="278"/>
      <c r="AH189" s="278"/>
      <c r="AI189" s="278"/>
      <c r="AJ189" s="157" t="s">
        <v>853</v>
      </c>
      <c r="AK189" s="157" t="s">
        <v>854</v>
      </c>
      <c r="AL189" s="252">
        <v>7</v>
      </c>
      <c r="AM189"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7</v>
      </c>
      <c r="AN189" s="358">
        <f>Tabla3[[#This Row],[TOTAL A LA FECHA ]]/Tabla3[[#This Row],[Meta 2024]]</f>
        <v>0.53846153846153844</v>
      </c>
    </row>
    <row r="190" spans="1:40" ht="90">
      <c r="A190" s="168" t="s">
        <v>247</v>
      </c>
      <c r="B190" s="1" t="s">
        <v>248</v>
      </c>
      <c r="C190" s="1" t="s">
        <v>249</v>
      </c>
      <c r="D190" s="1" t="s">
        <v>250</v>
      </c>
      <c r="E190" s="2" t="s">
        <v>251</v>
      </c>
      <c r="F190" s="169" t="s">
        <v>252</v>
      </c>
      <c r="G190" s="1" t="s">
        <v>253</v>
      </c>
      <c r="H190" s="12" t="s">
        <v>254</v>
      </c>
      <c r="I190" s="293" t="s">
        <v>255</v>
      </c>
      <c r="J190" s="152" t="s">
        <v>832</v>
      </c>
      <c r="K190" s="171" t="s">
        <v>801</v>
      </c>
      <c r="L190" s="152" t="s">
        <v>256</v>
      </c>
      <c r="M190" s="204" t="s">
        <v>257</v>
      </c>
      <c r="N190" s="277">
        <v>8</v>
      </c>
      <c r="O190" s="12" t="s">
        <v>855</v>
      </c>
      <c r="P190" s="12">
        <v>2</v>
      </c>
      <c r="Q190" s="174">
        <v>0.02</v>
      </c>
      <c r="R190" s="12" t="s">
        <v>856</v>
      </c>
      <c r="S190" s="155" t="s">
        <v>283</v>
      </c>
      <c r="T190" s="156" t="s">
        <v>81</v>
      </c>
      <c r="U190" s="278"/>
      <c r="V190" s="278"/>
      <c r="W190" s="278"/>
      <c r="X190" s="278"/>
      <c r="Y190" s="278"/>
      <c r="Z190" s="278"/>
      <c r="AA190" s="278"/>
      <c r="AB190" s="278"/>
      <c r="AC190" s="278"/>
      <c r="AD190" s="278"/>
      <c r="AE190" s="278"/>
      <c r="AF190" s="278"/>
      <c r="AG190" s="278"/>
      <c r="AH190" s="278"/>
      <c r="AI190" s="278"/>
      <c r="AJ190" s="157" t="s">
        <v>857</v>
      </c>
      <c r="AK190" s="157" t="s">
        <v>858</v>
      </c>
      <c r="AL190" s="157">
        <v>0</v>
      </c>
      <c r="AM19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0" s="358">
        <f>Tabla3[[#This Row],[TOTAL A LA FECHA ]]/Tabla3[[#This Row],[Meta 2024]]</f>
        <v>0</v>
      </c>
    </row>
    <row r="191" spans="1:40" ht="90">
      <c r="A191" s="168" t="s">
        <v>247</v>
      </c>
      <c r="B191" s="1" t="s">
        <v>248</v>
      </c>
      <c r="C191" s="1" t="s">
        <v>249</v>
      </c>
      <c r="D191" s="1" t="s">
        <v>250</v>
      </c>
      <c r="E191" s="2" t="s">
        <v>251</v>
      </c>
      <c r="F191" s="169" t="s">
        <v>252</v>
      </c>
      <c r="G191" s="1" t="s">
        <v>253</v>
      </c>
      <c r="H191" s="12" t="s">
        <v>254</v>
      </c>
      <c r="I191" s="293" t="s">
        <v>255</v>
      </c>
      <c r="J191" s="152" t="s">
        <v>832</v>
      </c>
      <c r="K191" s="171" t="s">
        <v>801</v>
      </c>
      <c r="L191" s="152" t="s">
        <v>256</v>
      </c>
      <c r="M191" s="204" t="s">
        <v>257</v>
      </c>
      <c r="N191" s="277">
        <v>12</v>
      </c>
      <c r="O191" s="12" t="s">
        <v>859</v>
      </c>
      <c r="P191" s="12">
        <v>3</v>
      </c>
      <c r="Q191" s="174">
        <v>0.02</v>
      </c>
      <c r="R191" s="12" t="s">
        <v>860</v>
      </c>
      <c r="S191" s="155" t="s">
        <v>71</v>
      </c>
      <c r="T191" s="156" t="s">
        <v>81</v>
      </c>
      <c r="U191" s="278"/>
      <c r="V191" s="278"/>
      <c r="W191" s="278"/>
      <c r="X191" s="278"/>
      <c r="Y191" s="278"/>
      <c r="Z191" s="278"/>
      <c r="AA191" s="157" t="s">
        <v>861</v>
      </c>
      <c r="AB191" s="157" t="s">
        <v>862</v>
      </c>
      <c r="AC191" s="324">
        <v>1</v>
      </c>
      <c r="AD191" s="278"/>
      <c r="AE191" s="278"/>
      <c r="AF191" s="278"/>
      <c r="AG191" s="278"/>
      <c r="AH191" s="278"/>
      <c r="AI191" s="278"/>
      <c r="AJ191" s="157" t="s">
        <v>863</v>
      </c>
      <c r="AK191" s="157" t="s">
        <v>711</v>
      </c>
      <c r="AL191" s="157">
        <v>0</v>
      </c>
      <c r="AM19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91" s="358">
        <f>Tabla3[[#This Row],[TOTAL A LA FECHA ]]/Tabla3[[#This Row],[Meta 2024]]</f>
        <v>0.33333333333333331</v>
      </c>
    </row>
    <row r="192" spans="1:40" ht="90">
      <c r="A192" s="168" t="s">
        <v>247</v>
      </c>
      <c r="B192" s="1" t="s">
        <v>248</v>
      </c>
      <c r="C192" s="1" t="s">
        <v>249</v>
      </c>
      <c r="D192" s="1" t="s">
        <v>250</v>
      </c>
      <c r="E192" s="2" t="s">
        <v>251</v>
      </c>
      <c r="F192" s="169" t="s">
        <v>252</v>
      </c>
      <c r="G192" s="1" t="s">
        <v>253</v>
      </c>
      <c r="H192" s="12" t="s">
        <v>254</v>
      </c>
      <c r="I192" s="293" t="s">
        <v>255</v>
      </c>
      <c r="J192" s="152" t="s">
        <v>832</v>
      </c>
      <c r="K192" s="171" t="s">
        <v>801</v>
      </c>
      <c r="L192" s="152" t="s">
        <v>256</v>
      </c>
      <c r="M192" s="204" t="s">
        <v>257</v>
      </c>
      <c r="N192" s="277">
        <v>4</v>
      </c>
      <c r="O192" s="12" t="s">
        <v>864</v>
      </c>
      <c r="P192" s="12">
        <v>1</v>
      </c>
      <c r="Q192" s="174">
        <v>0.02</v>
      </c>
      <c r="R192" s="12" t="s">
        <v>652</v>
      </c>
      <c r="S192" s="155" t="s">
        <v>78</v>
      </c>
      <c r="T192" s="156" t="s">
        <v>79</v>
      </c>
      <c r="U192" s="335"/>
      <c r="V192" s="335"/>
      <c r="W192" s="335"/>
      <c r="X192" s="335"/>
      <c r="Y192" s="335"/>
      <c r="Z192" s="335"/>
      <c r="AA192" s="189" t="s">
        <v>865</v>
      </c>
      <c r="AB192" s="189" t="s">
        <v>148</v>
      </c>
      <c r="AC192" s="189">
        <v>0</v>
      </c>
      <c r="AD192" s="335"/>
      <c r="AE192" s="335"/>
      <c r="AF192" s="335"/>
      <c r="AG192" s="335"/>
      <c r="AH192" s="335"/>
      <c r="AI192" s="335"/>
      <c r="AJ192" s="189" t="s">
        <v>866</v>
      </c>
      <c r="AK192" s="189" t="s">
        <v>148</v>
      </c>
      <c r="AL192" s="189">
        <v>0</v>
      </c>
      <c r="AM192" s="234">
        <v>0</v>
      </c>
      <c r="AN192" s="358">
        <f>Tabla3[[#This Row],[TOTAL A LA FECHA ]]/Tabla3[[#This Row],[Meta 2024]]</f>
        <v>0</v>
      </c>
    </row>
    <row r="193" spans="1:40" ht="90">
      <c r="A193" s="168" t="s">
        <v>247</v>
      </c>
      <c r="B193" s="1" t="s">
        <v>248</v>
      </c>
      <c r="C193" s="1" t="s">
        <v>249</v>
      </c>
      <c r="D193" s="1" t="s">
        <v>250</v>
      </c>
      <c r="E193" s="2" t="s">
        <v>251</v>
      </c>
      <c r="F193" s="169" t="s">
        <v>252</v>
      </c>
      <c r="G193" s="1" t="s">
        <v>253</v>
      </c>
      <c r="H193" s="12" t="s">
        <v>254</v>
      </c>
      <c r="I193" s="293" t="s">
        <v>255</v>
      </c>
      <c r="J193" s="152" t="s">
        <v>832</v>
      </c>
      <c r="K193" s="171" t="s">
        <v>801</v>
      </c>
      <c r="L193" s="152" t="s">
        <v>256</v>
      </c>
      <c r="M193" s="204" t="s">
        <v>257</v>
      </c>
      <c r="N193" s="277">
        <v>12</v>
      </c>
      <c r="O193" s="12" t="s">
        <v>258</v>
      </c>
      <c r="P193" s="12">
        <v>4</v>
      </c>
      <c r="Q193" s="170">
        <v>6.4000000000000001E-2</v>
      </c>
      <c r="R193" s="12" t="s">
        <v>818</v>
      </c>
      <c r="S193" s="155" t="s">
        <v>146</v>
      </c>
      <c r="T193" s="156" t="s">
        <v>81</v>
      </c>
      <c r="U193" s="278"/>
      <c r="V193" s="278"/>
      <c r="W193" s="278"/>
      <c r="X193" s="278"/>
      <c r="Y193" s="278"/>
      <c r="Z193" s="278"/>
      <c r="AA193" s="157" t="s">
        <v>867</v>
      </c>
      <c r="AB193" s="157" t="s">
        <v>717</v>
      </c>
      <c r="AC193" s="157">
        <v>1</v>
      </c>
      <c r="AD193" s="278"/>
      <c r="AE193" s="278"/>
      <c r="AF193" s="278"/>
      <c r="AG193" s="278"/>
      <c r="AH193" s="278"/>
      <c r="AI193" s="278"/>
      <c r="AJ193" s="157" t="s">
        <v>868</v>
      </c>
      <c r="AK193" s="157" t="s">
        <v>717</v>
      </c>
      <c r="AL193" s="157">
        <v>1</v>
      </c>
      <c r="AM19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93" s="358">
        <f>Tabla3[[#This Row],[TOTAL A LA FECHA ]]/Tabla3[[#This Row],[Meta 2024]]</f>
        <v>0.5</v>
      </c>
    </row>
    <row r="194" spans="1:40" ht="90">
      <c r="A194" s="168" t="s">
        <v>247</v>
      </c>
      <c r="B194" s="1" t="s">
        <v>248</v>
      </c>
      <c r="C194" s="1" t="s">
        <v>249</v>
      </c>
      <c r="D194" s="1" t="s">
        <v>250</v>
      </c>
      <c r="E194" s="2" t="s">
        <v>251</v>
      </c>
      <c r="F194" s="169" t="s">
        <v>252</v>
      </c>
      <c r="G194" s="1" t="s">
        <v>253</v>
      </c>
      <c r="H194" s="12" t="s">
        <v>254</v>
      </c>
      <c r="I194" s="293" t="s">
        <v>255</v>
      </c>
      <c r="J194" s="152" t="s">
        <v>869</v>
      </c>
      <c r="K194" s="171" t="s">
        <v>869</v>
      </c>
      <c r="L194" s="152" t="s">
        <v>256</v>
      </c>
      <c r="M194" s="204" t="s">
        <v>257</v>
      </c>
      <c r="N194" s="277">
        <v>4</v>
      </c>
      <c r="O194" s="12" t="s">
        <v>870</v>
      </c>
      <c r="P194" s="152">
        <v>1</v>
      </c>
      <c r="Q194" s="174">
        <v>0.05</v>
      </c>
      <c r="R194" s="152" t="s">
        <v>871</v>
      </c>
      <c r="S194" s="155" t="s">
        <v>29</v>
      </c>
      <c r="T194" s="156" t="s">
        <v>29</v>
      </c>
      <c r="U194" s="278"/>
      <c r="V194" s="278"/>
      <c r="W194" s="278"/>
      <c r="X194" s="278"/>
      <c r="Y194" s="278"/>
      <c r="Z194" s="278"/>
      <c r="AA194" s="278"/>
      <c r="AB194" s="278"/>
      <c r="AC194" s="278"/>
      <c r="AD194" s="278"/>
      <c r="AE194" s="278"/>
      <c r="AF194" s="278"/>
      <c r="AG194" s="278"/>
      <c r="AH194" s="278"/>
      <c r="AI194" s="278"/>
      <c r="AJ194" s="278"/>
      <c r="AK194" s="278"/>
      <c r="AL194" s="278"/>
      <c r="AM19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4" s="358">
        <f>Tabla3[[#This Row],[TOTAL A LA FECHA ]]/Tabla3[[#This Row],[Meta 2024]]</f>
        <v>0</v>
      </c>
    </row>
    <row r="195" spans="1:40" ht="90">
      <c r="A195" s="168" t="s">
        <v>247</v>
      </c>
      <c r="B195" s="1" t="s">
        <v>248</v>
      </c>
      <c r="C195" s="1" t="s">
        <v>249</v>
      </c>
      <c r="D195" s="1" t="s">
        <v>250</v>
      </c>
      <c r="E195" s="2" t="s">
        <v>251</v>
      </c>
      <c r="F195" s="169" t="s">
        <v>252</v>
      </c>
      <c r="G195" s="1" t="s">
        <v>253</v>
      </c>
      <c r="H195" s="12" t="s">
        <v>254</v>
      </c>
      <c r="I195" s="293" t="s">
        <v>255</v>
      </c>
      <c r="J195" s="152" t="s">
        <v>869</v>
      </c>
      <c r="K195" s="171" t="s">
        <v>869</v>
      </c>
      <c r="L195" s="152" t="s">
        <v>256</v>
      </c>
      <c r="M195" s="204" t="s">
        <v>257</v>
      </c>
      <c r="N195" s="225">
        <v>1</v>
      </c>
      <c r="O195" s="12" t="s">
        <v>872</v>
      </c>
      <c r="P195" s="225">
        <v>1</v>
      </c>
      <c r="Q195" s="174">
        <v>0.05</v>
      </c>
      <c r="R195" s="152" t="s">
        <v>873</v>
      </c>
      <c r="S195" s="155" t="s">
        <v>30</v>
      </c>
      <c r="T195" s="156" t="s">
        <v>81</v>
      </c>
      <c r="U195" s="278"/>
      <c r="V195" s="278"/>
      <c r="W195" s="278"/>
      <c r="X195" s="278"/>
      <c r="Y195" s="278"/>
      <c r="Z195" s="278"/>
      <c r="AA195" s="278"/>
      <c r="AB195" s="278"/>
      <c r="AC195" s="278"/>
      <c r="AD195" s="278"/>
      <c r="AE195" s="278"/>
      <c r="AF195" s="278"/>
      <c r="AG195" s="278"/>
      <c r="AH195" s="278"/>
      <c r="AI195" s="278"/>
      <c r="AJ195" s="278"/>
      <c r="AK195" s="278"/>
      <c r="AL195" s="278"/>
      <c r="AM19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5" s="358">
        <f>Tabla3[[#This Row],[TOTAL A LA FECHA ]]/Tabla3[[#This Row],[Meta 2024]]</f>
        <v>0</v>
      </c>
    </row>
    <row r="196" spans="1:40" ht="90">
      <c r="A196" s="168" t="s">
        <v>247</v>
      </c>
      <c r="B196" s="1" t="s">
        <v>248</v>
      </c>
      <c r="C196" s="1" t="s">
        <v>249</v>
      </c>
      <c r="D196" s="1" t="s">
        <v>250</v>
      </c>
      <c r="E196" s="2" t="s">
        <v>251</v>
      </c>
      <c r="F196" s="169" t="s">
        <v>252</v>
      </c>
      <c r="G196" s="1" t="s">
        <v>253</v>
      </c>
      <c r="H196" s="12" t="s">
        <v>254</v>
      </c>
      <c r="I196" s="293" t="s">
        <v>255</v>
      </c>
      <c r="J196" s="152" t="s">
        <v>869</v>
      </c>
      <c r="K196" s="171" t="s">
        <v>869</v>
      </c>
      <c r="L196" s="152" t="s">
        <v>256</v>
      </c>
      <c r="M196" s="204" t="s">
        <v>257</v>
      </c>
      <c r="N196" s="277">
        <v>12</v>
      </c>
      <c r="O196" s="152" t="s">
        <v>874</v>
      </c>
      <c r="P196" s="152">
        <v>4</v>
      </c>
      <c r="Q196" s="174">
        <v>0.05</v>
      </c>
      <c r="R196" s="152" t="s">
        <v>875</v>
      </c>
      <c r="S196" s="155" t="s">
        <v>146</v>
      </c>
      <c r="T196" s="156" t="s">
        <v>81</v>
      </c>
      <c r="U196" s="278"/>
      <c r="V196" s="278"/>
      <c r="W196" s="278"/>
      <c r="X196" s="278"/>
      <c r="Y196" s="278"/>
      <c r="Z196" s="278"/>
      <c r="AA196" s="278"/>
      <c r="AB196" s="278"/>
      <c r="AC196" s="278"/>
      <c r="AD196" s="278"/>
      <c r="AE196" s="278"/>
      <c r="AF196" s="278"/>
      <c r="AG196" s="278"/>
      <c r="AH196" s="278"/>
      <c r="AI196" s="278"/>
      <c r="AJ196" s="278"/>
      <c r="AK196" s="278"/>
      <c r="AL196" s="278"/>
      <c r="AM19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6" s="358">
        <f>Tabla3[[#This Row],[TOTAL A LA FECHA ]]/Tabla3[[#This Row],[Meta 2024]]</f>
        <v>0</v>
      </c>
    </row>
    <row r="197" spans="1:40" ht="90">
      <c r="A197" s="168" t="s">
        <v>247</v>
      </c>
      <c r="B197" s="1" t="s">
        <v>248</v>
      </c>
      <c r="C197" s="1" t="s">
        <v>249</v>
      </c>
      <c r="D197" s="1" t="s">
        <v>250</v>
      </c>
      <c r="E197" s="2" t="s">
        <v>251</v>
      </c>
      <c r="F197" s="169" t="s">
        <v>252</v>
      </c>
      <c r="G197" s="1" t="s">
        <v>253</v>
      </c>
      <c r="H197" s="12" t="s">
        <v>254</v>
      </c>
      <c r="I197" s="293" t="s">
        <v>255</v>
      </c>
      <c r="J197" s="152" t="s">
        <v>869</v>
      </c>
      <c r="K197" s="171" t="s">
        <v>869</v>
      </c>
      <c r="L197" s="152" t="s">
        <v>256</v>
      </c>
      <c r="M197" s="204" t="s">
        <v>257</v>
      </c>
      <c r="N197" s="277">
        <v>12</v>
      </c>
      <c r="O197" s="12" t="s">
        <v>258</v>
      </c>
      <c r="P197" s="152">
        <v>4</v>
      </c>
      <c r="Q197" s="170">
        <v>6.4000000000000001E-2</v>
      </c>
      <c r="R197" s="152" t="s">
        <v>259</v>
      </c>
      <c r="S197" s="155" t="s">
        <v>146</v>
      </c>
      <c r="T197" s="156" t="s">
        <v>81</v>
      </c>
      <c r="U197" s="278"/>
      <c r="V197" s="278"/>
      <c r="W197" s="278"/>
      <c r="X197" s="278"/>
      <c r="Y197" s="278"/>
      <c r="Z197" s="278"/>
      <c r="AA197" s="278"/>
      <c r="AB197" s="278"/>
      <c r="AC197" s="278"/>
      <c r="AD197" s="278"/>
      <c r="AE197" s="278"/>
      <c r="AF197" s="278"/>
      <c r="AG197" s="278"/>
      <c r="AH197" s="278"/>
      <c r="AI197" s="278"/>
      <c r="AJ197" s="278"/>
      <c r="AK197" s="278"/>
      <c r="AL197" s="278"/>
      <c r="AM19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7" s="358">
        <f>Tabla3[[#This Row],[TOTAL A LA FECHA ]]/Tabla3[[#This Row],[Meta 2024]]</f>
        <v>0</v>
      </c>
    </row>
    <row r="198" spans="1:40" ht="90">
      <c r="A198" s="168" t="s">
        <v>247</v>
      </c>
      <c r="B198" s="1" t="s">
        <v>248</v>
      </c>
      <c r="C198" s="1" t="s">
        <v>249</v>
      </c>
      <c r="D198" s="1" t="s">
        <v>250</v>
      </c>
      <c r="E198" s="2" t="s">
        <v>251</v>
      </c>
      <c r="F198" s="169" t="s">
        <v>252</v>
      </c>
      <c r="G198" s="1" t="s">
        <v>253</v>
      </c>
      <c r="H198" s="12" t="s">
        <v>254</v>
      </c>
      <c r="I198" s="293" t="s">
        <v>255</v>
      </c>
      <c r="J198" s="152" t="s">
        <v>876</v>
      </c>
      <c r="K198" s="171" t="s">
        <v>877</v>
      </c>
      <c r="L198" s="152" t="s">
        <v>256</v>
      </c>
      <c r="M198" s="204" t="s">
        <v>257</v>
      </c>
      <c r="N198" s="277">
        <v>4</v>
      </c>
      <c r="O198" s="12" t="s">
        <v>878</v>
      </c>
      <c r="P198" s="12">
        <v>1</v>
      </c>
      <c r="Q198" s="174">
        <v>0.02</v>
      </c>
      <c r="R198" s="12" t="s">
        <v>879</v>
      </c>
      <c r="S198" s="155" t="s">
        <v>29</v>
      </c>
      <c r="T198" s="156" t="s">
        <v>29</v>
      </c>
      <c r="U198" s="157" t="s">
        <v>880</v>
      </c>
      <c r="V198" s="184" t="s">
        <v>755</v>
      </c>
      <c r="W198" s="157">
        <v>1</v>
      </c>
      <c r="X198" s="278"/>
      <c r="Y198" s="278"/>
      <c r="Z198" s="278"/>
      <c r="AA198" s="278"/>
      <c r="AB198" s="278"/>
      <c r="AC198" s="278"/>
      <c r="AD198" s="278"/>
      <c r="AE198" s="278"/>
      <c r="AF198" s="278"/>
      <c r="AG198" s="278"/>
      <c r="AH198" s="278"/>
      <c r="AI198" s="278"/>
      <c r="AJ198" s="278"/>
      <c r="AK198" s="278"/>
      <c r="AL198" s="278"/>
      <c r="AM198" s="234">
        <v>1</v>
      </c>
      <c r="AN198" s="358">
        <f>Tabla3[[#This Row],[TOTAL A LA FECHA ]]/Tabla3[[#This Row],[Meta 2024]]</f>
        <v>1</v>
      </c>
    </row>
    <row r="199" spans="1:40" ht="120">
      <c r="A199" s="168" t="s">
        <v>247</v>
      </c>
      <c r="B199" s="1" t="s">
        <v>248</v>
      </c>
      <c r="C199" s="1" t="s">
        <v>249</v>
      </c>
      <c r="D199" s="1" t="s">
        <v>250</v>
      </c>
      <c r="E199" s="2" t="s">
        <v>251</v>
      </c>
      <c r="F199" s="169" t="s">
        <v>252</v>
      </c>
      <c r="G199" s="1" t="s">
        <v>253</v>
      </c>
      <c r="H199" s="12" t="s">
        <v>254</v>
      </c>
      <c r="I199" s="293" t="s">
        <v>255</v>
      </c>
      <c r="J199" s="152" t="s">
        <v>876</v>
      </c>
      <c r="K199" s="171" t="s">
        <v>877</v>
      </c>
      <c r="L199" s="152" t="s">
        <v>256</v>
      </c>
      <c r="M199" s="204" t="s">
        <v>257</v>
      </c>
      <c r="N199" s="277">
        <v>12</v>
      </c>
      <c r="O199" s="12" t="s">
        <v>881</v>
      </c>
      <c r="P199" s="12">
        <v>3</v>
      </c>
      <c r="Q199" s="174">
        <v>0.03</v>
      </c>
      <c r="R199" s="12" t="s">
        <v>882</v>
      </c>
      <c r="S199" s="155" t="s">
        <v>30</v>
      </c>
      <c r="T199" s="156" t="s">
        <v>81</v>
      </c>
      <c r="U199" s="278"/>
      <c r="V199" s="278"/>
      <c r="W199" s="278"/>
      <c r="X199" s="278"/>
      <c r="Y199" s="278"/>
      <c r="Z199" s="278"/>
      <c r="AA199" s="278"/>
      <c r="AB199" s="278"/>
      <c r="AC199" s="278"/>
      <c r="AD199" s="157" t="s">
        <v>883</v>
      </c>
      <c r="AE199" s="184" t="s">
        <v>755</v>
      </c>
      <c r="AF199" s="157">
        <v>1</v>
      </c>
      <c r="AG199" s="278"/>
      <c r="AH199" s="278"/>
      <c r="AI199" s="278"/>
      <c r="AJ199" s="278"/>
      <c r="AK199" s="278"/>
      <c r="AL199" s="278"/>
      <c r="AM199" s="234">
        <f>SUM(Tabla3[[#This Row],[TOTAL AVANCE CUANTITATIVO ABRIL]])</f>
        <v>1</v>
      </c>
      <c r="AN199" s="358">
        <f>Tabla3[[#This Row],[TOTAL A LA FECHA ]]/Tabla3[[#This Row],[Meta 2024]]</f>
        <v>0.33333333333333331</v>
      </c>
    </row>
    <row r="200" spans="1:40" ht="90">
      <c r="A200" s="168" t="s">
        <v>247</v>
      </c>
      <c r="B200" s="1" t="s">
        <v>248</v>
      </c>
      <c r="C200" s="1" t="s">
        <v>249</v>
      </c>
      <c r="D200" s="1" t="s">
        <v>250</v>
      </c>
      <c r="E200" s="2" t="s">
        <v>251</v>
      </c>
      <c r="F200" s="169" t="s">
        <v>252</v>
      </c>
      <c r="G200" s="1" t="s">
        <v>253</v>
      </c>
      <c r="H200" s="12" t="s">
        <v>254</v>
      </c>
      <c r="I200" s="293" t="s">
        <v>255</v>
      </c>
      <c r="J200" s="152" t="s">
        <v>876</v>
      </c>
      <c r="K200" s="171" t="s">
        <v>877</v>
      </c>
      <c r="L200" s="152" t="s">
        <v>256</v>
      </c>
      <c r="M200" s="204" t="s">
        <v>257</v>
      </c>
      <c r="N200" s="277">
        <v>4</v>
      </c>
      <c r="O200" s="12" t="s">
        <v>884</v>
      </c>
      <c r="P200" s="12">
        <v>1</v>
      </c>
      <c r="Q200" s="174">
        <v>0.02</v>
      </c>
      <c r="R200" s="12" t="s">
        <v>885</v>
      </c>
      <c r="S200" s="155" t="s">
        <v>29</v>
      </c>
      <c r="T200" s="156" t="s">
        <v>29</v>
      </c>
      <c r="U200" s="157" t="s">
        <v>886</v>
      </c>
      <c r="V200" s="184" t="s">
        <v>755</v>
      </c>
      <c r="W200" s="157">
        <v>1</v>
      </c>
      <c r="X200" s="278"/>
      <c r="Y200" s="278"/>
      <c r="Z200" s="278"/>
      <c r="AA200" s="278"/>
      <c r="AB200" s="278"/>
      <c r="AC200" s="278"/>
      <c r="AD200" s="278"/>
      <c r="AE200" s="278"/>
      <c r="AF200" s="278"/>
      <c r="AG200" s="278"/>
      <c r="AH200" s="278"/>
      <c r="AI200" s="278"/>
      <c r="AJ200" s="278"/>
      <c r="AK200" s="278"/>
      <c r="AL200" s="278"/>
      <c r="AM200" s="234">
        <f>Tabla3[[#This Row],[TOTAL AVANCE CUANTITATIVO ENERO]]</f>
        <v>1</v>
      </c>
      <c r="AN200" s="358">
        <f>Tabla3[[#This Row],[TOTAL A LA FECHA ]]/Tabla3[[#This Row],[Meta 2024]]</f>
        <v>1</v>
      </c>
    </row>
    <row r="201" spans="1:40" ht="105">
      <c r="A201" s="168" t="s">
        <v>247</v>
      </c>
      <c r="B201" s="1" t="s">
        <v>248</v>
      </c>
      <c r="C201" s="1" t="s">
        <v>249</v>
      </c>
      <c r="D201" s="1" t="s">
        <v>250</v>
      </c>
      <c r="E201" s="2" t="s">
        <v>251</v>
      </c>
      <c r="F201" s="169" t="s">
        <v>252</v>
      </c>
      <c r="G201" s="1" t="s">
        <v>253</v>
      </c>
      <c r="H201" s="12" t="s">
        <v>254</v>
      </c>
      <c r="I201" s="293" t="s">
        <v>255</v>
      </c>
      <c r="J201" s="152" t="s">
        <v>876</v>
      </c>
      <c r="K201" s="171" t="s">
        <v>877</v>
      </c>
      <c r="L201" s="152" t="s">
        <v>256</v>
      </c>
      <c r="M201" s="204" t="s">
        <v>257</v>
      </c>
      <c r="N201" s="277">
        <v>12</v>
      </c>
      <c r="O201" s="12" t="s">
        <v>887</v>
      </c>
      <c r="P201" s="12">
        <v>3</v>
      </c>
      <c r="Q201" s="174">
        <v>0.03</v>
      </c>
      <c r="R201" s="12" t="s">
        <v>888</v>
      </c>
      <c r="S201" s="155" t="s">
        <v>30</v>
      </c>
      <c r="T201" s="156" t="s">
        <v>81</v>
      </c>
      <c r="U201" s="278"/>
      <c r="V201" s="278"/>
      <c r="W201" s="278"/>
      <c r="X201" s="278"/>
      <c r="Y201" s="278"/>
      <c r="Z201" s="278"/>
      <c r="AA201" s="278"/>
      <c r="AB201" s="278"/>
      <c r="AC201" s="278"/>
      <c r="AD201" s="157" t="s">
        <v>889</v>
      </c>
      <c r="AE201" s="184" t="s">
        <v>890</v>
      </c>
      <c r="AF201" s="157">
        <v>1</v>
      </c>
      <c r="AG201" s="278"/>
      <c r="AH201" s="278"/>
      <c r="AI201" s="278"/>
      <c r="AJ201" s="278"/>
      <c r="AK201" s="278"/>
      <c r="AL201" s="278"/>
      <c r="AM201" s="234">
        <f>Tabla3[[#This Row],[TOTAL AVANCE CUANTITATIVO ABRIL]]</f>
        <v>1</v>
      </c>
      <c r="AN201" s="358">
        <f>Tabla3[[#This Row],[TOTAL A LA FECHA ]]/Tabla3[[#This Row],[Meta 2024]]</f>
        <v>0.33333333333333331</v>
      </c>
    </row>
    <row r="202" spans="1:40" ht="90">
      <c r="A202" s="168" t="s">
        <v>247</v>
      </c>
      <c r="B202" s="1" t="s">
        <v>248</v>
      </c>
      <c r="C202" s="1" t="s">
        <v>249</v>
      </c>
      <c r="D202" s="1" t="s">
        <v>250</v>
      </c>
      <c r="E202" s="2" t="s">
        <v>251</v>
      </c>
      <c r="F202" s="169" t="s">
        <v>252</v>
      </c>
      <c r="G202" s="1" t="s">
        <v>253</v>
      </c>
      <c r="H202" s="12" t="s">
        <v>254</v>
      </c>
      <c r="I202" s="293" t="s">
        <v>255</v>
      </c>
      <c r="J202" s="152" t="s">
        <v>876</v>
      </c>
      <c r="K202" s="171" t="s">
        <v>877</v>
      </c>
      <c r="L202" s="152" t="s">
        <v>256</v>
      </c>
      <c r="M202" s="204" t="s">
        <v>257</v>
      </c>
      <c r="N202" s="225">
        <v>1</v>
      </c>
      <c r="O202" s="12" t="s">
        <v>891</v>
      </c>
      <c r="P202" s="12">
        <v>1</v>
      </c>
      <c r="Q202" s="174">
        <v>0.02</v>
      </c>
      <c r="R202" s="12" t="s">
        <v>892</v>
      </c>
      <c r="S202" s="155" t="s">
        <v>29</v>
      </c>
      <c r="T202" s="156" t="s">
        <v>29</v>
      </c>
      <c r="U202" s="157" t="s">
        <v>893</v>
      </c>
      <c r="V202" s="184" t="s">
        <v>755</v>
      </c>
      <c r="W202" s="157">
        <v>1</v>
      </c>
      <c r="X202" s="278"/>
      <c r="Y202" s="278"/>
      <c r="Z202" s="278"/>
      <c r="AA202" s="278"/>
      <c r="AB202" s="278"/>
      <c r="AC202" s="278"/>
      <c r="AD202" s="278"/>
      <c r="AE202" s="278"/>
      <c r="AF202" s="278"/>
      <c r="AG202" s="278"/>
      <c r="AH202" s="278"/>
      <c r="AI202" s="278"/>
      <c r="AJ202" s="278"/>
      <c r="AK202" s="278"/>
      <c r="AL202" s="278"/>
      <c r="AM202" s="234">
        <f>Tabla3[[#This Row],[TOTAL AVANCE CUANTITATIVO ENERO]]</f>
        <v>1</v>
      </c>
      <c r="AN202" s="358">
        <f>Tabla3[[#This Row],[TOTAL A LA FECHA ]]/Tabla3[[#This Row],[Meta 2024]]</f>
        <v>1</v>
      </c>
    </row>
    <row r="203" spans="1:40" ht="105">
      <c r="A203" s="168" t="s">
        <v>247</v>
      </c>
      <c r="B203" s="1" t="s">
        <v>248</v>
      </c>
      <c r="C203" s="1" t="s">
        <v>249</v>
      </c>
      <c r="D203" s="1" t="s">
        <v>250</v>
      </c>
      <c r="E203" s="2" t="s">
        <v>251</v>
      </c>
      <c r="F203" s="169" t="s">
        <v>252</v>
      </c>
      <c r="G203" s="1" t="s">
        <v>253</v>
      </c>
      <c r="H203" s="12" t="s">
        <v>254</v>
      </c>
      <c r="I203" s="293" t="s">
        <v>255</v>
      </c>
      <c r="J203" s="152" t="s">
        <v>876</v>
      </c>
      <c r="K203" s="171" t="s">
        <v>877</v>
      </c>
      <c r="L203" s="152" t="s">
        <v>256</v>
      </c>
      <c r="M203" s="204" t="s">
        <v>257</v>
      </c>
      <c r="N203" s="225">
        <v>1</v>
      </c>
      <c r="O203" s="12" t="s">
        <v>894</v>
      </c>
      <c r="P203" s="12">
        <v>4</v>
      </c>
      <c r="Q203" s="174">
        <v>0.03</v>
      </c>
      <c r="R203" s="12" t="s">
        <v>895</v>
      </c>
      <c r="S203" s="155" t="s">
        <v>30</v>
      </c>
      <c r="T203" s="156" t="s">
        <v>81</v>
      </c>
      <c r="U203" s="278"/>
      <c r="V203" s="278"/>
      <c r="W203" s="278"/>
      <c r="X203" s="278"/>
      <c r="Y203" s="278"/>
      <c r="Z203" s="278"/>
      <c r="AA203" s="157" t="s">
        <v>896</v>
      </c>
      <c r="AB203" s="157" t="s">
        <v>897</v>
      </c>
      <c r="AC203" s="157">
        <v>1</v>
      </c>
      <c r="AD203" s="278"/>
      <c r="AE203" s="278"/>
      <c r="AF203" s="278"/>
      <c r="AG203" s="278"/>
      <c r="AH203" s="278"/>
      <c r="AI203" s="278"/>
      <c r="AJ203" s="157" t="s">
        <v>896</v>
      </c>
      <c r="AK203" s="157" t="s">
        <v>897</v>
      </c>
      <c r="AL203" s="157">
        <v>1</v>
      </c>
      <c r="AM20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203" s="358">
        <f>Tabla3[[#This Row],[TOTAL A LA FECHA ]]/Tabla3[[#This Row],[Meta 2024]]</f>
        <v>0.5</v>
      </c>
    </row>
    <row r="204" spans="1:40" ht="90">
      <c r="A204" s="168" t="s">
        <v>247</v>
      </c>
      <c r="B204" s="1" t="s">
        <v>248</v>
      </c>
      <c r="C204" s="1" t="s">
        <v>249</v>
      </c>
      <c r="D204" s="1" t="s">
        <v>250</v>
      </c>
      <c r="E204" s="2" t="s">
        <v>251</v>
      </c>
      <c r="F204" s="169" t="s">
        <v>252</v>
      </c>
      <c r="G204" s="1" t="s">
        <v>253</v>
      </c>
      <c r="H204" s="12" t="s">
        <v>254</v>
      </c>
      <c r="I204" s="293" t="s">
        <v>255</v>
      </c>
      <c r="J204" s="152" t="s">
        <v>876</v>
      </c>
      <c r="K204" s="171" t="s">
        <v>877</v>
      </c>
      <c r="L204" s="152" t="s">
        <v>256</v>
      </c>
      <c r="M204" s="204" t="s">
        <v>257</v>
      </c>
      <c r="N204" s="277">
        <v>8</v>
      </c>
      <c r="O204" s="12" t="s">
        <v>898</v>
      </c>
      <c r="P204" s="12">
        <v>2</v>
      </c>
      <c r="Q204" s="174">
        <v>0.02</v>
      </c>
      <c r="R204" s="13" t="s">
        <v>899</v>
      </c>
      <c r="S204" s="155" t="s">
        <v>30</v>
      </c>
      <c r="T204" s="156" t="s">
        <v>77</v>
      </c>
      <c r="U204" s="278"/>
      <c r="V204" s="278"/>
      <c r="W204" s="278"/>
      <c r="X204" s="278"/>
      <c r="Y204" s="278"/>
      <c r="Z204" s="278"/>
      <c r="AA204" s="278"/>
      <c r="AB204" s="278"/>
      <c r="AC204" s="278"/>
      <c r="AD204" s="278"/>
      <c r="AE204" s="278"/>
      <c r="AF204" s="278"/>
      <c r="AG204" s="278"/>
      <c r="AH204" s="278"/>
      <c r="AI204" s="278"/>
      <c r="AJ204" s="157" t="s">
        <v>900</v>
      </c>
      <c r="AK204" s="157" t="s">
        <v>901</v>
      </c>
      <c r="AL204" s="157">
        <v>1</v>
      </c>
      <c r="AM20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04" s="358">
        <f>Tabla3[[#This Row],[TOTAL A LA FECHA ]]/Tabla3[[#This Row],[Meta 2024]]</f>
        <v>0.5</v>
      </c>
    </row>
    <row r="205" spans="1:40" ht="90">
      <c r="A205" s="168" t="s">
        <v>247</v>
      </c>
      <c r="B205" s="1" t="s">
        <v>248</v>
      </c>
      <c r="C205" s="1" t="s">
        <v>249</v>
      </c>
      <c r="D205" s="1" t="s">
        <v>250</v>
      </c>
      <c r="E205" s="2" t="s">
        <v>251</v>
      </c>
      <c r="F205" s="169" t="s">
        <v>252</v>
      </c>
      <c r="G205" s="1" t="s">
        <v>253</v>
      </c>
      <c r="H205" s="12" t="s">
        <v>254</v>
      </c>
      <c r="I205" s="293" t="s">
        <v>255</v>
      </c>
      <c r="J205" s="152" t="s">
        <v>876</v>
      </c>
      <c r="K205" s="171" t="s">
        <v>877</v>
      </c>
      <c r="L205" s="152" t="s">
        <v>256</v>
      </c>
      <c r="M205" s="204" t="s">
        <v>257</v>
      </c>
      <c r="N205" s="225">
        <v>1</v>
      </c>
      <c r="O205" s="12" t="s">
        <v>902</v>
      </c>
      <c r="P205" s="12">
        <v>2</v>
      </c>
      <c r="Q205" s="174">
        <v>0.02</v>
      </c>
      <c r="R205" s="13" t="s">
        <v>903</v>
      </c>
      <c r="S205" s="155" t="s">
        <v>146</v>
      </c>
      <c r="T205" s="156" t="s">
        <v>81</v>
      </c>
      <c r="U205" s="278"/>
      <c r="V205" s="278"/>
      <c r="W205" s="278"/>
      <c r="X205" s="278"/>
      <c r="Y205" s="278"/>
      <c r="Z205" s="278"/>
      <c r="AA205" s="157"/>
      <c r="AB205" s="157"/>
      <c r="AC205" s="157"/>
      <c r="AD205" s="278"/>
      <c r="AE205" s="278"/>
      <c r="AF205" s="278"/>
      <c r="AG205" s="278"/>
      <c r="AH205" s="278"/>
      <c r="AI205" s="278"/>
      <c r="AJ205" s="157" t="s">
        <v>904</v>
      </c>
      <c r="AK205" s="157" t="s">
        <v>905</v>
      </c>
      <c r="AL205" s="157">
        <v>1</v>
      </c>
      <c r="AM205"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05" s="358">
        <f>Tabla3[[#This Row],[TOTAL A LA FECHA ]]/Tabla3[[#This Row],[Meta 2024]]</f>
        <v>0.5</v>
      </c>
    </row>
    <row r="206" spans="1:40" ht="90">
      <c r="A206" s="168" t="s">
        <v>247</v>
      </c>
      <c r="B206" s="1" t="s">
        <v>248</v>
      </c>
      <c r="C206" s="1" t="s">
        <v>249</v>
      </c>
      <c r="D206" s="1" t="s">
        <v>250</v>
      </c>
      <c r="E206" s="2" t="s">
        <v>251</v>
      </c>
      <c r="F206" s="169" t="s">
        <v>252</v>
      </c>
      <c r="G206" s="1" t="s">
        <v>253</v>
      </c>
      <c r="H206" s="12" t="s">
        <v>254</v>
      </c>
      <c r="I206" s="293" t="s">
        <v>255</v>
      </c>
      <c r="J206" s="152" t="s">
        <v>876</v>
      </c>
      <c r="K206" s="171" t="s">
        <v>877</v>
      </c>
      <c r="L206" s="152" t="s">
        <v>256</v>
      </c>
      <c r="M206" s="204" t="s">
        <v>257</v>
      </c>
      <c r="N206" s="225">
        <v>1</v>
      </c>
      <c r="O206" s="12" t="s">
        <v>906</v>
      </c>
      <c r="P206" s="12">
        <v>3</v>
      </c>
      <c r="Q206" s="174">
        <v>0.02</v>
      </c>
      <c r="R206" s="13" t="s">
        <v>907</v>
      </c>
      <c r="S206" s="155" t="s">
        <v>71</v>
      </c>
      <c r="T206" s="156" t="s">
        <v>81</v>
      </c>
      <c r="U206" s="278"/>
      <c r="V206" s="278"/>
      <c r="W206" s="278"/>
      <c r="X206" s="278"/>
      <c r="Y206" s="278"/>
      <c r="Z206" s="157">
        <v>0</v>
      </c>
      <c r="AA206" s="157"/>
      <c r="AB206" s="157"/>
      <c r="AC206" s="157">
        <v>0</v>
      </c>
      <c r="AD206" s="278"/>
      <c r="AE206" s="278"/>
      <c r="AF206" s="278"/>
      <c r="AG206" s="278"/>
      <c r="AH206" s="278"/>
      <c r="AI206" s="278"/>
      <c r="AJ206" s="157" t="s">
        <v>908</v>
      </c>
      <c r="AK206" s="157" t="s">
        <v>905</v>
      </c>
      <c r="AL206" s="157">
        <v>1</v>
      </c>
      <c r="AM206"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06" s="358">
        <f>Tabla3[[#This Row],[TOTAL A LA FECHA ]]/Tabla3[[#This Row],[Meta 2024]]</f>
        <v>0.33333333333333331</v>
      </c>
    </row>
    <row r="207" spans="1:40" ht="90">
      <c r="A207" s="168" t="s">
        <v>247</v>
      </c>
      <c r="B207" s="1" t="s">
        <v>248</v>
      </c>
      <c r="C207" s="1" t="s">
        <v>249</v>
      </c>
      <c r="D207" s="1" t="s">
        <v>250</v>
      </c>
      <c r="E207" s="2" t="s">
        <v>251</v>
      </c>
      <c r="F207" s="169" t="s">
        <v>252</v>
      </c>
      <c r="G207" s="1" t="s">
        <v>253</v>
      </c>
      <c r="H207" s="12" t="s">
        <v>254</v>
      </c>
      <c r="I207" s="293" t="s">
        <v>255</v>
      </c>
      <c r="J207" s="152" t="s">
        <v>876</v>
      </c>
      <c r="K207" s="171" t="s">
        <v>877</v>
      </c>
      <c r="L207" s="152" t="s">
        <v>256</v>
      </c>
      <c r="M207" s="204" t="s">
        <v>257</v>
      </c>
      <c r="N207" s="225">
        <v>1</v>
      </c>
      <c r="O207" s="12" t="s">
        <v>909</v>
      </c>
      <c r="P207" s="12">
        <v>4</v>
      </c>
      <c r="Q207" s="174">
        <v>0.02</v>
      </c>
      <c r="R207" s="13" t="s">
        <v>910</v>
      </c>
      <c r="S207" s="155" t="s">
        <v>146</v>
      </c>
      <c r="T207" s="156" t="s">
        <v>81</v>
      </c>
      <c r="U207" s="278"/>
      <c r="V207" s="278"/>
      <c r="W207" s="278"/>
      <c r="X207" s="278"/>
      <c r="Y207" s="278"/>
      <c r="Z207" s="278"/>
      <c r="AA207" s="157" t="s">
        <v>911</v>
      </c>
      <c r="AB207" s="157" t="s">
        <v>912</v>
      </c>
      <c r="AC207" s="157">
        <v>1</v>
      </c>
      <c r="AD207" s="278"/>
      <c r="AE207" s="278"/>
      <c r="AF207" s="278"/>
      <c r="AG207" s="278"/>
      <c r="AH207" s="278"/>
      <c r="AI207" s="278"/>
      <c r="AJ207" s="157" t="s">
        <v>911</v>
      </c>
      <c r="AK207" s="157" t="s">
        <v>912</v>
      </c>
      <c r="AL207" s="157">
        <v>1</v>
      </c>
      <c r="AM20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207" s="358">
        <f>Tabla3[[#This Row],[TOTAL A LA FECHA ]]/Tabla3[[#This Row],[Meta 2024]]</f>
        <v>0.5</v>
      </c>
    </row>
    <row r="208" spans="1:40" ht="90">
      <c r="A208" s="168" t="s">
        <v>247</v>
      </c>
      <c r="B208" s="1" t="s">
        <v>248</v>
      </c>
      <c r="C208" s="1" t="s">
        <v>249</v>
      </c>
      <c r="D208" s="1" t="s">
        <v>250</v>
      </c>
      <c r="E208" s="2" t="s">
        <v>251</v>
      </c>
      <c r="F208" s="169" t="s">
        <v>252</v>
      </c>
      <c r="G208" s="1" t="s">
        <v>253</v>
      </c>
      <c r="H208" s="12" t="s">
        <v>254</v>
      </c>
      <c r="I208" s="293" t="s">
        <v>255</v>
      </c>
      <c r="J208" s="152" t="s">
        <v>876</v>
      </c>
      <c r="K208" s="171" t="s">
        <v>877</v>
      </c>
      <c r="L208" s="152" t="s">
        <v>256</v>
      </c>
      <c r="M208" s="204" t="s">
        <v>257</v>
      </c>
      <c r="N208" s="277">
        <v>24</v>
      </c>
      <c r="O208" s="13" t="s">
        <v>913</v>
      </c>
      <c r="P208" s="12">
        <v>6</v>
      </c>
      <c r="Q208" s="174">
        <v>0.03</v>
      </c>
      <c r="R208" s="13" t="s">
        <v>914</v>
      </c>
      <c r="S208" s="155" t="s">
        <v>78</v>
      </c>
      <c r="T208" s="156" t="s">
        <v>79</v>
      </c>
      <c r="U208" s="157" t="s">
        <v>915</v>
      </c>
      <c r="V208" s="278"/>
      <c r="W208" s="278"/>
      <c r="X208" s="278"/>
      <c r="Y208" s="278"/>
      <c r="Z208" s="278"/>
      <c r="AA208" s="278"/>
      <c r="AB208" s="278"/>
      <c r="AC208" s="278"/>
      <c r="AD208" s="278"/>
      <c r="AE208" s="278"/>
      <c r="AF208" s="278"/>
      <c r="AG208" s="278"/>
      <c r="AH208" s="278"/>
      <c r="AI208" s="278"/>
      <c r="AJ208" s="278"/>
      <c r="AK208" s="278"/>
      <c r="AL208" s="278"/>
      <c r="AM20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08" s="358">
        <f>Tabla3[[#This Row],[TOTAL A LA FECHA ]]/Tabla3[[#This Row],[Meta 2024]]</f>
        <v>0</v>
      </c>
    </row>
    <row r="209" spans="1:40" ht="90">
      <c r="A209" s="168" t="s">
        <v>247</v>
      </c>
      <c r="B209" s="1" t="s">
        <v>248</v>
      </c>
      <c r="C209" s="1" t="s">
        <v>249</v>
      </c>
      <c r="D209" s="1" t="s">
        <v>250</v>
      </c>
      <c r="E209" s="2" t="s">
        <v>251</v>
      </c>
      <c r="F209" s="169" t="s">
        <v>252</v>
      </c>
      <c r="G209" s="1" t="s">
        <v>253</v>
      </c>
      <c r="H209" s="12" t="s">
        <v>254</v>
      </c>
      <c r="I209" s="293" t="s">
        <v>255</v>
      </c>
      <c r="J209" s="152" t="s">
        <v>876</v>
      </c>
      <c r="K209" s="171" t="s">
        <v>877</v>
      </c>
      <c r="L209" s="152" t="s">
        <v>256</v>
      </c>
      <c r="M209" s="204" t="s">
        <v>257</v>
      </c>
      <c r="N209" s="277">
        <v>32</v>
      </c>
      <c r="O209" s="13" t="s">
        <v>916</v>
      </c>
      <c r="P209" s="12">
        <v>8</v>
      </c>
      <c r="Q209" s="174">
        <v>0.02</v>
      </c>
      <c r="R209" s="13" t="s">
        <v>917</v>
      </c>
      <c r="S209" s="155" t="s">
        <v>78</v>
      </c>
      <c r="T209" s="156" t="s">
        <v>79</v>
      </c>
      <c r="U209" s="278"/>
      <c r="V209" s="278"/>
      <c r="W209" s="278"/>
      <c r="X209" s="278"/>
      <c r="Y209" s="278"/>
      <c r="Z209" s="278"/>
      <c r="AA209" s="278"/>
      <c r="AB209" s="278"/>
      <c r="AC209" s="278"/>
      <c r="AD209" s="278"/>
      <c r="AE209" s="278"/>
      <c r="AF209" s="278"/>
      <c r="AG209" s="278"/>
      <c r="AH209" s="278"/>
      <c r="AI209" s="278"/>
      <c r="AJ209" s="278"/>
      <c r="AK209" s="278"/>
      <c r="AL209" s="278"/>
      <c r="AM20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09" s="358">
        <f>Tabla3[[#This Row],[TOTAL A LA FECHA ]]/Tabla3[[#This Row],[Meta 2024]]</f>
        <v>0</v>
      </c>
    </row>
    <row r="210" spans="1:40" ht="90">
      <c r="A210" s="253" t="s">
        <v>247</v>
      </c>
      <c r="B210" s="5" t="s">
        <v>248</v>
      </c>
      <c r="C210" s="5" t="s">
        <v>918</v>
      </c>
      <c r="D210" s="5" t="s">
        <v>919</v>
      </c>
      <c r="E210" s="254" t="s">
        <v>251</v>
      </c>
      <c r="F210" s="255" t="s">
        <v>252</v>
      </c>
      <c r="G210" s="5" t="s">
        <v>253</v>
      </c>
      <c r="H210" s="13" t="s">
        <v>254</v>
      </c>
      <c r="I210" s="325" t="s">
        <v>255</v>
      </c>
      <c r="J210" s="154" t="s">
        <v>876</v>
      </c>
      <c r="K210" s="256" t="s">
        <v>877</v>
      </c>
      <c r="L210" s="154" t="s">
        <v>256</v>
      </c>
      <c r="M210" s="204" t="s">
        <v>257</v>
      </c>
      <c r="N210" s="326">
        <v>16</v>
      </c>
      <c r="O210" s="13" t="s">
        <v>920</v>
      </c>
      <c r="P210" s="13">
        <v>3</v>
      </c>
      <c r="Q210" s="174">
        <v>0.01</v>
      </c>
      <c r="R210" s="13" t="s">
        <v>921</v>
      </c>
      <c r="S210" s="257" t="s">
        <v>146</v>
      </c>
      <c r="T210" s="258" t="s">
        <v>81</v>
      </c>
      <c r="U210" s="252" t="s">
        <v>922</v>
      </c>
      <c r="V210" s="356"/>
      <c r="W210" s="356"/>
      <c r="X210" s="356"/>
      <c r="Y210" s="356"/>
      <c r="Z210" s="356"/>
      <c r="AA210" s="356"/>
      <c r="AB210" s="356"/>
      <c r="AC210" s="356"/>
      <c r="AD210" s="356"/>
      <c r="AE210" s="356"/>
      <c r="AF210" s="356"/>
      <c r="AG210" s="356"/>
      <c r="AH210" s="356"/>
      <c r="AI210" s="356"/>
      <c r="AJ210" s="252" t="s">
        <v>923</v>
      </c>
      <c r="AK210" s="252" t="s">
        <v>148</v>
      </c>
      <c r="AL210" s="252">
        <v>0</v>
      </c>
      <c r="AM210" s="32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0" s="358">
        <f>Tabla3[[#This Row],[TOTAL A LA FECHA ]]/Tabla3[[#This Row],[Meta 2024]]</f>
        <v>0</v>
      </c>
    </row>
    <row r="211" spans="1:40" ht="90">
      <c r="A211" s="168" t="s">
        <v>247</v>
      </c>
      <c r="B211" s="1" t="s">
        <v>248</v>
      </c>
      <c r="C211" s="1" t="s">
        <v>249</v>
      </c>
      <c r="D211" s="1" t="s">
        <v>250</v>
      </c>
      <c r="E211" s="2" t="s">
        <v>251</v>
      </c>
      <c r="F211" s="169" t="s">
        <v>252</v>
      </c>
      <c r="G211" s="1" t="s">
        <v>253</v>
      </c>
      <c r="H211" s="12" t="s">
        <v>254</v>
      </c>
      <c r="I211" s="293" t="s">
        <v>255</v>
      </c>
      <c r="J211" s="152" t="s">
        <v>876</v>
      </c>
      <c r="K211" s="171" t="s">
        <v>877</v>
      </c>
      <c r="L211" s="152" t="s">
        <v>256</v>
      </c>
      <c r="M211" s="204" t="s">
        <v>257</v>
      </c>
      <c r="N211" s="225">
        <v>1</v>
      </c>
      <c r="O211" s="12" t="s">
        <v>924</v>
      </c>
      <c r="P211" s="12">
        <v>1</v>
      </c>
      <c r="Q211" s="174">
        <v>0.02</v>
      </c>
      <c r="R211" s="12" t="s">
        <v>925</v>
      </c>
      <c r="S211" s="155" t="s">
        <v>283</v>
      </c>
      <c r="T211" s="156" t="s">
        <v>77</v>
      </c>
      <c r="U211" s="278"/>
      <c r="V211" s="278"/>
      <c r="W211" s="278"/>
      <c r="X211" s="278"/>
      <c r="Y211" s="278"/>
      <c r="Z211" s="278"/>
      <c r="AA211" s="278" t="s">
        <v>926</v>
      </c>
      <c r="AB211" s="278"/>
      <c r="AC211" s="278"/>
      <c r="AD211" s="157"/>
      <c r="AE211" s="157"/>
      <c r="AF211" s="157"/>
      <c r="AG211" s="157" t="s">
        <v>927</v>
      </c>
      <c r="AH211" s="157" t="s">
        <v>928</v>
      </c>
      <c r="AI211" s="157">
        <v>1</v>
      </c>
      <c r="AJ211" s="278"/>
      <c r="AK211" s="278"/>
      <c r="AL211" s="354"/>
      <c r="AM21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11" s="358">
        <f>Tabla3[[#This Row],[TOTAL A LA FECHA ]]/Tabla3[[#This Row],[Meta 2024]]</f>
        <v>1</v>
      </c>
    </row>
    <row r="212" spans="1:40" ht="90">
      <c r="A212" s="168" t="s">
        <v>247</v>
      </c>
      <c r="B212" s="1" t="s">
        <v>248</v>
      </c>
      <c r="C212" s="1" t="s">
        <v>249</v>
      </c>
      <c r="D212" s="1" t="s">
        <v>250</v>
      </c>
      <c r="E212" s="2" t="s">
        <v>251</v>
      </c>
      <c r="F212" s="169" t="s">
        <v>252</v>
      </c>
      <c r="G212" s="1" t="s">
        <v>253</v>
      </c>
      <c r="H212" s="12" t="s">
        <v>254</v>
      </c>
      <c r="I212" s="293" t="s">
        <v>255</v>
      </c>
      <c r="J212" s="152" t="s">
        <v>876</v>
      </c>
      <c r="K212" s="171" t="s">
        <v>877</v>
      </c>
      <c r="L212" s="152" t="s">
        <v>256</v>
      </c>
      <c r="M212" s="204" t="s">
        <v>257</v>
      </c>
      <c r="N212" s="277">
        <v>4</v>
      </c>
      <c r="O212" s="20" t="s">
        <v>785</v>
      </c>
      <c r="P212" s="20">
        <v>1</v>
      </c>
      <c r="Q212" s="174">
        <v>0.02</v>
      </c>
      <c r="R212" s="20" t="s">
        <v>786</v>
      </c>
      <c r="S212" s="155" t="s">
        <v>146</v>
      </c>
      <c r="T212" s="258" t="s">
        <v>78</v>
      </c>
      <c r="U212" s="278"/>
      <c r="V212" s="278"/>
      <c r="W212" s="278"/>
      <c r="X212" s="278"/>
      <c r="Y212" s="278"/>
      <c r="Z212" s="278"/>
      <c r="AA212" s="278"/>
      <c r="AB212" s="278"/>
      <c r="AC212" s="278"/>
      <c r="AD212" s="278"/>
      <c r="AE212" s="278"/>
      <c r="AF212" s="278"/>
      <c r="AG212" s="278"/>
      <c r="AH212" s="278"/>
      <c r="AI212" s="278"/>
      <c r="AJ212" s="157" t="s">
        <v>929</v>
      </c>
      <c r="AK212" s="157" t="s">
        <v>930</v>
      </c>
      <c r="AL212" s="278"/>
      <c r="AM21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2" s="358">
        <f>Tabla3[[#This Row],[TOTAL A LA FECHA ]]/Tabla3[[#This Row],[Meta 2024]]</f>
        <v>0</v>
      </c>
    </row>
    <row r="213" spans="1:40" ht="105">
      <c r="A213" s="168" t="s">
        <v>247</v>
      </c>
      <c r="B213" s="1" t="s">
        <v>248</v>
      </c>
      <c r="C213" s="1" t="s">
        <v>249</v>
      </c>
      <c r="D213" s="1" t="s">
        <v>250</v>
      </c>
      <c r="E213" s="2" t="s">
        <v>251</v>
      </c>
      <c r="F213" s="169" t="s">
        <v>252</v>
      </c>
      <c r="G213" s="1" t="s">
        <v>253</v>
      </c>
      <c r="H213" s="12" t="s">
        <v>254</v>
      </c>
      <c r="I213" s="293" t="s">
        <v>255</v>
      </c>
      <c r="J213" s="152" t="s">
        <v>876</v>
      </c>
      <c r="K213" s="171" t="s">
        <v>877</v>
      </c>
      <c r="L213" s="152" t="s">
        <v>256</v>
      </c>
      <c r="M213" s="204" t="s">
        <v>257</v>
      </c>
      <c r="N213" s="277">
        <v>2</v>
      </c>
      <c r="O213" s="20" t="s">
        <v>931</v>
      </c>
      <c r="P213" s="152">
        <v>2</v>
      </c>
      <c r="Q213" s="174">
        <v>0.02</v>
      </c>
      <c r="R213" s="152" t="s">
        <v>932</v>
      </c>
      <c r="S213" s="155" t="s">
        <v>72</v>
      </c>
      <c r="T213" s="156" t="s">
        <v>79</v>
      </c>
      <c r="U213" s="278"/>
      <c r="V213" s="278"/>
      <c r="W213" s="278"/>
      <c r="X213" s="278"/>
      <c r="Y213" s="278"/>
      <c r="Z213" s="278"/>
      <c r="AA213" s="157" t="s">
        <v>933</v>
      </c>
      <c r="AB213" s="157" t="s">
        <v>934</v>
      </c>
      <c r="AC213" s="157">
        <v>2</v>
      </c>
      <c r="AD213" s="157" t="s">
        <v>935</v>
      </c>
      <c r="AE213" s="157" t="s">
        <v>934</v>
      </c>
      <c r="AF213" s="157">
        <v>2</v>
      </c>
      <c r="AG213" s="157" t="s">
        <v>936</v>
      </c>
      <c r="AH213" s="157" t="s">
        <v>937</v>
      </c>
      <c r="AI213" s="157">
        <v>2</v>
      </c>
      <c r="AJ213" s="278"/>
      <c r="AK213" s="278"/>
      <c r="AL213" s="278"/>
      <c r="AM21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v>
      </c>
      <c r="AN213" s="358">
        <f>Tabla3[[#This Row],[TOTAL A LA FECHA ]]/Tabla3[[#This Row],[Meta 2024]]</f>
        <v>3</v>
      </c>
    </row>
    <row r="214" spans="1:40" ht="90">
      <c r="A214" s="168" t="s">
        <v>247</v>
      </c>
      <c r="B214" s="1" t="s">
        <v>248</v>
      </c>
      <c r="C214" s="1" t="s">
        <v>249</v>
      </c>
      <c r="D214" s="1" t="s">
        <v>250</v>
      </c>
      <c r="E214" s="2" t="s">
        <v>251</v>
      </c>
      <c r="F214" s="169" t="s">
        <v>252</v>
      </c>
      <c r="G214" s="1" t="s">
        <v>253</v>
      </c>
      <c r="H214" s="12" t="s">
        <v>254</v>
      </c>
      <c r="I214" s="293" t="s">
        <v>255</v>
      </c>
      <c r="J214" s="152" t="s">
        <v>876</v>
      </c>
      <c r="K214" s="171" t="s">
        <v>877</v>
      </c>
      <c r="L214" s="152" t="s">
        <v>256</v>
      </c>
      <c r="M214" s="204" t="s">
        <v>257</v>
      </c>
      <c r="N214" s="225">
        <v>1</v>
      </c>
      <c r="O214" s="12" t="s">
        <v>258</v>
      </c>
      <c r="P214" s="14" t="s">
        <v>938</v>
      </c>
      <c r="Q214" s="326">
        <v>4</v>
      </c>
      <c r="R214" s="12" t="s">
        <v>818</v>
      </c>
      <c r="S214" s="171"/>
      <c r="T214" s="172"/>
      <c r="U214" s="278"/>
      <c r="V214" s="278"/>
      <c r="W214" s="278"/>
      <c r="X214" s="278"/>
      <c r="Y214" s="278"/>
      <c r="Z214" s="278"/>
      <c r="AA214" s="157" t="s">
        <v>939</v>
      </c>
      <c r="AB214" s="157" t="s">
        <v>940</v>
      </c>
      <c r="AC214" s="157">
        <v>1</v>
      </c>
      <c r="AD214" s="278"/>
      <c r="AE214" s="278"/>
      <c r="AF214" s="278"/>
      <c r="AG214" s="278"/>
      <c r="AH214" s="278"/>
      <c r="AI214" s="278"/>
      <c r="AJ214" s="157" t="s">
        <v>939</v>
      </c>
      <c r="AK214" s="157" t="s">
        <v>940</v>
      </c>
      <c r="AL214" s="157">
        <v>1</v>
      </c>
      <c r="AM21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214" s="358">
        <f>Tabla3[[#This Row],[TOTAL A LA FECHA ]]/Tabla3[[#This Row],[Peso Porcentual de la Actividad en relación con la Meta ]]</f>
        <v>0.5</v>
      </c>
    </row>
    <row r="215" spans="1:40" ht="90">
      <c r="A215" s="168" t="s">
        <v>247</v>
      </c>
      <c r="B215" s="1" t="s">
        <v>248</v>
      </c>
      <c r="C215" s="1" t="s">
        <v>249</v>
      </c>
      <c r="D215" s="1" t="s">
        <v>250</v>
      </c>
      <c r="E215" s="2" t="s">
        <v>251</v>
      </c>
      <c r="F215" s="169" t="s">
        <v>252</v>
      </c>
      <c r="G215" s="1" t="s">
        <v>253</v>
      </c>
      <c r="H215" s="12" t="s">
        <v>254</v>
      </c>
      <c r="I215" s="293" t="s">
        <v>255</v>
      </c>
      <c r="J215" s="171" t="s">
        <v>941</v>
      </c>
      <c r="K215" s="171" t="s">
        <v>941</v>
      </c>
      <c r="L215" s="152" t="s">
        <v>256</v>
      </c>
      <c r="M215" s="204" t="s">
        <v>257</v>
      </c>
      <c r="N215" s="225">
        <v>1</v>
      </c>
      <c r="O215" s="12" t="s">
        <v>942</v>
      </c>
      <c r="P215" s="12">
        <v>1</v>
      </c>
      <c r="Q215" s="174">
        <v>0.02</v>
      </c>
      <c r="R215" s="12" t="s">
        <v>943</v>
      </c>
      <c r="S215" s="155" t="s">
        <v>146</v>
      </c>
      <c r="T215" s="156" t="s">
        <v>77</v>
      </c>
      <c r="U215" s="278"/>
      <c r="V215" s="278"/>
      <c r="W215" s="278"/>
      <c r="X215" s="278"/>
      <c r="Y215" s="278"/>
      <c r="Z215" s="278"/>
      <c r="AA215" s="278"/>
      <c r="AB215" s="278"/>
      <c r="AC215" s="278"/>
      <c r="AD215" s="278"/>
      <c r="AE215" s="278"/>
      <c r="AF215" s="278"/>
      <c r="AG215" s="278"/>
      <c r="AH215" s="278"/>
      <c r="AI215" s="278"/>
      <c r="AJ215" s="278"/>
      <c r="AK215" s="278"/>
      <c r="AL215" s="278"/>
      <c r="AM21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5" s="358">
        <f>Tabla3[[#This Row],[TOTAL A LA FECHA ]]/Tabla3[[#This Row],[Meta 2024]]</f>
        <v>0</v>
      </c>
    </row>
    <row r="216" spans="1:40" ht="90">
      <c r="A216" s="168" t="s">
        <v>247</v>
      </c>
      <c r="B216" s="1" t="s">
        <v>248</v>
      </c>
      <c r="C216" s="1" t="s">
        <v>249</v>
      </c>
      <c r="D216" s="1" t="s">
        <v>250</v>
      </c>
      <c r="E216" s="2" t="s">
        <v>251</v>
      </c>
      <c r="F216" s="169" t="s">
        <v>252</v>
      </c>
      <c r="G216" s="1" t="s">
        <v>253</v>
      </c>
      <c r="H216" s="12" t="s">
        <v>254</v>
      </c>
      <c r="I216" s="293" t="s">
        <v>255</v>
      </c>
      <c r="J216" s="152" t="s">
        <v>944</v>
      </c>
      <c r="K216" s="171" t="s">
        <v>877</v>
      </c>
      <c r="L216" s="152" t="s">
        <v>256</v>
      </c>
      <c r="M216" s="204" t="s">
        <v>945</v>
      </c>
      <c r="N216" s="277">
        <v>1</v>
      </c>
      <c r="O216" s="12" t="s">
        <v>946</v>
      </c>
      <c r="P216" s="12">
        <v>1</v>
      </c>
      <c r="Q216" s="18">
        <v>0.08</v>
      </c>
      <c r="R216" s="12" t="s">
        <v>947</v>
      </c>
      <c r="S216" s="155" t="s">
        <v>29</v>
      </c>
      <c r="T216" s="156" t="s">
        <v>29</v>
      </c>
      <c r="U216" s="278"/>
      <c r="V216" s="278"/>
      <c r="W216" s="278"/>
      <c r="X216" s="278"/>
      <c r="Y216" s="278"/>
      <c r="Z216" s="278"/>
      <c r="AA216" s="278"/>
      <c r="AB216" s="278"/>
      <c r="AC216" s="278"/>
      <c r="AD216" s="278"/>
      <c r="AE216" s="278"/>
      <c r="AF216" s="278"/>
      <c r="AG216" s="278"/>
      <c r="AH216" s="278"/>
      <c r="AI216" s="278"/>
      <c r="AJ216" s="278"/>
      <c r="AK216" s="278"/>
      <c r="AL216" s="278"/>
      <c r="AM21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6" s="358">
        <f>Tabla3[[#This Row],[TOTAL A LA FECHA ]]/Tabla3[[#This Row],[Meta 2024]]</f>
        <v>0</v>
      </c>
    </row>
    <row r="217" spans="1:40" ht="90">
      <c r="A217" s="168" t="s">
        <v>247</v>
      </c>
      <c r="B217" s="1" t="s">
        <v>248</v>
      </c>
      <c r="C217" s="1" t="s">
        <v>249</v>
      </c>
      <c r="D217" s="1" t="s">
        <v>250</v>
      </c>
      <c r="E217" s="2" t="s">
        <v>251</v>
      </c>
      <c r="F217" s="169" t="s">
        <v>252</v>
      </c>
      <c r="G217" s="1" t="s">
        <v>253</v>
      </c>
      <c r="H217" s="12" t="s">
        <v>254</v>
      </c>
      <c r="I217" s="293" t="s">
        <v>255</v>
      </c>
      <c r="J217" s="152" t="s">
        <v>944</v>
      </c>
      <c r="K217" s="171" t="s">
        <v>877</v>
      </c>
      <c r="L217" s="152" t="s">
        <v>256</v>
      </c>
      <c r="M217" s="204" t="s">
        <v>945</v>
      </c>
      <c r="N217" s="225">
        <v>1</v>
      </c>
      <c r="O217" s="12" t="s">
        <v>948</v>
      </c>
      <c r="P217" s="18">
        <v>1</v>
      </c>
      <c r="Q217" s="18">
        <v>0.12</v>
      </c>
      <c r="R217" s="13" t="s">
        <v>949</v>
      </c>
      <c r="S217" s="155" t="s">
        <v>30</v>
      </c>
      <c r="T217" s="156" t="s">
        <v>81</v>
      </c>
      <c r="U217" s="278"/>
      <c r="V217" s="278"/>
      <c r="W217" s="278"/>
      <c r="X217" s="278"/>
      <c r="Y217" s="278"/>
      <c r="Z217" s="278"/>
      <c r="AA217" s="278"/>
      <c r="AB217" s="278"/>
      <c r="AC217" s="278"/>
      <c r="AD217" s="278"/>
      <c r="AE217" s="278"/>
      <c r="AF217" s="278"/>
      <c r="AG217" s="278"/>
      <c r="AH217" s="278"/>
      <c r="AI217" s="278"/>
      <c r="AJ217" s="278"/>
      <c r="AK217" s="278"/>
      <c r="AL217" s="278"/>
      <c r="AM21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7" s="358">
        <f>Tabla3[[#This Row],[TOTAL A LA FECHA ]]/Tabla3[[#This Row],[Meta 2024]]</f>
        <v>0</v>
      </c>
    </row>
    <row r="218" spans="1:40" ht="90">
      <c r="A218" s="168" t="s">
        <v>247</v>
      </c>
      <c r="B218" s="1" t="s">
        <v>248</v>
      </c>
      <c r="C218" s="1" t="s">
        <v>249</v>
      </c>
      <c r="D218" s="1" t="s">
        <v>250</v>
      </c>
      <c r="E218" s="2" t="s">
        <v>251</v>
      </c>
      <c r="F218" s="169" t="s">
        <v>252</v>
      </c>
      <c r="G218" s="1" t="s">
        <v>253</v>
      </c>
      <c r="H218" s="12" t="s">
        <v>254</v>
      </c>
      <c r="I218" s="293" t="s">
        <v>255</v>
      </c>
      <c r="J218" s="152" t="s">
        <v>944</v>
      </c>
      <c r="K218" s="171" t="s">
        <v>877</v>
      </c>
      <c r="L218" s="152" t="s">
        <v>256</v>
      </c>
      <c r="M218" s="204" t="s">
        <v>945</v>
      </c>
      <c r="N218" s="277">
        <v>4</v>
      </c>
      <c r="O218" s="12" t="s">
        <v>950</v>
      </c>
      <c r="P218" s="12">
        <v>1</v>
      </c>
      <c r="Q218" s="18">
        <v>7.0000000000000007E-2</v>
      </c>
      <c r="R218" s="12" t="s">
        <v>951</v>
      </c>
      <c r="S218" s="155" t="s">
        <v>29</v>
      </c>
      <c r="T218" s="156" t="s">
        <v>29</v>
      </c>
      <c r="U218" s="278"/>
      <c r="V218" s="278"/>
      <c r="W218" s="278"/>
      <c r="X218" s="278"/>
      <c r="Y218" s="278"/>
      <c r="Z218" s="278"/>
      <c r="AA218" s="278"/>
      <c r="AB218" s="278"/>
      <c r="AC218" s="278"/>
      <c r="AD218" s="278"/>
      <c r="AE218" s="278"/>
      <c r="AF218" s="278"/>
      <c r="AG218" s="278"/>
      <c r="AH218" s="278"/>
      <c r="AI218" s="278"/>
      <c r="AJ218" s="278"/>
      <c r="AK218" s="278"/>
      <c r="AL218" s="278"/>
      <c r="AM21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8" s="358">
        <f>Tabla3[[#This Row],[TOTAL A LA FECHA ]]/Tabla3[[#This Row],[Meta 2024]]</f>
        <v>0</v>
      </c>
    </row>
    <row r="219" spans="1:40" ht="90">
      <c r="A219" s="168" t="s">
        <v>247</v>
      </c>
      <c r="B219" s="1" t="s">
        <v>248</v>
      </c>
      <c r="C219" s="1" t="s">
        <v>249</v>
      </c>
      <c r="D219" s="1" t="s">
        <v>250</v>
      </c>
      <c r="E219" s="2" t="s">
        <v>251</v>
      </c>
      <c r="F219" s="169" t="s">
        <v>252</v>
      </c>
      <c r="G219" s="1" t="s">
        <v>253</v>
      </c>
      <c r="H219" s="12" t="s">
        <v>254</v>
      </c>
      <c r="I219" s="293" t="s">
        <v>255</v>
      </c>
      <c r="J219" s="152" t="s">
        <v>944</v>
      </c>
      <c r="K219" s="171" t="s">
        <v>877</v>
      </c>
      <c r="L219" s="152" t="s">
        <v>256</v>
      </c>
      <c r="M219" s="204" t="s">
        <v>945</v>
      </c>
      <c r="N219" s="225">
        <v>1</v>
      </c>
      <c r="O219" s="12" t="s">
        <v>952</v>
      </c>
      <c r="P219" s="18">
        <v>1</v>
      </c>
      <c r="Q219" s="18">
        <v>0.12</v>
      </c>
      <c r="R219" s="12" t="s">
        <v>953</v>
      </c>
      <c r="S219" s="155" t="s">
        <v>30</v>
      </c>
      <c r="T219" s="156" t="s">
        <v>81</v>
      </c>
      <c r="U219" s="278"/>
      <c r="V219" s="278"/>
      <c r="W219" s="278"/>
      <c r="X219" s="278"/>
      <c r="Y219" s="278"/>
      <c r="Z219" s="278"/>
      <c r="AA219" s="278"/>
      <c r="AB219" s="278"/>
      <c r="AC219" s="278"/>
      <c r="AD219" s="278"/>
      <c r="AE219" s="278"/>
      <c r="AF219" s="278"/>
      <c r="AG219" s="278"/>
      <c r="AH219" s="278"/>
      <c r="AI219" s="278"/>
      <c r="AJ219" s="278"/>
      <c r="AK219" s="278"/>
      <c r="AL219" s="278"/>
      <c r="AM21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9" s="358">
        <f>Tabla3[[#This Row],[TOTAL A LA FECHA ]]/Tabla3[[#This Row],[Meta 2024]]</f>
        <v>0</v>
      </c>
    </row>
    <row r="220" spans="1:40" ht="90">
      <c r="A220" s="168" t="s">
        <v>247</v>
      </c>
      <c r="B220" s="1" t="s">
        <v>248</v>
      </c>
      <c r="C220" s="1" t="s">
        <v>249</v>
      </c>
      <c r="D220" s="1" t="s">
        <v>250</v>
      </c>
      <c r="E220" s="2" t="s">
        <v>251</v>
      </c>
      <c r="F220" s="169" t="s">
        <v>252</v>
      </c>
      <c r="G220" s="1" t="s">
        <v>253</v>
      </c>
      <c r="H220" s="12" t="s">
        <v>254</v>
      </c>
      <c r="I220" s="293" t="s">
        <v>255</v>
      </c>
      <c r="J220" s="152" t="s">
        <v>944</v>
      </c>
      <c r="K220" s="171" t="s">
        <v>877</v>
      </c>
      <c r="L220" s="152" t="s">
        <v>256</v>
      </c>
      <c r="M220" s="204" t="s">
        <v>945</v>
      </c>
      <c r="N220" s="277">
        <v>4</v>
      </c>
      <c r="O220" s="12" t="s">
        <v>954</v>
      </c>
      <c r="P220" s="12">
        <v>1</v>
      </c>
      <c r="Q220" s="18">
        <v>7.0000000000000007E-2</v>
      </c>
      <c r="R220" s="12" t="s">
        <v>955</v>
      </c>
      <c r="S220" s="155" t="s">
        <v>29</v>
      </c>
      <c r="T220" s="156" t="s">
        <v>29</v>
      </c>
      <c r="U220" s="278"/>
      <c r="V220" s="278"/>
      <c r="W220" s="278"/>
      <c r="X220" s="278"/>
      <c r="Y220" s="278"/>
      <c r="Z220" s="278"/>
      <c r="AA220" s="245" t="s">
        <v>956</v>
      </c>
      <c r="AB220" s="157" t="s">
        <v>957</v>
      </c>
      <c r="AC220" s="157">
        <v>1</v>
      </c>
      <c r="AD220" s="278"/>
      <c r="AE220" s="278"/>
      <c r="AF220" s="278"/>
      <c r="AG220" s="278"/>
      <c r="AH220" s="278"/>
      <c r="AI220" s="278"/>
      <c r="AJ220" s="278"/>
      <c r="AK220" s="278"/>
      <c r="AL220" s="278"/>
      <c r="AM220"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20" s="358">
        <f>Tabla3[[#This Row],[TOTAL A LA FECHA ]]/Tabla3[[#This Row],[Meta 2024]]</f>
        <v>1</v>
      </c>
    </row>
    <row r="221" spans="1:40" ht="90">
      <c r="A221" s="168" t="s">
        <v>247</v>
      </c>
      <c r="B221" s="1" t="s">
        <v>248</v>
      </c>
      <c r="C221" s="1" t="s">
        <v>249</v>
      </c>
      <c r="D221" s="1" t="s">
        <v>250</v>
      </c>
      <c r="E221" s="2" t="s">
        <v>251</v>
      </c>
      <c r="F221" s="169" t="s">
        <v>252</v>
      </c>
      <c r="G221" s="1" t="s">
        <v>253</v>
      </c>
      <c r="H221" s="12" t="s">
        <v>254</v>
      </c>
      <c r="I221" s="293" t="s">
        <v>255</v>
      </c>
      <c r="J221" s="152" t="s">
        <v>944</v>
      </c>
      <c r="K221" s="171" t="s">
        <v>877</v>
      </c>
      <c r="L221" s="152" t="s">
        <v>256</v>
      </c>
      <c r="M221" s="204" t="s">
        <v>945</v>
      </c>
      <c r="N221" s="225">
        <v>1</v>
      </c>
      <c r="O221" s="12" t="s">
        <v>958</v>
      </c>
      <c r="P221" s="18">
        <v>1</v>
      </c>
      <c r="Q221" s="18">
        <v>0.12</v>
      </c>
      <c r="R221" s="12" t="s">
        <v>959</v>
      </c>
      <c r="S221" s="155" t="s">
        <v>30</v>
      </c>
      <c r="T221" s="156" t="s">
        <v>81</v>
      </c>
      <c r="U221" s="278"/>
      <c r="V221" s="278"/>
      <c r="W221" s="278"/>
      <c r="X221" s="278"/>
      <c r="Y221" s="278"/>
      <c r="Z221" s="278"/>
      <c r="AA221" s="157" t="s">
        <v>960</v>
      </c>
      <c r="AB221" s="157" t="s">
        <v>905</v>
      </c>
      <c r="AC221" s="278"/>
      <c r="AD221" s="278"/>
      <c r="AE221" s="278"/>
      <c r="AF221" s="278"/>
      <c r="AG221" s="278"/>
      <c r="AH221" s="278"/>
      <c r="AI221" s="278"/>
      <c r="AJ221" s="157" t="s">
        <v>960</v>
      </c>
      <c r="AK221" s="157" t="s">
        <v>905</v>
      </c>
      <c r="AL221" s="278"/>
      <c r="AM22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1" s="358">
        <f>Tabla3[[#This Row],[TOTAL A LA FECHA ]]/Tabla3[[#This Row],[Meta 2024]]</f>
        <v>0</v>
      </c>
    </row>
    <row r="222" spans="1:40" ht="90">
      <c r="A222" s="168" t="s">
        <v>247</v>
      </c>
      <c r="B222" s="1" t="s">
        <v>248</v>
      </c>
      <c r="C222" s="1" t="s">
        <v>249</v>
      </c>
      <c r="D222" s="1" t="s">
        <v>250</v>
      </c>
      <c r="E222" s="2" t="s">
        <v>251</v>
      </c>
      <c r="F222" s="169" t="s">
        <v>252</v>
      </c>
      <c r="G222" s="1" t="s">
        <v>253</v>
      </c>
      <c r="H222" s="12" t="s">
        <v>254</v>
      </c>
      <c r="I222" s="293" t="s">
        <v>255</v>
      </c>
      <c r="J222" s="152" t="s">
        <v>944</v>
      </c>
      <c r="K222" s="171" t="s">
        <v>877</v>
      </c>
      <c r="L222" s="152" t="s">
        <v>256</v>
      </c>
      <c r="M222" s="204" t="s">
        <v>945</v>
      </c>
      <c r="N222" s="277">
        <v>4</v>
      </c>
      <c r="O222" s="13" t="s">
        <v>961</v>
      </c>
      <c r="P222" s="13">
        <v>1</v>
      </c>
      <c r="Q222" s="17">
        <v>0.05</v>
      </c>
      <c r="R222" s="13" t="s">
        <v>962</v>
      </c>
      <c r="S222" s="257" t="s">
        <v>78</v>
      </c>
      <c r="T222" s="156" t="s">
        <v>79</v>
      </c>
      <c r="U222" s="278"/>
      <c r="V222" s="278"/>
      <c r="W222" s="278"/>
      <c r="X222" s="278"/>
      <c r="Y222" s="278"/>
      <c r="Z222" s="278"/>
      <c r="AA222" s="278"/>
      <c r="AB222" s="278"/>
      <c r="AC222" s="278"/>
      <c r="AD222" s="278"/>
      <c r="AE222" s="278"/>
      <c r="AF222" s="278"/>
      <c r="AG222" s="278"/>
      <c r="AH222" s="278"/>
      <c r="AI222" s="278"/>
      <c r="AJ222" s="278"/>
      <c r="AK222" s="278"/>
      <c r="AL222" s="278"/>
      <c r="AM22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2" s="358">
        <f>Tabla3[[#This Row],[TOTAL A LA FECHA ]]/Tabla3[[#This Row],[Meta 2024]]</f>
        <v>0</v>
      </c>
    </row>
    <row r="223" spans="1:40" ht="90">
      <c r="A223" s="168" t="s">
        <v>247</v>
      </c>
      <c r="B223" s="1" t="s">
        <v>248</v>
      </c>
      <c r="C223" s="1" t="s">
        <v>249</v>
      </c>
      <c r="D223" s="1" t="s">
        <v>250</v>
      </c>
      <c r="E223" s="2" t="s">
        <v>251</v>
      </c>
      <c r="F223" s="169" t="s">
        <v>252</v>
      </c>
      <c r="G223" s="1" t="s">
        <v>253</v>
      </c>
      <c r="H223" s="12" t="s">
        <v>254</v>
      </c>
      <c r="I223" s="293" t="s">
        <v>255</v>
      </c>
      <c r="J223" s="152" t="s">
        <v>944</v>
      </c>
      <c r="K223" s="171" t="s">
        <v>877</v>
      </c>
      <c r="L223" s="152" t="s">
        <v>256</v>
      </c>
      <c r="M223" s="204" t="s">
        <v>945</v>
      </c>
      <c r="N223" s="225">
        <v>1</v>
      </c>
      <c r="O223" s="13" t="s">
        <v>963</v>
      </c>
      <c r="P223" s="259">
        <v>1</v>
      </c>
      <c r="Q223" s="17">
        <v>0.08</v>
      </c>
      <c r="R223" s="13" t="s">
        <v>964</v>
      </c>
      <c r="S223" s="257" t="s">
        <v>80</v>
      </c>
      <c r="T223" s="156" t="s">
        <v>81</v>
      </c>
      <c r="U223" s="278"/>
      <c r="V223" s="278"/>
      <c r="W223" s="278"/>
      <c r="X223" s="278"/>
      <c r="Y223" s="278"/>
      <c r="Z223" s="278"/>
      <c r="AA223" s="278"/>
      <c r="AB223" s="278"/>
      <c r="AC223" s="278"/>
      <c r="AD223" s="278"/>
      <c r="AE223" s="278"/>
      <c r="AF223" s="278"/>
      <c r="AG223" s="278"/>
      <c r="AH223" s="278"/>
      <c r="AI223" s="278"/>
      <c r="AJ223" s="278"/>
      <c r="AK223" s="278"/>
      <c r="AL223" s="278"/>
      <c r="AM22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3" s="358">
        <f>Tabla3[[#This Row],[TOTAL A LA FECHA ]]/Tabla3[[#This Row],[Meta 2024]]</f>
        <v>0</v>
      </c>
    </row>
    <row r="224" spans="1:40" ht="90">
      <c r="A224" s="168" t="s">
        <v>247</v>
      </c>
      <c r="B224" s="1" t="s">
        <v>248</v>
      </c>
      <c r="C224" s="1" t="s">
        <v>249</v>
      </c>
      <c r="D224" s="1" t="s">
        <v>250</v>
      </c>
      <c r="E224" s="2" t="s">
        <v>251</v>
      </c>
      <c r="F224" s="169" t="s">
        <v>252</v>
      </c>
      <c r="G224" s="1" t="s">
        <v>253</v>
      </c>
      <c r="H224" s="12" t="s">
        <v>254</v>
      </c>
      <c r="I224" s="293" t="s">
        <v>255</v>
      </c>
      <c r="J224" s="152" t="s">
        <v>944</v>
      </c>
      <c r="K224" s="171" t="s">
        <v>877</v>
      </c>
      <c r="L224" s="152" t="s">
        <v>256</v>
      </c>
      <c r="M224" s="204" t="s">
        <v>945</v>
      </c>
      <c r="N224" s="277">
        <v>4</v>
      </c>
      <c r="O224" s="12" t="s">
        <v>965</v>
      </c>
      <c r="P224" s="14">
        <v>1</v>
      </c>
      <c r="Q224" s="18">
        <v>0.05</v>
      </c>
      <c r="R224" s="12" t="s">
        <v>966</v>
      </c>
      <c r="S224" s="155" t="s">
        <v>30</v>
      </c>
      <c r="T224" s="156" t="s">
        <v>30</v>
      </c>
      <c r="U224" s="278"/>
      <c r="V224" s="278"/>
      <c r="W224" s="278"/>
      <c r="X224" s="157" t="s">
        <v>967</v>
      </c>
      <c r="Y224" s="157" t="s">
        <v>968</v>
      </c>
      <c r="Z224" s="157">
        <v>1</v>
      </c>
      <c r="AA224" s="278"/>
      <c r="AB224" s="278"/>
      <c r="AC224" s="278"/>
      <c r="AD224" s="278"/>
      <c r="AE224" s="278"/>
      <c r="AF224" s="278"/>
      <c r="AG224" s="278"/>
      <c r="AH224" s="278"/>
      <c r="AI224" s="278"/>
      <c r="AJ224" s="278"/>
      <c r="AK224" s="278"/>
      <c r="AL224" s="278"/>
      <c r="AM22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24" s="358">
        <f>Tabla3[[#This Row],[TOTAL A LA FECHA ]]/Tabla3[[#This Row],[Meta 2024]]</f>
        <v>1</v>
      </c>
    </row>
    <row r="225" spans="1:40" ht="90">
      <c r="A225" s="168" t="s">
        <v>247</v>
      </c>
      <c r="B225" s="1" t="s">
        <v>248</v>
      </c>
      <c r="C225" s="1" t="s">
        <v>249</v>
      </c>
      <c r="D225" s="1" t="s">
        <v>250</v>
      </c>
      <c r="E225" s="2" t="s">
        <v>251</v>
      </c>
      <c r="F225" s="169" t="s">
        <v>252</v>
      </c>
      <c r="G225" s="1" t="s">
        <v>253</v>
      </c>
      <c r="H225" s="12" t="s">
        <v>254</v>
      </c>
      <c r="I225" s="293" t="s">
        <v>255</v>
      </c>
      <c r="J225" s="152" t="s">
        <v>944</v>
      </c>
      <c r="K225" s="171" t="s">
        <v>877</v>
      </c>
      <c r="L225" s="152" t="s">
        <v>256</v>
      </c>
      <c r="M225" s="204" t="s">
        <v>945</v>
      </c>
      <c r="N225" s="277">
        <v>4</v>
      </c>
      <c r="O225" s="12" t="s">
        <v>969</v>
      </c>
      <c r="P225" s="14">
        <v>1</v>
      </c>
      <c r="Q225" s="18">
        <v>7.0000000000000007E-2</v>
      </c>
      <c r="R225" s="12" t="s">
        <v>970</v>
      </c>
      <c r="S225" s="155" t="s">
        <v>29</v>
      </c>
      <c r="T225" s="156" t="s">
        <v>29</v>
      </c>
      <c r="U225" s="157" t="s">
        <v>971</v>
      </c>
      <c r="V225" s="278"/>
      <c r="W225" s="278"/>
      <c r="X225" s="278"/>
      <c r="Y225" s="278"/>
      <c r="Z225" s="278"/>
      <c r="AA225" s="278"/>
      <c r="AB225" s="278"/>
      <c r="AC225" s="278"/>
      <c r="AD225" s="278"/>
      <c r="AE225" s="278"/>
      <c r="AF225" s="278"/>
      <c r="AG225" s="278"/>
      <c r="AH225" s="278"/>
      <c r="AI225" s="278"/>
      <c r="AJ225" s="278"/>
      <c r="AK225" s="278"/>
      <c r="AL225" s="278"/>
      <c r="AM22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5" s="358">
        <f>Tabla3[[#This Row],[TOTAL A LA FECHA ]]/Tabla3[[#This Row],[Meta 2024]]</f>
        <v>0</v>
      </c>
    </row>
    <row r="226" spans="1:40" ht="90">
      <c r="A226" s="168" t="s">
        <v>247</v>
      </c>
      <c r="B226" s="1" t="s">
        <v>248</v>
      </c>
      <c r="C226" s="1" t="s">
        <v>249</v>
      </c>
      <c r="D226" s="1" t="s">
        <v>250</v>
      </c>
      <c r="E226" s="2" t="s">
        <v>251</v>
      </c>
      <c r="F226" s="169" t="s">
        <v>252</v>
      </c>
      <c r="G226" s="1" t="s">
        <v>253</v>
      </c>
      <c r="H226" s="12" t="s">
        <v>254</v>
      </c>
      <c r="I226" s="293" t="s">
        <v>255</v>
      </c>
      <c r="J226" s="152" t="s">
        <v>944</v>
      </c>
      <c r="K226" s="171" t="s">
        <v>877</v>
      </c>
      <c r="L226" s="152" t="s">
        <v>256</v>
      </c>
      <c r="M226" s="204" t="s">
        <v>945</v>
      </c>
      <c r="N226" s="225">
        <v>1</v>
      </c>
      <c r="O226" s="12" t="s">
        <v>972</v>
      </c>
      <c r="P226" s="16">
        <v>1</v>
      </c>
      <c r="Q226" s="18">
        <v>0.12</v>
      </c>
      <c r="R226" s="12" t="s">
        <v>973</v>
      </c>
      <c r="S226" s="155" t="s">
        <v>30</v>
      </c>
      <c r="T226" s="156" t="s">
        <v>81</v>
      </c>
      <c r="U226" s="157" t="s">
        <v>971</v>
      </c>
      <c r="V226" s="278"/>
      <c r="W226" s="278"/>
      <c r="X226" s="278"/>
      <c r="Y226" s="278"/>
      <c r="Z226" s="278"/>
      <c r="AA226" s="278"/>
      <c r="AB226" s="278"/>
      <c r="AC226" s="278"/>
      <c r="AD226" s="278"/>
      <c r="AE226" s="278"/>
      <c r="AF226" s="278"/>
      <c r="AG226" s="278"/>
      <c r="AH226" s="278"/>
      <c r="AI226" s="278"/>
      <c r="AJ226" s="278"/>
      <c r="AK226" s="278"/>
      <c r="AL226" s="278"/>
      <c r="AM22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6" s="358">
        <f>Tabla3[[#This Row],[TOTAL A LA FECHA ]]/Tabla3[[#This Row],[Meta 2024]]</f>
        <v>0</v>
      </c>
    </row>
    <row r="227" spans="1:40" ht="105">
      <c r="A227" s="168" t="s">
        <v>247</v>
      </c>
      <c r="B227" s="1" t="s">
        <v>248</v>
      </c>
      <c r="C227" s="1" t="s">
        <v>249</v>
      </c>
      <c r="D227" s="1" t="s">
        <v>250</v>
      </c>
      <c r="E227" s="2" t="s">
        <v>251</v>
      </c>
      <c r="F227" s="169" t="s">
        <v>252</v>
      </c>
      <c r="G227" s="1" t="s">
        <v>253</v>
      </c>
      <c r="H227" s="12" t="s">
        <v>254</v>
      </c>
      <c r="I227" s="293" t="s">
        <v>255</v>
      </c>
      <c r="J227" s="152" t="s">
        <v>944</v>
      </c>
      <c r="K227" s="171" t="s">
        <v>877</v>
      </c>
      <c r="L227" s="152" t="s">
        <v>256</v>
      </c>
      <c r="M227" s="204" t="s">
        <v>945</v>
      </c>
      <c r="N227" s="225">
        <v>1</v>
      </c>
      <c r="O227" s="20" t="s">
        <v>974</v>
      </c>
      <c r="P227" s="21">
        <v>2</v>
      </c>
      <c r="Q227" s="18">
        <v>0.05</v>
      </c>
      <c r="R227" s="260" t="s">
        <v>975</v>
      </c>
      <c r="S227" s="155" t="s">
        <v>146</v>
      </c>
      <c r="T227" s="156" t="s">
        <v>79</v>
      </c>
      <c r="U227" s="157"/>
      <c r="V227" s="278"/>
      <c r="W227" s="278"/>
      <c r="X227" s="278"/>
      <c r="Y227" s="278"/>
      <c r="Z227" s="278"/>
      <c r="AA227" s="278"/>
      <c r="AB227" s="278"/>
      <c r="AC227" s="278"/>
      <c r="AD227" s="278"/>
      <c r="AE227" s="278"/>
      <c r="AF227" s="278"/>
      <c r="AG227" s="278"/>
      <c r="AH227" s="278"/>
      <c r="AI227" s="278"/>
      <c r="AJ227" s="157" t="s">
        <v>976</v>
      </c>
      <c r="AK227" s="157" t="s">
        <v>977</v>
      </c>
      <c r="AL227" s="157">
        <v>3</v>
      </c>
      <c r="AM22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3</v>
      </c>
      <c r="AN227" s="358">
        <f>Tabla3[[#This Row],[TOTAL A LA FECHA ]]/Tabla3[[#This Row],[Meta 2024]]</f>
        <v>1.5</v>
      </c>
    </row>
    <row r="228" spans="1:40" ht="90">
      <c r="A228" s="261" t="s">
        <v>247</v>
      </c>
      <c r="B228" s="23" t="s">
        <v>248</v>
      </c>
      <c r="C228" s="23" t="s">
        <v>249</v>
      </c>
      <c r="D228" s="23" t="s">
        <v>250</v>
      </c>
      <c r="E228" s="22" t="s">
        <v>251</v>
      </c>
      <c r="F228" s="262" t="s">
        <v>252</v>
      </c>
      <c r="G228" s="23" t="s">
        <v>253</v>
      </c>
      <c r="H228" s="20" t="s">
        <v>254</v>
      </c>
      <c r="I228" s="293" t="s">
        <v>255</v>
      </c>
      <c r="J228" s="263" t="s">
        <v>944</v>
      </c>
      <c r="K228" s="188" t="s">
        <v>877</v>
      </c>
      <c r="L228" s="263" t="s">
        <v>256</v>
      </c>
      <c r="M228" s="357" t="s">
        <v>257</v>
      </c>
      <c r="N228" s="328">
        <v>1</v>
      </c>
      <c r="O228" s="20" t="s">
        <v>258</v>
      </c>
      <c r="P228" s="21">
        <v>3</v>
      </c>
      <c r="Q228" s="264">
        <v>6.4000000000000001E-2</v>
      </c>
      <c r="R228" s="20" t="s">
        <v>818</v>
      </c>
      <c r="S228" s="265" t="s">
        <v>146</v>
      </c>
      <c r="T228" s="266" t="s">
        <v>81</v>
      </c>
      <c r="U228" s="189" t="s">
        <v>971</v>
      </c>
      <c r="V228" s="335"/>
      <c r="W228" s="335"/>
      <c r="X228" s="335"/>
      <c r="Y228" s="335"/>
      <c r="Z228" s="335"/>
      <c r="AA228" s="335"/>
      <c r="AB228" s="335"/>
      <c r="AC228" s="335"/>
      <c r="AD228" s="335"/>
      <c r="AE228" s="335"/>
      <c r="AF228" s="335"/>
      <c r="AG228" s="335"/>
      <c r="AH228" s="335"/>
      <c r="AI228" s="335"/>
      <c r="AJ228" s="335"/>
      <c r="AK228" s="335"/>
      <c r="AL228" s="335"/>
      <c r="AM228" s="224">
        <v>0</v>
      </c>
      <c r="AN228" s="358">
        <f>Tabla3[[#This Row],[TOTAL A LA FECHA ]]/Tabla3[[#This Row],[Meta 2024]]</f>
        <v>0</v>
      </c>
    </row>
    <row r="229" spans="1:40" ht="98.25" hidden="1" customHeight="1">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359" t="s">
        <v>978</v>
      </c>
      <c r="AN229" s="232">
        <f>AVERAGE(AN3:AN228)</f>
        <v>0.26287364819914605</v>
      </c>
    </row>
    <row r="230" spans="1:40" ht="15.75" hidden="1">
      <c r="L230"/>
      <c r="M230"/>
      <c r="O230"/>
      <c r="P230"/>
      <c r="R230"/>
      <c r="AM230" s="190"/>
      <c r="AN230" s="335"/>
    </row>
    <row r="231" spans="1:40">
      <c r="L231"/>
      <c r="M231"/>
      <c r="O231"/>
      <c r="P231"/>
      <c r="R231"/>
    </row>
  </sheetData>
  <mergeCells count="1">
    <mergeCell ref="C1:T1"/>
  </mergeCells>
  <dataValidations count="6">
    <dataValidation type="list" allowBlank="1" showInputMessage="1" showErrorMessage="1" sqref="H3:H230" xr:uid="{AB20540F-50F3-46F3-B229-27504834ACA4}">
      <formula1>Proyecto20242026</formula1>
    </dataValidation>
    <dataValidation type="list" allowBlank="1" showInputMessage="1" showErrorMessage="1" sqref="L3:L230" xr:uid="{37A5A544-4D9D-4C5F-A7CF-810487737F89}">
      <formula1>Catálogo</formula1>
    </dataValidation>
    <dataValidation type="list" allowBlank="1" showInputMessage="1" showErrorMessage="1" sqref="S3:T230" xr:uid="{325A8BCE-3B0F-497B-A2D6-61C5EBD955C6}">
      <formula1>mes</formula1>
    </dataValidation>
    <dataValidation type="list" allowBlank="1" showInputMessage="1" showErrorMessage="1" sqref="M3:M230" xr:uid="{CAE268FF-4673-4718-9E99-D0345C1E5BBF}">
      <formula1>META</formula1>
    </dataValidation>
    <dataValidation type="list" allowBlank="1" showInputMessage="1" showErrorMessage="1" sqref="K67:K97 K49:K64 J3:J228" xr:uid="{55BC2DE4-1C1C-4032-98FF-5DF6124A14E7}">
      <formula1>proceso</formula1>
    </dataValidation>
    <dataValidation type="list" allowBlank="1" showInputMessage="1" showErrorMessage="1" sqref="K65 K67 K95:K111 K20:K48 K113:K228" xr:uid="{6C24C337-E5CA-4484-BD85-35751EA0B05B}">
      <formula1>GRUPO</formula1>
    </dataValidation>
  </dataValidations>
  <hyperlinks>
    <hyperlink ref="V134" r:id="rId1" xr:uid="{3BD35A85-1A74-4B67-853E-BC212A9544F8}"/>
    <hyperlink ref="Y135" r:id="rId2" xr:uid="{615954EE-C1F1-4E42-B36D-31D5B85629DA}"/>
    <hyperlink ref="V135" r:id="rId3" xr:uid="{B783FF13-85DD-409C-8CF8-4514C09FE411}"/>
    <hyperlink ref="AK135" r:id="rId4" xr:uid="{86C853BD-85C7-4BF4-8D2D-4AAEBE4B743D}"/>
    <hyperlink ref="AB135" r:id="rId5" xr:uid="{72979A98-216E-4584-A06C-43E0D323216A}"/>
    <hyperlink ref="AE135" r:id="rId6" xr:uid="{1AF9347B-99A9-4653-9960-C10418AD35CE}"/>
    <hyperlink ref="AH135" r:id="rId7" xr:uid="{4F19F695-AD24-4C46-80C6-531AEB43E1DB}"/>
    <hyperlink ref="V136" r:id="rId8" xr:uid="{FA96FF72-F9C3-41BB-8D07-D013DB0053DF}"/>
    <hyperlink ref="Y136" r:id="rId9" xr:uid="{E3925FE4-A731-4796-88DC-2DE25CFADEBD}"/>
    <hyperlink ref="AB136" r:id="rId10" display="https://institutonacionalparaciegos-my.sharepoint.com/:f:/g/personal/csupanteve_inci_gov_co/EoaNJc1WT_lCgzMeKaAA4S4ByPFd3L2Xtg-QJufZnpkO9Q?e=XvvOSK" xr:uid="{45AAF291-637C-46A0-BEE1-E5D249F7FB49}"/>
    <hyperlink ref="AE136" r:id="rId11" display="https://institutonacionalparaciegos-my.sharepoint.com/:f:/g/personal/csupanteve_inci_gov_co/EoaNJc1WT_lCgzMeKaAA4S4ByPFd3L2Xtg-QJufZnpkO9Q?e=XvvOSK" xr:uid="{81893E8F-04A0-4670-84BE-40F60E2BB0C5}"/>
    <hyperlink ref="AH136" r:id="rId12" display="https://institutonacionalparaciegos-my.sharepoint.com/:f:/g/personal/csupanteve_inci_gov_co/EoaNJc1WT_lCgzMeKaAA4S4ByPFd3L2Xtg-QJufZnpkO9Q?e=XvvOSK" xr:uid="{4349BADB-376C-493A-A831-CC29A85FE7CE}"/>
    <hyperlink ref="AK136" r:id="rId13" display="https://institutonacionalparaciegos-my.sharepoint.com/:f:/g/personal/csupanteve_inci_gov_co/EoaNJc1WT_lCgzMeKaAA4S4ByPFd3L2Xtg-QJufZnpkO9Q?e=XvvOSK" xr:uid="{2A544CBD-1087-4FAA-A417-608DB15CE046}"/>
    <hyperlink ref="AK137" r:id="rId14" xr:uid="{97D56B2B-0C0E-4216-A46D-873E6983C1EE}"/>
    <hyperlink ref="AH137" r:id="rId15" xr:uid="{D37371EA-51DB-4A4F-BF6E-A7570BA7B407}"/>
    <hyperlink ref="AE137" r:id="rId16" xr:uid="{008F1507-5FA7-43F9-8A98-FB112B62CD59}"/>
    <hyperlink ref="Y137" r:id="rId17" xr:uid="{954D4582-9888-48AF-8537-CB8AC2EB3AC4}"/>
    <hyperlink ref="AB137" r:id="rId18" xr:uid="{2049D5CC-B26D-4B4B-85E6-C64245DD282B}"/>
    <hyperlink ref="V137" r:id="rId19" xr:uid="{CA2BCF86-B4E4-41F3-83FA-46836ACF90A0}"/>
    <hyperlink ref="V138" r:id="rId20" xr:uid="{513902C6-BE47-45D5-833D-32B8C38CADDB}"/>
    <hyperlink ref="AK139" r:id="rId21" xr:uid="{A64CF98A-21CF-4C19-9470-B186FA906C3D}"/>
    <hyperlink ref="AB139" r:id="rId22" xr:uid="{522F4995-FEF5-43D6-B14A-2FDE26C42F10}"/>
    <hyperlink ref="AK140" r:id="rId23" xr:uid="{1323B105-7329-44FA-AC56-4D14FD827D86}"/>
    <hyperlink ref="AB140" r:id="rId24" xr:uid="{89F97616-88FB-4C76-A9A9-C38592B446C4}"/>
    <hyperlink ref="AK133" r:id="rId25" xr:uid="{D20FFFF6-7DCD-4436-B79D-BBCD920A00A1}"/>
    <hyperlink ref="V198" r:id="rId26" xr:uid="{E648DE60-6B77-4CC3-A31B-1B8991B0D28A}"/>
    <hyperlink ref="AE199" r:id="rId27" xr:uid="{91528E50-255A-4D9A-B911-3882FB800570}"/>
    <hyperlink ref="V200" r:id="rId28" xr:uid="{68BE1ECB-44CF-482E-92D9-825E24432424}"/>
    <hyperlink ref="AE201" r:id="rId29" xr:uid="{9B652B97-4610-4589-AC06-3DA7E9F06A7A}"/>
    <hyperlink ref="V202" r:id="rId30" xr:uid="{3089FE63-72EE-4206-87EF-070A0501C119}"/>
    <hyperlink ref="V41" r:id="rId31" xr:uid="{6FD4C94F-04C3-42F7-87DD-EECAF332A33A}"/>
    <hyperlink ref="Y41" r:id="rId32" display="https://institutonacionalparaciegos-my.sharepoint.com/:f:/r/personal/ebeltran_inci_gov_co/Documents/Equipo%20Accesibilidad/2024/Reporte%20plan%20de%20acci%C3%B3n/Accesibilidad%20digital/2.%20Febrero/5.%20Asesorar%20a%20entidades%20p%C3%BAblicas%20y%20privadas?csf=1&amp;web=1&amp;e=uM1t2P" xr:uid="{0C52788F-A1F9-4EB8-AC8B-A0DC0B0C16F8}"/>
    <hyperlink ref="AE41" r:id="rId33" xr:uid="{30EB55E9-4241-4410-BF1F-B267D3B66D9E}"/>
    <hyperlink ref="AH41" r:id="rId34" xr:uid="{087E9861-656D-40AF-9EE0-011A0B25F7E6}"/>
    <hyperlink ref="AB61" r:id="rId35" xr:uid="{68EEE450-1B5F-4C9E-9495-B4A08E654254}"/>
    <hyperlink ref="AB85" r:id="rId36" display="https://institutonacionalparaciegos.sharepoint.com/:f:/s/REPOSITORIO_PLANEACION/ElikWtRKIatGt2mNXAF2iPEBLhDiHOGxYE_kVFX7XdKucQ?e=6GcPA4" xr:uid="{FA4E9D9E-6335-41FB-A2AC-2333FF9E76A6}"/>
    <hyperlink ref="AE85" r:id="rId37" display="https://institutonacionalparaciegos.sharepoint.com/:f:/s/REPOSITORIO_PLANEACION/ElikWtRKIatGt2mNXAF2iPEBLhDiHOGxYE_kVFX7XdKucQ?e=6GcPA4" xr:uid="{980D45FF-6504-462B-A575-90BF8E2F61AF}"/>
    <hyperlink ref="AH85" r:id="rId38" display="https://institutonacionalparaciegos.sharepoint.com/:f:/s/REPOSITORIO_PLANEACION/ElikWtRKIatGt2mNXAF2iPEBLhDiHOGxYE_kVFX7XdKucQ?e=6GcPA4" xr:uid="{0F6CD5D6-530F-452F-8BD9-F2770ACAF0F2}"/>
    <hyperlink ref="AK85" r:id="rId39" display="https://institutonacionalparaciegos.sharepoint.com/:f:/s/REPOSITORIO_PLANEACION/ElikWtRKIatGt2mNXAF2iPEBLhDiHOGxYE_kVFX7XdKucQ?e=6GcPA4" xr:uid="{6C3202FC-786D-415B-8ECB-8BDD47DE3E62}"/>
    <hyperlink ref="AB151" r:id="rId40" display="https://institutonacionalparaciegos.sharepoint.com/:f:/s/REPOSITORIO_PLANEACION/EtGjqmj3qlhBiFSqKAnNA2QBFOSGmC4p6UKsxice-hNK4Q?e=QxILsX" xr:uid="{A363069A-E3C1-4711-90C4-FB801991FC93}"/>
    <hyperlink ref="AB152" r:id="rId41" display="https://institutonacionalparaciegos.sharepoint.com/:f:/s/REPOSITORIO_PLANEACION/EtGjqmj3qlhBiFSqKAnNA2QBFOSGmC4p6UKsxice-hNK4Q?e=QxILsX" xr:uid="{CCA553CA-E327-48DB-8CB5-5BFD92C367C3}"/>
    <hyperlink ref="AB154" r:id="rId42" display="https://institutonacionalparaciegos.sharepoint.com/:f:/s/REPOSITORIO_PLANEACION/EohoxjuvGNNOkgqdQhOFxogBMlEspRy8XCuZwlLO8jQhGA?e=3CNfT6" xr:uid="{34484BC1-E252-49A1-847E-0644D9F2C74C}"/>
  </hyperlinks>
  <pageMargins left="0.7" right="0.7" top="0.75" bottom="0.75" header="0.3" footer="0.3"/>
  <legacyDrawing r:id="rId43"/>
  <tableParts count="1">
    <tablePart r:id="rId4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AC484-90F9-49FA-960F-75C7C1454497}">
  <dimension ref="A1:CB252"/>
  <sheetViews>
    <sheetView showGridLines="0" topLeftCell="P1" zoomScale="70" zoomScaleNormal="70" workbookViewId="0">
      <pane ySplit="2" topLeftCell="A64" activePane="bottomLeft" state="frozen"/>
      <selection activeCell="B1" sqref="B1"/>
      <selection pane="bottomLeft" activeCell="Y64" sqref="Y64"/>
    </sheetView>
  </sheetViews>
  <sheetFormatPr baseColWidth="10" defaultColWidth="11.5703125" defaultRowHeight="0" customHeight="1" zeroHeight="1"/>
  <cols>
    <col min="1" max="1" width="42.85546875" customWidth="1"/>
    <col min="2" max="2" width="84.140625" customWidth="1"/>
    <col min="3" max="3" width="48.85546875" customWidth="1"/>
    <col min="4" max="4" width="45" customWidth="1"/>
    <col min="5" max="5" width="29.28515625" customWidth="1"/>
    <col min="6" max="6" width="55.28515625" customWidth="1"/>
    <col min="7" max="7" width="37.5703125" customWidth="1"/>
    <col min="8" max="8" width="34.140625" customWidth="1"/>
    <col min="9" max="9" width="27.28515625" customWidth="1"/>
    <col min="10" max="10" width="27" customWidth="1"/>
    <col min="11" max="11" width="29.7109375" customWidth="1"/>
    <col min="12" max="12" width="42.42578125" style="131" customWidth="1"/>
    <col min="13" max="13" width="48.5703125" style="204" customWidth="1"/>
    <col min="14" max="14" width="21.28515625" customWidth="1"/>
    <col min="15" max="15" width="63.28515625" style="131" customWidth="1"/>
    <col min="16" max="16" width="27.85546875" style="131" customWidth="1"/>
    <col min="17" max="17" width="31.140625" customWidth="1"/>
    <col min="18" max="18" width="34" style="131" customWidth="1"/>
    <col min="19" max="19" width="35.7109375" customWidth="1"/>
    <col min="20" max="20" width="27.7109375" customWidth="1"/>
    <col min="21" max="21" width="48.7109375" customWidth="1"/>
    <col min="22" max="22" width="30.5703125" customWidth="1"/>
    <col min="23" max="23" width="24.5703125" customWidth="1"/>
    <col min="24" max="24" width="57.85546875" customWidth="1"/>
    <col min="25" max="25" width="36.7109375" customWidth="1"/>
    <col min="26" max="26" width="24.5703125" customWidth="1"/>
    <col min="27" max="27" width="43.7109375" customWidth="1"/>
    <col min="28" max="28" width="46.85546875" customWidth="1"/>
    <col min="29" max="35" width="37.5703125" customWidth="1"/>
    <col min="36" max="36" width="46.5703125" customWidth="1"/>
    <col min="37" max="38" width="37.5703125" customWidth="1"/>
    <col min="39" max="39" width="38.28515625" style="132" customWidth="1"/>
    <col min="40" max="40" width="129.7109375" style="372" hidden="1" customWidth="1"/>
    <col min="41" max="41" width="51.85546875" style="371" hidden="1" customWidth="1"/>
    <col min="42" max="42" width="32.42578125" hidden="1" customWidth="1"/>
    <col min="43" max="43" width="34.28515625" hidden="1" customWidth="1"/>
    <col min="44" max="44" width="28.140625" hidden="1" customWidth="1"/>
    <col min="45" max="45" width="62.42578125" hidden="1" customWidth="1"/>
    <col min="46" max="46" width="22.5703125" hidden="1" customWidth="1"/>
    <col min="47" max="47" width="29.28515625" hidden="1" customWidth="1"/>
    <col min="48" max="48" width="25.28515625" hidden="1" customWidth="1"/>
    <col min="49" max="49" width="54.42578125" hidden="1" customWidth="1"/>
    <col min="50" max="50" width="33.7109375" hidden="1" customWidth="1"/>
    <col min="51" max="51" width="30.28515625" hidden="1" customWidth="1"/>
    <col min="52" max="52" width="35.85546875" hidden="1" customWidth="1"/>
    <col min="53" max="53" width="48.5703125" hidden="1" customWidth="1"/>
    <col min="54" max="54" width="30.5703125" hidden="1" customWidth="1"/>
    <col min="55" max="55" width="30.28515625" hidden="1" customWidth="1"/>
    <col min="56" max="56" width="35.85546875" hidden="1" customWidth="1"/>
    <col min="57" max="57" width="28.7109375" hidden="1" customWidth="1"/>
    <col min="58" max="58" width="27.7109375" hidden="1" customWidth="1"/>
    <col min="59" max="59" width="22" hidden="1" customWidth="1"/>
    <col min="60" max="60" width="22.28515625" hidden="1" customWidth="1"/>
    <col min="61" max="61" width="35.5703125" hidden="1" customWidth="1"/>
    <col min="62" max="62" width="23.42578125" hidden="1" customWidth="1"/>
    <col min="63" max="63" width="21" hidden="1" customWidth="1"/>
    <col min="64" max="64" width="23.28515625" hidden="1" customWidth="1"/>
    <col min="65" max="65" width="51.5703125" hidden="1" customWidth="1"/>
    <col min="66" max="66" width="32.28515625" hidden="1" customWidth="1"/>
    <col min="67" max="67" width="25.85546875" hidden="1" customWidth="1"/>
    <col min="68" max="68" width="0.140625" customWidth="1"/>
    <col min="77" max="77" width="13" bestFit="1" customWidth="1"/>
  </cols>
  <sheetData>
    <row r="1" spans="1:65" ht="39.75" customHeight="1" thickBot="1">
      <c r="C1" s="740" t="s">
        <v>87</v>
      </c>
      <c r="D1" s="740"/>
      <c r="E1" s="740"/>
      <c r="F1" s="740"/>
      <c r="G1" s="740"/>
      <c r="H1" s="740"/>
      <c r="I1" s="740"/>
      <c r="J1" s="740"/>
      <c r="K1" s="740"/>
      <c r="L1" s="740"/>
      <c r="M1" s="740"/>
      <c r="N1" s="740"/>
      <c r="O1" s="740"/>
      <c r="P1" s="740"/>
      <c r="Q1" s="740"/>
      <c r="R1" s="740"/>
      <c r="S1" s="740"/>
      <c r="T1" s="741"/>
      <c r="W1" s="131"/>
      <c r="AM1"/>
      <c r="AN1" s="718"/>
    </row>
    <row r="2" spans="1:65" s="471" customFormat="1" ht="133.5" customHeight="1">
      <c r="A2" s="133" t="s">
        <v>88</v>
      </c>
      <c r="B2" s="134" t="s">
        <v>89</v>
      </c>
      <c r="C2" s="134" t="s">
        <v>90</v>
      </c>
      <c r="D2" s="134" t="s">
        <v>91</v>
      </c>
      <c r="E2" s="135" t="s">
        <v>92</v>
      </c>
      <c r="F2" s="134" t="s">
        <v>93</v>
      </c>
      <c r="G2" s="136" t="s">
        <v>94</v>
      </c>
      <c r="H2" s="137" t="s">
        <v>95</v>
      </c>
      <c r="I2" s="137" t="s">
        <v>96</v>
      </c>
      <c r="J2" s="138" t="s">
        <v>97</v>
      </c>
      <c r="K2" s="138" t="s">
        <v>98</v>
      </c>
      <c r="L2" s="137" t="s">
        <v>99</v>
      </c>
      <c r="M2" s="714" t="s">
        <v>100</v>
      </c>
      <c r="N2" s="717" t="s">
        <v>101</v>
      </c>
      <c r="O2" s="714" t="s">
        <v>102</v>
      </c>
      <c r="P2" s="715" t="s">
        <v>10</v>
      </c>
      <c r="Q2" s="716" t="s">
        <v>103</v>
      </c>
      <c r="R2" s="715" t="s">
        <v>104</v>
      </c>
      <c r="S2" s="714" t="s">
        <v>105</v>
      </c>
      <c r="T2" s="713" t="s">
        <v>106</v>
      </c>
      <c r="U2" s="144" t="s">
        <v>107</v>
      </c>
      <c r="V2" s="144" t="s">
        <v>108</v>
      </c>
      <c r="W2" s="144" t="s">
        <v>109</v>
      </c>
      <c r="X2" s="144" t="s">
        <v>110</v>
      </c>
      <c r="Y2" s="144" t="s">
        <v>111</v>
      </c>
      <c r="Z2" s="144" t="s">
        <v>112</v>
      </c>
      <c r="AA2" s="144" t="s">
        <v>113</v>
      </c>
      <c r="AB2" s="144" t="s">
        <v>114</v>
      </c>
      <c r="AC2" s="144" t="s">
        <v>115</v>
      </c>
      <c r="AD2" s="144" t="s">
        <v>116</v>
      </c>
      <c r="AE2" s="144" t="s">
        <v>117</v>
      </c>
      <c r="AF2" s="144" t="s">
        <v>118</v>
      </c>
      <c r="AG2" s="144" t="s">
        <v>119</v>
      </c>
      <c r="AH2" s="144" t="s">
        <v>120</v>
      </c>
      <c r="AI2" s="144" t="s">
        <v>121</v>
      </c>
      <c r="AJ2" s="144" t="s">
        <v>122</v>
      </c>
      <c r="AK2" s="144" t="s">
        <v>123</v>
      </c>
      <c r="AL2" s="144" t="s">
        <v>124</v>
      </c>
      <c r="AM2" s="145" t="s">
        <v>125</v>
      </c>
      <c r="AN2" s="712" t="s">
        <v>1181</v>
      </c>
      <c r="AO2" s="144" t="s">
        <v>1180</v>
      </c>
      <c r="AP2" s="144" t="s">
        <v>1179</v>
      </c>
      <c r="AQ2" s="144" t="s">
        <v>1178</v>
      </c>
      <c r="AR2" s="144" t="s">
        <v>1177</v>
      </c>
      <c r="AS2" s="144" t="s">
        <v>1176</v>
      </c>
      <c r="AT2" s="144" t="s">
        <v>1175</v>
      </c>
      <c r="AU2" s="144" t="s">
        <v>1174</v>
      </c>
      <c r="AV2" s="144" t="s">
        <v>1173</v>
      </c>
      <c r="AW2" s="144" t="s">
        <v>1172</v>
      </c>
      <c r="AX2" s="144" t="s">
        <v>1171</v>
      </c>
      <c r="AY2" s="144" t="s">
        <v>1170</v>
      </c>
      <c r="AZ2" s="144" t="s">
        <v>1169</v>
      </c>
      <c r="BA2" s="144" t="s">
        <v>1168</v>
      </c>
      <c r="BB2" s="144" t="s">
        <v>1167</v>
      </c>
      <c r="BC2" s="144" t="s">
        <v>1166</v>
      </c>
      <c r="BD2" s="144" t="s">
        <v>1165</v>
      </c>
      <c r="BE2" s="144" t="s">
        <v>1164</v>
      </c>
      <c r="BF2" s="144" t="s">
        <v>1163</v>
      </c>
      <c r="BG2" s="144" t="s">
        <v>1162</v>
      </c>
      <c r="BH2" s="144" t="s">
        <v>1161</v>
      </c>
      <c r="BI2" s="144" t="s">
        <v>1160</v>
      </c>
      <c r="BJ2" s="144" t="s">
        <v>1159</v>
      </c>
      <c r="BK2" s="144" t="s">
        <v>1158</v>
      </c>
      <c r="BL2" s="711" t="s">
        <v>1157</v>
      </c>
      <c r="BM2" s="710" t="s">
        <v>1156</v>
      </c>
    </row>
    <row r="3" spans="1:65" s="471" customFormat="1" ht="177" customHeight="1">
      <c r="A3" s="146" t="s">
        <v>127</v>
      </c>
      <c r="B3" s="1" t="s">
        <v>128</v>
      </c>
      <c r="C3" s="1" t="s">
        <v>129</v>
      </c>
      <c r="D3" s="1" t="s">
        <v>130</v>
      </c>
      <c r="E3" s="1" t="s">
        <v>131</v>
      </c>
      <c r="F3" s="1" t="s">
        <v>132</v>
      </c>
      <c r="G3" s="1" t="s">
        <v>133</v>
      </c>
      <c r="H3" s="147" t="s">
        <v>134</v>
      </c>
      <c r="I3" s="603" t="s">
        <v>135</v>
      </c>
      <c r="J3" s="148" t="s">
        <v>136</v>
      </c>
      <c r="K3" s="14" t="s">
        <v>137</v>
      </c>
      <c r="L3" s="148" t="s">
        <v>138</v>
      </c>
      <c r="M3" s="148" t="s">
        <v>139</v>
      </c>
      <c r="N3" s="709">
        <v>6</v>
      </c>
      <c r="O3" s="149" t="s">
        <v>140</v>
      </c>
      <c r="P3" s="709">
        <v>2</v>
      </c>
      <c r="Q3" s="666">
        <v>0.1</v>
      </c>
      <c r="R3" s="149" t="s">
        <v>141</v>
      </c>
      <c r="S3" s="150" t="s">
        <v>77</v>
      </c>
      <c r="T3" s="151" t="s">
        <v>81</v>
      </c>
      <c r="U3" s="579" t="s">
        <v>142</v>
      </c>
      <c r="V3" s="384" t="s">
        <v>143</v>
      </c>
      <c r="W3" s="382"/>
      <c r="X3" s="397" t="s">
        <v>142</v>
      </c>
      <c r="Y3" s="384" t="s">
        <v>143</v>
      </c>
      <c r="Z3" s="382"/>
      <c r="AA3" s="397" t="s">
        <v>142</v>
      </c>
      <c r="AB3" s="384" t="s">
        <v>143</v>
      </c>
      <c r="AC3" s="382"/>
      <c r="AD3" s="397" t="s">
        <v>142</v>
      </c>
      <c r="AE3" s="384" t="s">
        <v>143</v>
      </c>
      <c r="AF3" s="382"/>
      <c r="AG3" s="397" t="s">
        <v>142</v>
      </c>
      <c r="AH3" s="450" t="s">
        <v>143</v>
      </c>
      <c r="AI3" s="382"/>
      <c r="AJ3" s="397" t="s">
        <v>142</v>
      </c>
      <c r="AK3" s="384" t="s">
        <v>143</v>
      </c>
      <c r="AL3" s="382"/>
      <c r="AM3"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 s="1" t="s">
        <v>1155</v>
      </c>
      <c r="AO3" s="704" t="s">
        <v>1154</v>
      </c>
      <c r="AP3" s="517" t="s">
        <v>148</v>
      </c>
      <c r="AQ3" s="708">
        <v>0</v>
      </c>
      <c r="AR3" s="547">
        <f>Tabla33[[#This Row],[TOTAL A LA FECHA ]]+AQ3</f>
        <v>0</v>
      </c>
      <c r="AS3" s="518" t="s">
        <v>1153</v>
      </c>
      <c r="AT3" s="517" t="s">
        <v>148</v>
      </c>
      <c r="AU3" s="708">
        <v>0</v>
      </c>
      <c r="AV3" s="547">
        <v>0</v>
      </c>
      <c r="AW3" s="374" t="s">
        <v>926</v>
      </c>
      <c r="AX3" s="374"/>
      <c r="AY3" s="374"/>
      <c r="AZ3" s="374"/>
      <c r="BA3" s="374" t="s">
        <v>926</v>
      </c>
      <c r="BB3" s="374"/>
      <c r="BC3" s="374"/>
      <c r="BD3" s="374"/>
      <c r="BE3" s="374" t="s">
        <v>926</v>
      </c>
      <c r="BF3" s="374"/>
      <c r="BG3" s="374"/>
      <c r="BH3" s="374"/>
      <c r="BI3" s="374" t="s">
        <v>926</v>
      </c>
      <c r="BJ3" s="374"/>
      <c r="BK3" s="374"/>
      <c r="BL3" s="374"/>
    </row>
    <row r="4" spans="1:65" s="471" customFormat="1" ht="133.5" customHeight="1">
      <c r="A4" s="146" t="s">
        <v>127</v>
      </c>
      <c r="B4" s="1" t="s">
        <v>128</v>
      </c>
      <c r="C4" s="1" t="s">
        <v>129</v>
      </c>
      <c r="D4" s="1" t="s">
        <v>130</v>
      </c>
      <c r="E4" s="1" t="s">
        <v>131</v>
      </c>
      <c r="F4" s="1" t="s">
        <v>132</v>
      </c>
      <c r="G4" s="1" t="s">
        <v>133</v>
      </c>
      <c r="H4" s="3" t="s">
        <v>134</v>
      </c>
      <c r="I4" s="603" t="s">
        <v>135</v>
      </c>
      <c r="J4" s="152" t="s">
        <v>136</v>
      </c>
      <c r="K4" s="14" t="s">
        <v>137</v>
      </c>
      <c r="L4" s="152" t="s">
        <v>138</v>
      </c>
      <c r="M4" s="152" t="s">
        <v>139</v>
      </c>
      <c r="N4" s="581">
        <v>6</v>
      </c>
      <c r="O4" s="154" t="s">
        <v>144</v>
      </c>
      <c r="P4" s="398">
        <v>1</v>
      </c>
      <c r="Q4" s="666">
        <v>0.2</v>
      </c>
      <c r="R4" s="152" t="s">
        <v>145</v>
      </c>
      <c r="S4" s="155" t="s">
        <v>146</v>
      </c>
      <c r="T4" s="156" t="s">
        <v>81</v>
      </c>
      <c r="U4" s="707" t="s">
        <v>147</v>
      </c>
      <c r="V4" s="589" t="s">
        <v>148</v>
      </c>
      <c r="W4" s="384">
        <v>0</v>
      </c>
      <c r="X4" s="12" t="s">
        <v>149</v>
      </c>
      <c r="Y4" s="157" t="s">
        <v>150</v>
      </c>
      <c r="Z4" s="384">
        <v>0</v>
      </c>
      <c r="AA4" s="396" t="s">
        <v>151</v>
      </c>
      <c r="AB4" s="384" t="s">
        <v>152</v>
      </c>
      <c r="AC4" s="384">
        <v>0</v>
      </c>
      <c r="AD4" s="397" t="s">
        <v>153</v>
      </c>
      <c r="AE4" s="580" t="s">
        <v>154</v>
      </c>
      <c r="AF4" s="384">
        <v>0</v>
      </c>
      <c r="AG4" s="397" t="s">
        <v>155</v>
      </c>
      <c r="AH4" s="706" t="s">
        <v>154</v>
      </c>
      <c r="AI4" s="384">
        <v>0</v>
      </c>
      <c r="AJ4" s="397" t="s">
        <v>156</v>
      </c>
      <c r="AK4" s="705" t="s">
        <v>154</v>
      </c>
      <c r="AL4" s="384">
        <v>0</v>
      </c>
      <c r="AM4"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 s="1" t="s">
        <v>1152</v>
      </c>
      <c r="AO4" s="704" t="s">
        <v>1151</v>
      </c>
      <c r="AP4" s="518" t="s">
        <v>1150</v>
      </c>
      <c r="AQ4" s="500">
        <v>0</v>
      </c>
      <c r="AR4" s="547">
        <f>Tabla33[[#This Row],[TOTAL A LA FECHA ]]+AQ4</f>
        <v>0</v>
      </c>
      <c r="AS4" s="516" t="s">
        <v>1149</v>
      </c>
      <c r="AT4" s="517" t="s">
        <v>1148</v>
      </c>
      <c r="AU4" s="517">
        <v>0</v>
      </c>
      <c r="AV4" s="547">
        <v>0</v>
      </c>
      <c r="AW4" s="374"/>
      <c r="AX4" s="374"/>
      <c r="AY4" s="374"/>
      <c r="AZ4" s="374"/>
      <c r="BA4" s="374"/>
      <c r="BB4" s="374"/>
      <c r="BC4" s="374"/>
      <c r="BD4" s="374"/>
      <c r="BE4" s="374"/>
      <c r="BF4" s="374"/>
      <c r="BG4" s="374"/>
      <c r="BH4" s="374"/>
      <c r="BI4" s="374"/>
      <c r="BJ4" s="374"/>
      <c r="BK4" s="374"/>
      <c r="BL4" s="374"/>
    </row>
    <row r="5" spans="1:65" s="471" customFormat="1" ht="141" customHeight="1">
      <c r="A5" s="146" t="s">
        <v>127</v>
      </c>
      <c r="B5" s="1" t="s">
        <v>128</v>
      </c>
      <c r="C5" s="1" t="s">
        <v>157</v>
      </c>
      <c r="D5" s="1" t="s">
        <v>130</v>
      </c>
      <c r="E5" s="1" t="s">
        <v>131</v>
      </c>
      <c r="F5" s="1" t="s">
        <v>132</v>
      </c>
      <c r="G5" s="1" t="s">
        <v>133</v>
      </c>
      <c r="H5" s="3" t="s">
        <v>134</v>
      </c>
      <c r="I5" s="603" t="s">
        <v>135</v>
      </c>
      <c r="J5" s="152" t="s">
        <v>136</v>
      </c>
      <c r="K5" s="14" t="s">
        <v>137</v>
      </c>
      <c r="L5" s="152" t="s">
        <v>138</v>
      </c>
      <c r="M5" s="152" t="s">
        <v>139</v>
      </c>
      <c r="N5" s="581">
        <v>4</v>
      </c>
      <c r="O5" s="152" t="s">
        <v>158</v>
      </c>
      <c r="P5" s="398">
        <v>1</v>
      </c>
      <c r="Q5" s="666">
        <v>0.2</v>
      </c>
      <c r="R5" s="152" t="s">
        <v>159</v>
      </c>
      <c r="S5" s="155" t="s">
        <v>146</v>
      </c>
      <c r="T5" s="156" t="s">
        <v>80</v>
      </c>
      <c r="U5" s="430" t="s">
        <v>160</v>
      </c>
      <c r="V5" s="673" t="s">
        <v>148</v>
      </c>
      <c r="W5" s="673"/>
      <c r="X5" s="430" t="s">
        <v>161</v>
      </c>
      <c r="Y5" s="673" t="s">
        <v>148</v>
      </c>
      <c r="Z5" s="673"/>
      <c r="AA5" s="430" t="s">
        <v>160</v>
      </c>
      <c r="AB5" s="673" t="s">
        <v>148</v>
      </c>
      <c r="AC5" s="425">
        <v>0</v>
      </c>
      <c r="AD5" s="396" t="s">
        <v>162</v>
      </c>
      <c r="AE5" s="382"/>
      <c r="AF5" s="384">
        <v>0</v>
      </c>
      <c r="AG5" s="396" t="s">
        <v>162</v>
      </c>
      <c r="AH5" s="382"/>
      <c r="AI5" s="157">
        <v>0</v>
      </c>
      <c r="AJ5" s="594" t="s">
        <v>162</v>
      </c>
      <c r="AK5" s="382"/>
      <c r="AL5" s="384">
        <v>0</v>
      </c>
      <c r="AM5"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 s="1" t="s">
        <v>1147</v>
      </c>
      <c r="AO5" s="704" t="s">
        <v>1146</v>
      </c>
      <c r="AP5" s="517" t="s">
        <v>148</v>
      </c>
      <c r="AQ5" s="500">
        <v>0</v>
      </c>
      <c r="AR5" s="547">
        <f>Tabla33[[#This Row],[TOTAL A LA FECHA ]]+AQ5</f>
        <v>0</v>
      </c>
      <c r="AS5" s="703" t="s">
        <v>1146</v>
      </c>
      <c r="AT5" s="702" t="s">
        <v>1145</v>
      </c>
      <c r="AU5" s="499">
        <v>0</v>
      </c>
      <c r="AV5" s="547">
        <v>0</v>
      </c>
      <c r="AW5" s="374"/>
      <c r="AX5" s="374"/>
      <c r="AY5" s="374"/>
      <c r="AZ5" s="374"/>
      <c r="BA5" s="374"/>
      <c r="BB5" s="374"/>
      <c r="BC5" s="374"/>
      <c r="BD5" s="374"/>
      <c r="BE5" s="374"/>
      <c r="BF5" s="374"/>
      <c r="BG5" s="374"/>
      <c r="BH5" s="374"/>
      <c r="BI5" s="374"/>
      <c r="BJ5" s="374"/>
      <c r="BK5" s="374"/>
      <c r="BL5" s="374"/>
    </row>
    <row r="6" spans="1:65" s="471" customFormat="1" ht="131.25" customHeight="1">
      <c r="A6" s="146" t="s">
        <v>127</v>
      </c>
      <c r="B6" s="1" t="s">
        <v>128</v>
      </c>
      <c r="C6" s="1" t="s">
        <v>129</v>
      </c>
      <c r="D6" s="1" t="s">
        <v>130</v>
      </c>
      <c r="E6" s="1" t="s">
        <v>131</v>
      </c>
      <c r="F6" s="1" t="s">
        <v>132</v>
      </c>
      <c r="G6" s="1" t="s">
        <v>133</v>
      </c>
      <c r="H6" s="3" t="s">
        <v>134</v>
      </c>
      <c r="I6" s="603" t="s">
        <v>135</v>
      </c>
      <c r="J6" s="152" t="s">
        <v>136</v>
      </c>
      <c r="K6" s="14" t="s">
        <v>137</v>
      </c>
      <c r="L6" s="152" t="s">
        <v>138</v>
      </c>
      <c r="M6" s="152" t="s">
        <v>139</v>
      </c>
      <c r="N6" s="581">
        <v>32</v>
      </c>
      <c r="O6" s="154" t="s">
        <v>163</v>
      </c>
      <c r="P6" s="398">
        <v>8</v>
      </c>
      <c r="Q6" s="666">
        <v>0.3</v>
      </c>
      <c r="R6" s="152" t="s">
        <v>164</v>
      </c>
      <c r="S6" s="155" t="s">
        <v>146</v>
      </c>
      <c r="T6" s="156" t="s">
        <v>80</v>
      </c>
      <c r="U6" s="701" t="s">
        <v>165</v>
      </c>
      <c r="V6" s="700" t="s">
        <v>148</v>
      </c>
      <c r="W6" s="422">
        <v>0</v>
      </c>
      <c r="X6" s="479" t="s">
        <v>165</v>
      </c>
      <c r="Y6" s="422" t="s">
        <v>148</v>
      </c>
      <c r="Z6" s="700">
        <v>0</v>
      </c>
      <c r="AA6" s="699" t="s">
        <v>165</v>
      </c>
      <c r="AB6" s="422" t="s">
        <v>148</v>
      </c>
      <c r="AC6" s="698">
        <v>0</v>
      </c>
      <c r="AD6" s="396" t="s">
        <v>166</v>
      </c>
      <c r="AE6" s="396" t="s">
        <v>167</v>
      </c>
      <c r="AF6" s="697">
        <v>0</v>
      </c>
      <c r="AG6" s="396" t="s">
        <v>168</v>
      </c>
      <c r="AH6" s="396" t="s">
        <v>169</v>
      </c>
      <c r="AI6" s="697">
        <v>0</v>
      </c>
      <c r="AJ6" s="396" t="s">
        <v>170</v>
      </c>
      <c r="AK6" s="396" t="s">
        <v>169</v>
      </c>
      <c r="AL6" s="697">
        <v>0</v>
      </c>
      <c r="AM6"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6" s="1" t="s">
        <v>1144</v>
      </c>
      <c r="AO6" s="534" t="s">
        <v>1143</v>
      </c>
      <c r="AP6" s="696" t="s">
        <v>1142</v>
      </c>
      <c r="AQ6" s="500">
        <v>0</v>
      </c>
      <c r="AR6" s="597">
        <f>Tabla33[[#This Row],[TOTAL A LA FECHA ]]+AQ6</f>
        <v>0</v>
      </c>
      <c r="AS6" s="695" t="s">
        <v>1141</v>
      </c>
      <c r="AT6" s="695" t="s">
        <v>1140</v>
      </c>
      <c r="AU6" s="521">
        <v>0</v>
      </c>
      <c r="AV6" s="547">
        <v>0</v>
      </c>
      <c r="AW6" s="374"/>
      <c r="AX6" s="374"/>
      <c r="AY6" s="374"/>
      <c r="AZ6" s="374"/>
      <c r="BA6" s="374"/>
      <c r="BB6" s="374"/>
      <c r="BC6" s="374"/>
      <c r="BD6" s="374"/>
      <c r="BE6" s="374"/>
      <c r="BF6" s="374"/>
      <c r="BG6" s="374"/>
      <c r="BH6" s="374"/>
      <c r="BI6" s="374"/>
      <c r="BJ6" s="374"/>
      <c r="BK6" s="374"/>
      <c r="BL6" s="374"/>
    </row>
    <row r="7" spans="1:65" s="471" customFormat="1" ht="133.5" customHeight="1">
      <c r="A7" s="146" t="s">
        <v>127</v>
      </c>
      <c r="B7" s="1" t="s">
        <v>128</v>
      </c>
      <c r="C7" s="1" t="s">
        <v>171</v>
      </c>
      <c r="D7" s="1" t="s">
        <v>130</v>
      </c>
      <c r="E7" s="1" t="s">
        <v>131</v>
      </c>
      <c r="F7" s="1" t="s">
        <v>132</v>
      </c>
      <c r="G7" s="1" t="s">
        <v>133</v>
      </c>
      <c r="H7" s="3" t="s">
        <v>134</v>
      </c>
      <c r="I7" s="603" t="s">
        <v>135</v>
      </c>
      <c r="J7" s="152" t="s">
        <v>136</v>
      </c>
      <c r="K7" s="14" t="s">
        <v>137</v>
      </c>
      <c r="L7" s="152" t="s">
        <v>138</v>
      </c>
      <c r="M7" s="152" t="s">
        <v>139</v>
      </c>
      <c r="N7" s="581">
        <v>24</v>
      </c>
      <c r="O7" s="154" t="s">
        <v>172</v>
      </c>
      <c r="P7" s="398">
        <v>8</v>
      </c>
      <c r="Q7" s="666">
        <v>0.2</v>
      </c>
      <c r="R7" s="152" t="s">
        <v>173</v>
      </c>
      <c r="S7" s="155" t="s">
        <v>146</v>
      </c>
      <c r="T7" s="158" t="s">
        <v>80</v>
      </c>
      <c r="U7" s="680" t="s">
        <v>165</v>
      </c>
      <c r="V7" s="159" t="s">
        <v>148</v>
      </c>
      <c r="W7" s="159">
        <v>0</v>
      </c>
      <c r="X7" s="680" t="s">
        <v>174</v>
      </c>
      <c r="Y7" s="159" t="s">
        <v>148</v>
      </c>
      <c r="Z7" s="159">
        <v>1</v>
      </c>
      <c r="AA7" s="680" t="s">
        <v>165</v>
      </c>
      <c r="AB7" s="159" t="s">
        <v>148</v>
      </c>
      <c r="AC7" s="694">
        <v>0</v>
      </c>
      <c r="AD7" s="397" t="s">
        <v>175</v>
      </c>
      <c r="AE7" s="397" t="s">
        <v>169</v>
      </c>
      <c r="AF7" s="157">
        <v>1</v>
      </c>
      <c r="AG7" s="397" t="s">
        <v>176</v>
      </c>
      <c r="AH7" s="397" t="s">
        <v>169</v>
      </c>
      <c r="AI7" s="384">
        <v>0</v>
      </c>
      <c r="AJ7" s="396" t="s">
        <v>177</v>
      </c>
      <c r="AK7" s="396" t="s">
        <v>169</v>
      </c>
      <c r="AL7" s="384">
        <v>0</v>
      </c>
      <c r="AM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7" s="1" t="s">
        <v>1139</v>
      </c>
      <c r="AO7" s="693" t="s">
        <v>1138</v>
      </c>
      <c r="AP7" s="534" t="s">
        <v>148</v>
      </c>
      <c r="AQ7" s="500">
        <v>1</v>
      </c>
      <c r="AR7" s="547">
        <v>2</v>
      </c>
      <c r="AS7" s="692" t="s">
        <v>1137</v>
      </c>
      <c r="AT7" s="517" t="s">
        <v>1136</v>
      </c>
      <c r="AU7" s="499">
        <v>3</v>
      </c>
      <c r="AV7" s="547">
        <f>SUM(AR7+AU7)</f>
        <v>5</v>
      </c>
      <c r="AW7" s="374"/>
      <c r="AX7" s="374"/>
      <c r="AY7" s="374"/>
      <c r="AZ7" s="374"/>
      <c r="BA7" s="374"/>
      <c r="BB7" s="374"/>
      <c r="BC7" s="374"/>
      <c r="BD7" s="374"/>
      <c r="BE7" s="374"/>
      <c r="BF7" s="374"/>
      <c r="BG7" s="374"/>
      <c r="BH7" s="374"/>
      <c r="BI7" s="374"/>
      <c r="BJ7" s="374"/>
      <c r="BK7" s="374"/>
      <c r="BL7" s="374"/>
    </row>
    <row r="8" spans="1:65" s="471" customFormat="1" ht="133.5" customHeight="1">
      <c r="A8" s="146" t="s">
        <v>127</v>
      </c>
      <c r="B8" s="1" t="s">
        <v>128</v>
      </c>
      <c r="C8" s="1" t="s">
        <v>157</v>
      </c>
      <c r="D8" s="1" t="s">
        <v>130</v>
      </c>
      <c r="E8" s="1" t="s">
        <v>131</v>
      </c>
      <c r="F8" s="1" t="s">
        <v>132</v>
      </c>
      <c r="G8" s="1" t="s">
        <v>133</v>
      </c>
      <c r="H8" s="3" t="s">
        <v>134</v>
      </c>
      <c r="I8" s="603" t="s">
        <v>135</v>
      </c>
      <c r="J8" s="152" t="s">
        <v>136</v>
      </c>
      <c r="K8" s="14" t="s">
        <v>137</v>
      </c>
      <c r="L8" s="152" t="s">
        <v>138</v>
      </c>
      <c r="M8" s="152" t="s">
        <v>35</v>
      </c>
      <c r="N8" s="581">
        <v>8</v>
      </c>
      <c r="O8" s="152" t="s">
        <v>178</v>
      </c>
      <c r="P8" s="398">
        <v>8</v>
      </c>
      <c r="Q8" s="666">
        <v>0.05</v>
      </c>
      <c r="R8" s="152" t="s">
        <v>179</v>
      </c>
      <c r="S8" s="155" t="s">
        <v>146</v>
      </c>
      <c r="T8" s="158" t="s">
        <v>80</v>
      </c>
      <c r="U8" s="682" t="s">
        <v>165</v>
      </c>
      <c r="V8" s="425" t="s">
        <v>148</v>
      </c>
      <c r="W8" s="425">
        <v>0</v>
      </c>
      <c r="X8" s="682" t="s">
        <v>165</v>
      </c>
      <c r="Y8" s="425" t="s">
        <v>148</v>
      </c>
      <c r="Z8" s="425">
        <v>0</v>
      </c>
      <c r="AA8" s="682" t="s">
        <v>165</v>
      </c>
      <c r="AB8" s="425" t="s">
        <v>148</v>
      </c>
      <c r="AC8" s="611">
        <v>0</v>
      </c>
      <c r="AD8" s="650" t="s">
        <v>162</v>
      </c>
      <c r="AE8" s="691" t="s">
        <v>148</v>
      </c>
      <c r="AF8" s="667">
        <v>0</v>
      </c>
      <c r="AG8" s="684" t="s">
        <v>162</v>
      </c>
      <c r="AH8" s="691" t="s">
        <v>148</v>
      </c>
      <c r="AI8" s="667">
        <v>0</v>
      </c>
      <c r="AJ8" s="684" t="s">
        <v>162</v>
      </c>
      <c r="AK8" s="691" t="s">
        <v>148</v>
      </c>
      <c r="AL8" s="667">
        <v>0</v>
      </c>
      <c r="AM8"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 s="1" t="s">
        <v>1135</v>
      </c>
      <c r="AO8" s="690" t="s">
        <v>1134</v>
      </c>
      <c r="AP8" s="499" t="s">
        <v>1132</v>
      </c>
      <c r="AQ8" s="500">
        <v>3</v>
      </c>
      <c r="AR8" s="689">
        <f>AQ8</f>
        <v>3</v>
      </c>
      <c r="AS8" s="686" t="s">
        <v>1133</v>
      </c>
      <c r="AT8" s="688" t="s">
        <v>1132</v>
      </c>
      <c r="AU8" s="508">
        <v>3</v>
      </c>
      <c r="AV8" s="499">
        <f>SUM(AR8+AU8)</f>
        <v>6</v>
      </c>
      <c r="AW8" s="374"/>
      <c r="AX8" s="374"/>
      <c r="AY8" s="374"/>
      <c r="AZ8" s="374"/>
      <c r="BA8" s="374"/>
      <c r="BB8" s="374"/>
      <c r="BC8" s="374"/>
      <c r="BD8" s="374"/>
      <c r="BE8" s="374"/>
      <c r="BF8" s="374"/>
      <c r="BG8" s="374"/>
      <c r="BH8" s="374"/>
      <c r="BI8" s="374"/>
      <c r="BJ8" s="374"/>
      <c r="BK8" s="374"/>
      <c r="BL8" s="374"/>
    </row>
    <row r="9" spans="1:65" s="471" customFormat="1" ht="217.5" customHeight="1">
      <c r="A9" s="146" t="s">
        <v>127</v>
      </c>
      <c r="B9" s="1" t="s">
        <v>128</v>
      </c>
      <c r="C9" s="1" t="s">
        <v>129</v>
      </c>
      <c r="D9" s="1" t="s">
        <v>130</v>
      </c>
      <c r="E9" s="1" t="s">
        <v>131</v>
      </c>
      <c r="F9" s="1" t="s">
        <v>132</v>
      </c>
      <c r="G9" s="1" t="s">
        <v>133</v>
      </c>
      <c r="H9" s="3" t="s">
        <v>134</v>
      </c>
      <c r="I9" s="603" t="s">
        <v>135</v>
      </c>
      <c r="J9" s="152" t="s">
        <v>136</v>
      </c>
      <c r="K9" s="14" t="s">
        <v>137</v>
      </c>
      <c r="L9" s="152" t="s">
        <v>138</v>
      </c>
      <c r="M9" s="152" t="s">
        <v>35</v>
      </c>
      <c r="N9" s="581">
        <v>32</v>
      </c>
      <c r="O9" s="152" t="s">
        <v>180</v>
      </c>
      <c r="P9" s="398">
        <v>8</v>
      </c>
      <c r="Q9" s="666">
        <v>0.2</v>
      </c>
      <c r="R9" s="152" t="s">
        <v>181</v>
      </c>
      <c r="S9" s="155" t="s">
        <v>146</v>
      </c>
      <c r="T9" s="156" t="s">
        <v>80</v>
      </c>
      <c r="U9" s="20" t="s">
        <v>182</v>
      </c>
      <c r="V9" s="564" t="s">
        <v>148</v>
      </c>
      <c r="W9" s="564">
        <v>0</v>
      </c>
      <c r="X9" s="20" t="s">
        <v>182</v>
      </c>
      <c r="Y9" s="564" t="s">
        <v>148</v>
      </c>
      <c r="Z9" s="564">
        <v>0</v>
      </c>
      <c r="AA9" s="20" t="s">
        <v>182</v>
      </c>
      <c r="AB9" s="564" t="s">
        <v>148</v>
      </c>
      <c r="AC9" s="562">
        <v>0</v>
      </c>
      <c r="AD9" s="160" t="s">
        <v>162</v>
      </c>
      <c r="AE9" s="161" t="s">
        <v>148</v>
      </c>
      <c r="AF9" s="162">
        <v>0</v>
      </c>
      <c r="AG9" s="161" t="s">
        <v>162</v>
      </c>
      <c r="AH9" s="161" t="s">
        <v>148</v>
      </c>
      <c r="AI9" s="162">
        <v>0</v>
      </c>
      <c r="AJ9" s="161" t="s">
        <v>162</v>
      </c>
      <c r="AK9" s="161" t="s">
        <v>148</v>
      </c>
      <c r="AL9" s="163">
        <v>0</v>
      </c>
      <c r="AM9"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 s="1" t="s">
        <v>1131</v>
      </c>
      <c r="AO9" s="534" t="s">
        <v>1130</v>
      </c>
      <c r="AP9" s="499" t="s">
        <v>1128</v>
      </c>
      <c r="AQ9" s="687">
        <v>3</v>
      </c>
      <c r="AR9" s="687">
        <f>AQ9</f>
        <v>3</v>
      </c>
      <c r="AS9" s="686" t="s">
        <v>1129</v>
      </c>
      <c r="AT9" s="517" t="s">
        <v>1128</v>
      </c>
      <c r="AU9" s="499">
        <v>3</v>
      </c>
      <c r="AV9" s="499">
        <f>SUM(AR9+AU9)</f>
        <v>6</v>
      </c>
      <c r="AW9" s="374"/>
      <c r="AX9" s="374"/>
      <c r="AY9" s="374"/>
      <c r="AZ9" s="374"/>
      <c r="BA9" s="374"/>
      <c r="BB9" s="374"/>
      <c r="BC9" s="374"/>
      <c r="BD9" s="374"/>
      <c r="BE9" s="374"/>
      <c r="BF9" s="374"/>
      <c r="BG9" s="374"/>
      <c r="BH9" s="374"/>
      <c r="BI9" s="374"/>
      <c r="BJ9" s="374"/>
      <c r="BK9" s="374"/>
      <c r="BL9" s="374"/>
    </row>
    <row r="10" spans="1:65" s="471" customFormat="1" ht="133.5" customHeight="1">
      <c r="A10" s="146" t="s">
        <v>127</v>
      </c>
      <c r="B10" s="1" t="s">
        <v>128</v>
      </c>
      <c r="C10" s="1" t="s">
        <v>157</v>
      </c>
      <c r="D10" s="1" t="s">
        <v>130</v>
      </c>
      <c r="E10" s="1" t="s">
        <v>131</v>
      </c>
      <c r="F10" s="1" t="s">
        <v>132</v>
      </c>
      <c r="G10" s="1" t="s">
        <v>133</v>
      </c>
      <c r="H10" s="3" t="s">
        <v>134</v>
      </c>
      <c r="I10" s="603" t="s">
        <v>135</v>
      </c>
      <c r="J10" s="152" t="s">
        <v>136</v>
      </c>
      <c r="K10" s="14" t="s">
        <v>137</v>
      </c>
      <c r="L10" s="152" t="s">
        <v>138</v>
      </c>
      <c r="M10" s="152" t="s">
        <v>35</v>
      </c>
      <c r="N10" s="581">
        <v>64</v>
      </c>
      <c r="O10" s="152" t="s">
        <v>183</v>
      </c>
      <c r="P10" s="581">
        <v>16</v>
      </c>
      <c r="Q10" s="152">
        <v>0.1</v>
      </c>
      <c r="R10" s="581" t="s">
        <v>184</v>
      </c>
      <c r="S10" s="155" t="s">
        <v>146</v>
      </c>
      <c r="T10" s="156" t="s">
        <v>80</v>
      </c>
      <c r="U10" s="680" t="s">
        <v>165</v>
      </c>
      <c r="V10" s="425" t="s">
        <v>148</v>
      </c>
      <c r="W10" s="425">
        <v>0</v>
      </c>
      <c r="X10" s="680" t="s">
        <v>165</v>
      </c>
      <c r="Y10" s="425" t="s">
        <v>148</v>
      </c>
      <c r="Z10" s="425">
        <v>0</v>
      </c>
      <c r="AA10" s="680" t="s">
        <v>165</v>
      </c>
      <c r="AB10" s="425" t="s">
        <v>148</v>
      </c>
      <c r="AC10" s="685">
        <v>0</v>
      </c>
      <c r="AD10" s="650" t="s">
        <v>185</v>
      </c>
      <c r="AE10" s="684" t="s">
        <v>169</v>
      </c>
      <c r="AF10" s="667">
        <v>0</v>
      </c>
      <c r="AG10" s="650" t="s">
        <v>186</v>
      </c>
      <c r="AH10" s="684" t="s">
        <v>169</v>
      </c>
      <c r="AI10" s="667">
        <v>0</v>
      </c>
      <c r="AJ10" s="650" t="s">
        <v>187</v>
      </c>
      <c r="AK10" s="684" t="s">
        <v>169</v>
      </c>
      <c r="AL10" s="667">
        <v>0</v>
      </c>
      <c r="AM10"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 s="164" t="s">
        <v>1127</v>
      </c>
      <c r="AO10" s="380"/>
      <c r="AP10" s="374"/>
      <c r="AQ10" s="472"/>
      <c r="AR10" s="485"/>
      <c r="AS10" s="374"/>
      <c r="AT10" s="374"/>
      <c r="AU10" s="374"/>
      <c r="AV10" s="374"/>
      <c r="AW10" s="374"/>
      <c r="AX10" s="374"/>
      <c r="AY10" s="374"/>
      <c r="AZ10" s="374"/>
      <c r="BA10" s="374"/>
      <c r="BB10" s="374"/>
      <c r="BC10" s="374"/>
      <c r="BD10" s="374"/>
      <c r="BE10" s="374"/>
      <c r="BF10" s="374"/>
      <c r="BG10" s="374"/>
      <c r="BH10" s="374"/>
      <c r="BI10" s="374"/>
      <c r="BJ10" s="374"/>
      <c r="BK10" s="374"/>
      <c r="BL10" s="374"/>
    </row>
    <row r="11" spans="1:65" s="471" customFormat="1" ht="133.5" customHeight="1">
      <c r="A11" s="146" t="s">
        <v>127</v>
      </c>
      <c r="B11" s="1" t="s">
        <v>128</v>
      </c>
      <c r="C11" s="1" t="s">
        <v>129</v>
      </c>
      <c r="D11" s="1" t="s">
        <v>130</v>
      </c>
      <c r="E11" s="1" t="s">
        <v>131</v>
      </c>
      <c r="F11" s="1" t="s">
        <v>132</v>
      </c>
      <c r="G11" s="1" t="s">
        <v>133</v>
      </c>
      <c r="H11" s="3" t="s">
        <v>134</v>
      </c>
      <c r="I11" s="603" t="s">
        <v>135</v>
      </c>
      <c r="J11" s="152" t="s">
        <v>136</v>
      </c>
      <c r="K11" s="14" t="s">
        <v>137</v>
      </c>
      <c r="L11" s="152" t="s">
        <v>138</v>
      </c>
      <c r="M11" s="152" t="s">
        <v>35</v>
      </c>
      <c r="N11" s="581">
        <v>72</v>
      </c>
      <c r="O11" s="152" t="s">
        <v>188</v>
      </c>
      <c r="P11" s="398">
        <v>24</v>
      </c>
      <c r="Q11" s="666">
        <v>0.1</v>
      </c>
      <c r="R11" s="152" t="s">
        <v>189</v>
      </c>
      <c r="S11" s="155" t="s">
        <v>146</v>
      </c>
      <c r="T11" s="156" t="s">
        <v>80</v>
      </c>
      <c r="U11" s="680" t="s">
        <v>190</v>
      </c>
      <c r="V11" s="673" t="s">
        <v>148</v>
      </c>
      <c r="W11" s="422">
        <v>0</v>
      </c>
      <c r="X11" s="680" t="s">
        <v>191</v>
      </c>
      <c r="Y11" s="430" t="s">
        <v>167</v>
      </c>
      <c r="Z11" s="425">
        <v>2</v>
      </c>
      <c r="AA11" s="680" t="s">
        <v>192</v>
      </c>
      <c r="AB11" s="430" t="s">
        <v>167</v>
      </c>
      <c r="AC11" s="425">
        <v>3</v>
      </c>
      <c r="AD11" s="572" t="s">
        <v>193</v>
      </c>
      <c r="AE11" s="663" t="s">
        <v>169</v>
      </c>
      <c r="AF11" s="667">
        <v>2</v>
      </c>
      <c r="AG11" s="663" t="s">
        <v>194</v>
      </c>
      <c r="AH11" s="663" t="s">
        <v>169</v>
      </c>
      <c r="AI11" s="667">
        <v>2</v>
      </c>
      <c r="AJ11" s="663" t="s">
        <v>195</v>
      </c>
      <c r="AK11" s="663" t="s">
        <v>169</v>
      </c>
      <c r="AL11" s="667">
        <v>0</v>
      </c>
      <c r="AM1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9</v>
      </c>
      <c r="AN11" s="12" t="s">
        <v>1126</v>
      </c>
      <c r="AO11" s="380"/>
      <c r="AP11" s="374"/>
      <c r="AQ11" s="472"/>
      <c r="AR11" s="472"/>
      <c r="AS11" s="374"/>
      <c r="AT11" s="374"/>
      <c r="AU11" s="374"/>
      <c r="AV11" s="374"/>
      <c r="AW11" s="374"/>
      <c r="AX11" s="374"/>
      <c r="AY11" s="374"/>
      <c r="AZ11" s="374"/>
      <c r="BA11" s="374"/>
      <c r="BB11" s="374"/>
      <c r="BC11" s="374"/>
      <c r="BD11" s="374"/>
      <c r="BE11" s="374"/>
      <c r="BF11" s="374"/>
      <c r="BG11" s="374"/>
      <c r="BH11" s="374"/>
      <c r="BI11" s="374"/>
      <c r="BJ11" s="374"/>
      <c r="BK11" s="374"/>
      <c r="BL11" s="374"/>
    </row>
    <row r="12" spans="1:65" s="471" customFormat="1" ht="133.5" customHeight="1">
      <c r="A12" s="146" t="s">
        <v>127</v>
      </c>
      <c r="B12" s="1" t="s">
        <v>128</v>
      </c>
      <c r="C12" s="1" t="s">
        <v>171</v>
      </c>
      <c r="D12" s="1" t="s">
        <v>130</v>
      </c>
      <c r="E12" s="1" t="s">
        <v>131</v>
      </c>
      <c r="F12" s="1" t="s">
        <v>132</v>
      </c>
      <c r="G12" s="1" t="s">
        <v>133</v>
      </c>
      <c r="H12" s="3" t="s">
        <v>134</v>
      </c>
      <c r="I12" s="603" t="s">
        <v>135</v>
      </c>
      <c r="J12" s="152" t="s">
        <v>136</v>
      </c>
      <c r="K12" s="14" t="s">
        <v>137</v>
      </c>
      <c r="L12" s="152" t="s">
        <v>138</v>
      </c>
      <c r="M12" s="152" t="s">
        <v>35</v>
      </c>
      <c r="N12" s="581">
        <v>60</v>
      </c>
      <c r="O12" s="152" t="s">
        <v>196</v>
      </c>
      <c r="P12" s="398">
        <v>30</v>
      </c>
      <c r="Q12" s="666">
        <v>0.05</v>
      </c>
      <c r="R12" s="152" t="s">
        <v>197</v>
      </c>
      <c r="S12" s="155" t="s">
        <v>146</v>
      </c>
      <c r="T12" s="156" t="s">
        <v>80</v>
      </c>
      <c r="U12" s="479" t="s">
        <v>198</v>
      </c>
      <c r="V12" s="478" t="s">
        <v>167</v>
      </c>
      <c r="W12" s="422">
        <v>2</v>
      </c>
      <c r="X12" s="479" t="s">
        <v>199</v>
      </c>
      <c r="Y12" s="478" t="s">
        <v>167</v>
      </c>
      <c r="Z12" s="683">
        <v>7</v>
      </c>
      <c r="AA12" s="479" t="s">
        <v>200</v>
      </c>
      <c r="AB12" s="478" t="s">
        <v>167</v>
      </c>
      <c r="AC12" s="425">
        <v>7</v>
      </c>
      <c r="AD12" s="572" t="s">
        <v>201</v>
      </c>
      <c r="AE12" s="663" t="s">
        <v>169</v>
      </c>
      <c r="AF12" s="667">
        <v>2</v>
      </c>
      <c r="AG12" s="663" t="s">
        <v>202</v>
      </c>
      <c r="AH12" s="663" t="s">
        <v>169</v>
      </c>
      <c r="AI12" s="667">
        <v>6</v>
      </c>
      <c r="AJ12" s="663" t="s">
        <v>203</v>
      </c>
      <c r="AK12" s="663" t="s">
        <v>169</v>
      </c>
      <c r="AL12" s="667">
        <v>1</v>
      </c>
      <c r="AM12"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25</v>
      </c>
      <c r="AN12" s="1" t="s">
        <v>1125</v>
      </c>
      <c r="AO12" s="380"/>
      <c r="AP12" s="374"/>
      <c r="AQ12" s="472"/>
      <c r="AR12" s="472"/>
      <c r="AS12" s="374"/>
      <c r="AT12" s="374"/>
      <c r="AU12" s="374"/>
      <c r="AV12" s="374"/>
      <c r="AW12" s="374"/>
      <c r="AX12" s="374"/>
      <c r="AY12" s="374"/>
      <c r="AZ12" s="374"/>
      <c r="BA12" s="374"/>
      <c r="BB12" s="374"/>
      <c r="BC12" s="374"/>
      <c r="BD12" s="374"/>
      <c r="BE12" s="374"/>
      <c r="BF12" s="374"/>
      <c r="BG12" s="374"/>
      <c r="BH12" s="374"/>
      <c r="BI12" s="374"/>
      <c r="BJ12" s="374"/>
      <c r="BK12" s="374"/>
      <c r="BL12" s="374"/>
    </row>
    <row r="13" spans="1:65" s="471" customFormat="1" ht="133.5" customHeight="1">
      <c r="A13" s="146" t="s">
        <v>127</v>
      </c>
      <c r="B13" s="1" t="s">
        <v>128</v>
      </c>
      <c r="C13" s="1" t="s">
        <v>171</v>
      </c>
      <c r="D13" s="1" t="s">
        <v>130</v>
      </c>
      <c r="E13" s="1" t="s">
        <v>131</v>
      </c>
      <c r="F13" s="1" t="s">
        <v>132</v>
      </c>
      <c r="G13" s="1" t="s">
        <v>133</v>
      </c>
      <c r="H13" s="3" t="s">
        <v>134</v>
      </c>
      <c r="I13" s="603" t="s">
        <v>135</v>
      </c>
      <c r="J13" s="152" t="s">
        <v>136</v>
      </c>
      <c r="K13" s="14" t="s">
        <v>137</v>
      </c>
      <c r="L13" s="152" t="s">
        <v>138</v>
      </c>
      <c r="M13" s="152" t="s">
        <v>35</v>
      </c>
      <c r="N13" s="581">
        <v>3</v>
      </c>
      <c r="O13" s="152" t="s">
        <v>204</v>
      </c>
      <c r="P13" s="398">
        <v>1</v>
      </c>
      <c r="Q13" s="666">
        <v>0.05</v>
      </c>
      <c r="R13" s="152" t="s">
        <v>205</v>
      </c>
      <c r="S13" s="155" t="s">
        <v>146</v>
      </c>
      <c r="T13" s="156" t="s">
        <v>80</v>
      </c>
      <c r="U13" s="479" t="s">
        <v>147</v>
      </c>
      <c r="V13" s="425" t="s">
        <v>148</v>
      </c>
      <c r="W13" s="425">
        <v>0</v>
      </c>
      <c r="X13" s="680" t="s">
        <v>206</v>
      </c>
      <c r="Y13" s="425" t="s">
        <v>207</v>
      </c>
      <c r="Z13" s="425">
        <v>0</v>
      </c>
      <c r="AA13" s="682" t="s">
        <v>208</v>
      </c>
      <c r="AB13" s="425" t="s">
        <v>207</v>
      </c>
      <c r="AC13" s="425">
        <v>0</v>
      </c>
      <c r="AD13" s="681" t="s">
        <v>209</v>
      </c>
      <c r="AE13" s="667" t="s">
        <v>152</v>
      </c>
      <c r="AF13" s="667">
        <v>0</v>
      </c>
      <c r="AG13" s="663" t="s">
        <v>210</v>
      </c>
      <c r="AH13" s="662" t="s">
        <v>152</v>
      </c>
      <c r="AI13" s="667">
        <v>0</v>
      </c>
      <c r="AJ13" s="663" t="s">
        <v>211</v>
      </c>
      <c r="AK13" s="667" t="s">
        <v>152</v>
      </c>
      <c r="AL13" s="667">
        <v>0</v>
      </c>
      <c r="AM1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3" s="1" t="s">
        <v>1123</v>
      </c>
      <c r="AO13" s="593"/>
      <c r="AP13" s="585"/>
      <c r="AQ13" s="592"/>
      <c r="AR13" s="592"/>
      <c r="AS13" s="585"/>
      <c r="AT13" s="585"/>
      <c r="AU13" s="585"/>
      <c r="AV13" s="585"/>
      <c r="AW13" s="585"/>
      <c r="AX13" s="585"/>
      <c r="AY13" s="585"/>
      <c r="AZ13" s="585"/>
      <c r="BA13" s="585"/>
      <c r="BB13" s="585"/>
      <c r="BC13" s="585"/>
      <c r="BD13" s="585"/>
      <c r="BE13" s="585"/>
      <c r="BF13" s="585"/>
      <c r="BG13" s="585"/>
      <c r="BH13" s="585"/>
      <c r="BI13" s="585"/>
      <c r="BJ13" s="585"/>
      <c r="BK13" s="585"/>
      <c r="BL13" s="585"/>
    </row>
    <row r="14" spans="1:65" s="471" customFormat="1" ht="133.5" customHeight="1">
      <c r="A14" s="146" t="s">
        <v>127</v>
      </c>
      <c r="B14" s="1" t="s">
        <v>128</v>
      </c>
      <c r="C14" s="1" t="s">
        <v>171</v>
      </c>
      <c r="D14" s="1" t="s">
        <v>130</v>
      </c>
      <c r="E14" s="1" t="s">
        <v>131</v>
      </c>
      <c r="F14" s="1" t="s">
        <v>132</v>
      </c>
      <c r="G14" s="1" t="s">
        <v>133</v>
      </c>
      <c r="H14" s="3" t="s">
        <v>134</v>
      </c>
      <c r="I14" s="603" t="s">
        <v>135</v>
      </c>
      <c r="J14" s="152" t="s">
        <v>136</v>
      </c>
      <c r="K14" s="14" t="s">
        <v>137</v>
      </c>
      <c r="L14" s="152" t="s">
        <v>138</v>
      </c>
      <c r="M14" s="152" t="s">
        <v>35</v>
      </c>
      <c r="N14" s="581">
        <v>35</v>
      </c>
      <c r="O14" s="152" t="s">
        <v>212</v>
      </c>
      <c r="P14" s="398">
        <v>8</v>
      </c>
      <c r="Q14" s="666">
        <v>0.1</v>
      </c>
      <c r="R14" s="152" t="s">
        <v>213</v>
      </c>
      <c r="S14" s="155" t="s">
        <v>146</v>
      </c>
      <c r="T14" s="156" t="s">
        <v>80</v>
      </c>
      <c r="U14" s="680" t="s">
        <v>214</v>
      </c>
      <c r="V14" s="673" t="s">
        <v>148</v>
      </c>
      <c r="W14" s="673"/>
      <c r="X14" s="680" t="s">
        <v>214</v>
      </c>
      <c r="Y14" s="425" t="s">
        <v>148</v>
      </c>
      <c r="Z14" s="664"/>
      <c r="AA14" s="679" t="s">
        <v>215</v>
      </c>
      <c r="AB14" s="679" t="s">
        <v>216</v>
      </c>
      <c r="AC14" s="678"/>
      <c r="AD14" s="677" t="s">
        <v>217</v>
      </c>
      <c r="AE14" s="675" t="s">
        <v>148</v>
      </c>
      <c r="AF14" s="674">
        <v>0</v>
      </c>
      <c r="AG14" s="676" t="s">
        <v>217</v>
      </c>
      <c r="AH14" s="675" t="s">
        <v>148</v>
      </c>
      <c r="AI14" s="674">
        <v>0</v>
      </c>
      <c r="AJ14" s="676" t="s">
        <v>218</v>
      </c>
      <c r="AK14" s="675" t="s">
        <v>219</v>
      </c>
      <c r="AL14" s="674">
        <v>2</v>
      </c>
      <c r="AM1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4" s="1" t="s">
        <v>1124</v>
      </c>
      <c r="AO14" s="380"/>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row>
    <row r="15" spans="1:65" s="471" customFormat="1" ht="133.5" customHeight="1">
      <c r="A15" s="146" t="s">
        <v>127</v>
      </c>
      <c r="B15" s="1" t="s">
        <v>128</v>
      </c>
      <c r="C15" s="1" t="s">
        <v>171</v>
      </c>
      <c r="D15" s="1" t="s">
        <v>130</v>
      </c>
      <c r="E15" s="1" t="s">
        <v>131</v>
      </c>
      <c r="F15" s="1" t="s">
        <v>132</v>
      </c>
      <c r="G15" s="1" t="s">
        <v>133</v>
      </c>
      <c r="H15" s="3" t="s">
        <v>134</v>
      </c>
      <c r="I15" s="603" t="s">
        <v>135</v>
      </c>
      <c r="J15" s="152" t="s">
        <v>136</v>
      </c>
      <c r="K15" s="14" t="s">
        <v>220</v>
      </c>
      <c r="L15" s="152" t="s">
        <v>138</v>
      </c>
      <c r="M15" s="152" t="s">
        <v>35</v>
      </c>
      <c r="N15" s="581">
        <v>17</v>
      </c>
      <c r="O15" s="152" t="s">
        <v>221</v>
      </c>
      <c r="P15" s="398">
        <v>5</v>
      </c>
      <c r="Q15" s="666">
        <v>0.1</v>
      </c>
      <c r="R15" s="152" t="s">
        <v>222</v>
      </c>
      <c r="S15" s="155" t="s">
        <v>146</v>
      </c>
      <c r="T15" s="156" t="s">
        <v>79</v>
      </c>
      <c r="U15" s="673"/>
      <c r="V15" s="673"/>
      <c r="W15" s="673"/>
      <c r="X15" s="164" t="s">
        <v>223</v>
      </c>
      <c r="Y15" s="164" t="s">
        <v>224</v>
      </c>
      <c r="Z15" s="515">
        <v>1</v>
      </c>
      <c r="AA15" s="671" t="s">
        <v>225</v>
      </c>
      <c r="AB15" s="164" t="s">
        <v>224</v>
      </c>
      <c r="AC15" s="515">
        <v>2</v>
      </c>
      <c r="AD15" s="672" t="s">
        <v>226</v>
      </c>
      <c r="AE15" s="164" t="s">
        <v>224</v>
      </c>
      <c r="AF15" s="515">
        <v>1</v>
      </c>
      <c r="AG15" s="164" t="s">
        <v>227</v>
      </c>
      <c r="AH15" s="671" t="s">
        <v>228</v>
      </c>
      <c r="AI15" s="515">
        <v>1</v>
      </c>
      <c r="AJ15" s="164"/>
      <c r="AK15" s="671"/>
      <c r="AL15" s="515">
        <v>0</v>
      </c>
      <c r="AM15" s="51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15" s="448"/>
      <c r="AO15" s="380"/>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row>
    <row r="16" spans="1:65" s="471" customFormat="1" ht="133.5" customHeight="1">
      <c r="A16" s="146" t="s">
        <v>127</v>
      </c>
      <c r="B16" s="1" t="s">
        <v>128</v>
      </c>
      <c r="C16" s="1" t="s">
        <v>171</v>
      </c>
      <c r="D16" s="1" t="s">
        <v>130</v>
      </c>
      <c r="E16" s="1" t="s">
        <v>131</v>
      </c>
      <c r="F16" s="1" t="s">
        <v>132</v>
      </c>
      <c r="G16" s="1" t="s">
        <v>133</v>
      </c>
      <c r="H16" s="3" t="s">
        <v>134</v>
      </c>
      <c r="I16" s="603" t="s">
        <v>135</v>
      </c>
      <c r="J16" s="152" t="s">
        <v>136</v>
      </c>
      <c r="K16" s="14" t="s">
        <v>137</v>
      </c>
      <c r="L16" s="152" t="s">
        <v>138</v>
      </c>
      <c r="M16" s="152" t="s">
        <v>35</v>
      </c>
      <c r="N16" s="581">
        <v>8</v>
      </c>
      <c r="O16" s="152" t="s">
        <v>229</v>
      </c>
      <c r="P16" s="398">
        <v>2</v>
      </c>
      <c r="Q16" s="666">
        <v>0.02</v>
      </c>
      <c r="R16" s="152" t="s">
        <v>230</v>
      </c>
      <c r="S16" s="155" t="s">
        <v>146</v>
      </c>
      <c r="T16" s="156" t="s">
        <v>80</v>
      </c>
      <c r="U16" s="478" t="s">
        <v>231</v>
      </c>
      <c r="V16" s="425" t="s">
        <v>148</v>
      </c>
      <c r="W16" s="670"/>
      <c r="X16" s="478" t="s">
        <v>231</v>
      </c>
      <c r="Y16" s="425" t="s">
        <v>148</v>
      </c>
      <c r="Z16" s="670"/>
      <c r="AA16" s="669" t="s">
        <v>231</v>
      </c>
      <c r="AB16" s="568" t="s">
        <v>148</v>
      </c>
      <c r="AC16" s="668"/>
      <c r="AD16" s="165" t="s">
        <v>231</v>
      </c>
      <c r="AE16" s="166" t="s">
        <v>148</v>
      </c>
      <c r="AF16" s="166">
        <v>0</v>
      </c>
      <c r="AG16" s="166" t="s">
        <v>232</v>
      </c>
      <c r="AH16" s="166" t="s">
        <v>152</v>
      </c>
      <c r="AI16" s="166">
        <v>0</v>
      </c>
      <c r="AJ16" s="166" t="s">
        <v>233</v>
      </c>
      <c r="AK16" s="166" t="s">
        <v>152</v>
      </c>
      <c r="AL16" s="167">
        <v>0</v>
      </c>
      <c r="AM1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 s="1" t="s">
        <v>1123</v>
      </c>
      <c r="AO16" s="380"/>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row>
    <row r="17" spans="1:80" s="471" customFormat="1" ht="133.5" customHeight="1">
      <c r="A17" s="146" t="s">
        <v>127</v>
      </c>
      <c r="B17" s="1" t="s">
        <v>128</v>
      </c>
      <c r="C17" s="1" t="s">
        <v>171</v>
      </c>
      <c r="D17" s="1" t="s">
        <v>130</v>
      </c>
      <c r="E17" s="1" t="s">
        <v>131</v>
      </c>
      <c r="F17" s="1" t="s">
        <v>132</v>
      </c>
      <c r="G17" s="1" t="s">
        <v>133</v>
      </c>
      <c r="H17" s="3" t="s">
        <v>134</v>
      </c>
      <c r="I17" s="603" t="s">
        <v>135</v>
      </c>
      <c r="J17" s="152" t="s">
        <v>136</v>
      </c>
      <c r="K17" s="14" t="s">
        <v>137</v>
      </c>
      <c r="L17" s="152" t="s">
        <v>138</v>
      </c>
      <c r="M17" s="152" t="s">
        <v>35</v>
      </c>
      <c r="N17" s="581">
        <f>24*4</f>
        <v>96</v>
      </c>
      <c r="O17" s="152" t="s">
        <v>234</v>
      </c>
      <c r="P17" s="398">
        <v>24</v>
      </c>
      <c r="Q17" s="666">
        <v>0.1</v>
      </c>
      <c r="R17" s="152" t="s">
        <v>235</v>
      </c>
      <c r="S17" s="155" t="s">
        <v>146</v>
      </c>
      <c r="T17" s="156" t="s">
        <v>80</v>
      </c>
      <c r="U17" s="430" t="s">
        <v>236</v>
      </c>
      <c r="V17" s="425" t="s">
        <v>148</v>
      </c>
      <c r="W17" s="664"/>
      <c r="X17" s="478" t="s">
        <v>236</v>
      </c>
      <c r="Y17" s="425" t="s">
        <v>148</v>
      </c>
      <c r="Z17" s="664"/>
      <c r="AA17" s="478" t="s">
        <v>236</v>
      </c>
      <c r="AB17" s="425" t="s">
        <v>148</v>
      </c>
      <c r="AC17" s="664"/>
      <c r="AD17" s="572" t="s">
        <v>237</v>
      </c>
      <c r="AE17" s="662" t="s">
        <v>148</v>
      </c>
      <c r="AF17" s="161">
        <v>0</v>
      </c>
      <c r="AG17" s="663" t="s">
        <v>237</v>
      </c>
      <c r="AH17" s="662" t="s">
        <v>148</v>
      </c>
      <c r="AI17" s="161">
        <v>0</v>
      </c>
      <c r="AJ17" s="663" t="s">
        <v>237</v>
      </c>
      <c r="AK17" s="667" t="s">
        <v>148</v>
      </c>
      <c r="AL17" s="161">
        <v>0</v>
      </c>
      <c r="AM1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 s="1" t="s">
        <v>1123</v>
      </c>
      <c r="AO17" s="380"/>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row>
    <row r="18" spans="1:80" s="471" customFormat="1" ht="133.5" customHeight="1">
      <c r="A18" s="146" t="s">
        <v>127</v>
      </c>
      <c r="B18" s="1" t="s">
        <v>128</v>
      </c>
      <c r="C18" s="1" t="s">
        <v>171</v>
      </c>
      <c r="D18" s="1" t="s">
        <v>130</v>
      </c>
      <c r="E18" s="1" t="s">
        <v>131</v>
      </c>
      <c r="F18" s="1" t="s">
        <v>132</v>
      </c>
      <c r="G18" s="1" t="s">
        <v>133</v>
      </c>
      <c r="H18" s="3" t="s">
        <v>134</v>
      </c>
      <c r="I18" s="603" t="s">
        <v>135</v>
      </c>
      <c r="J18" s="152" t="s">
        <v>136</v>
      </c>
      <c r="K18" s="14" t="s">
        <v>137</v>
      </c>
      <c r="L18" s="152" t="s">
        <v>138</v>
      </c>
      <c r="M18" s="152" t="s">
        <v>35</v>
      </c>
      <c r="N18" s="581">
        <v>5</v>
      </c>
      <c r="O18" s="154" t="s">
        <v>238</v>
      </c>
      <c r="P18" s="398">
        <v>5</v>
      </c>
      <c r="Q18" s="666">
        <v>0.1</v>
      </c>
      <c r="R18" s="152" t="s">
        <v>239</v>
      </c>
      <c r="S18" s="155" t="s">
        <v>146</v>
      </c>
      <c r="T18" s="156" t="s">
        <v>81</v>
      </c>
      <c r="U18" s="478" t="s">
        <v>231</v>
      </c>
      <c r="V18" s="12" t="s">
        <v>148</v>
      </c>
      <c r="W18" s="665"/>
      <c r="X18" s="478" t="s">
        <v>231</v>
      </c>
      <c r="Y18" s="478" t="s">
        <v>148</v>
      </c>
      <c r="Z18" s="665"/>
      <c r="AA18" s="430" t="s">
        <v>240</v>
      </c>
      <c r="AB18" s="12" t="s">
        <v>241</v>
      </c>
      <c r="AC18" s="664"/>
      <c r="AD18" s="572" t="s">
        <v>242</v>
      </c>
      <c r="AE18" s="662" t="s">
        <v>243</v>
      </c>
      <c r="AF18" s="161">
        <v>0</v>
      </c>
      <c r="AG18" s="663" t="s">
        <v>244</v>
      </c>
      <c r="AH18" s="662" t="s">
        <v>243</v>
      </c>
      <c r="AI18" s="161">
        <v>0</v>
      </c>
      <c r="AJ18" s="663" t="s">
        <v>245</v>
      </c>
      <c r="AK18" s="662" t="s">
        <v>246</v>
      </c>
      <c r="AL18" s="161">
        <v>0</v>
      </c>
      <c r="AM1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 s="1" t="s">
        <v>1123</v>
      </c>
      <c r="AO18" s="380"/>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row>
    <row r="19" spans="1:80" s="471" customFormat="1" ht="132" customHeight="1">
      <c r="A19" s="168" t="s">
        <v>247</v>
      </c>
      <c r="B19" s="1" t="s">
        <v>248</v>
      </c>
      <c r="C19" s="1" t="s">
        <v>249</v>
      </c>
      <c r="D19" s="1" t="s">
        <v>250</v>
      </c>
      <c r="E19" s="2" t="s">
        <v>251</v>
      </c>
      <c r="F19" s="169" t="s">
        <v>252</v>
      </c>
      <c r="G19" s="1" t="s">
        <v>253</v>
      </c>
      <c r="H19" s="4" t="s">
        <v>254</v>
      </c>
      <c r="I19" s="661" t="s">
        <v>255</v>
      </c>
      <c r="J19" s="152" t="s">
        <v>136</v>
      </c>
      <c r="K19" s="14" t="s">
        <v>137</v>
      </c>
      <c r="L19" s="152" t="s">
        <v>256</v>
      </c>
      <c r="M19" s="152" t="s">
        <v>257</v>
      </c>
      <c r="N19" s="395">
        <v>12</v>
      </c>
      <c r="O19" s="12" t="s">
        <v>258</v>
      </c>
      <c r="P19" s="398">
        <v>4</v>
      </c>
      <c r="Q19" s="170">
        <v>6.4000000000000001E-2</v>
      </c>
      <c r="R19" s="152" t="s">
        <v>259</v>
      </c>
      <c r="S19" s="171" t="s">
        <v>29</v>
      </c>
      <c r="T19" s="172" t="s">
        <v>81</v>
      </c>
      <c r="U19" s="382"/>
      <c r="V19" s="660"/>
      <c r="W19" s="382"/>
      <c r="X19" s="389"/>
      <c r="Y19" s="389"/>
      <c r="Z19" s="389"/>
      <c r="AA19" s="173" t="s">
        <v>260</v>
      </c>
      <c r="AB19" s="450"/>
      <c r="AC19" s="659">
        <v>1</v>
      </c>
      <c r="AD19" s="389"/>
      <c r="AE19" s="389"/>
      <c r="AF19" s="389"/>
      <c r="AG19" s="389"/>
      <c r="AH19" s="590"/>
      <c r="AI19" s="389"/>
      <c r="AJ19" s="173" t="s">
        <v>261</v>
      </c>
      <c r="AK19" s="443" t="s">
        <v>262</v>
      </c>
      <c r="AL19" s="658">
        <v>0</v>
      </c>
      <c r="AM19" s="393">
        <f>Tabla33[[#This Row],[TOTAL AVANCE CUANTITATIVO MARZO]]+Tabla33[[#This Row],[TOTAL AVANCE CUANTITATIVO JUNIO]]</f>
        <v>1</v>
      </c>
      <c r="AN19" s="657" t="s">
        <v>1122</v>
      </c>
      <c r="AO19" s="380"/>
      <c r="AP19" s="374"/>
      <c r="AQ19" s="374"/>
      <c r="AR19" s="374"/>
      <c r="AS19" s="374"/>
      <c r="AT19" s="374"/>
      <c r="AU19" s="374"/>
      <c r="AV19" s="374"/>
      <c r="AW19" s="374"/>
      <c r="AX19" s="374"/>
      <c r="AY19" s="374"/>
      <c r="AZ19" s="374"/>
      <c r="BA19" s="374"/>
      <c r="BB19" s="374"/>
      <c r="BC19" s="374"/>
      <c r="BD19" s="374"/>
      <c r="BE19" s="374"/>
      <c r="BF19" s="374"/>
      <c r="BG19" s="374"/>
      <c r="BH19" s="374"/>
      <c r="BI19" s="374"/>
      <c r="BJ19" s="374"/>
      <c r="BK19" s="374"/>
      <c r="BL19" s="374"/>
    </row>
    <row r="20" spans="1:80" s="471" customFormat="1" ht="181.5" customHeight="1">
      <c r="A20" s="146" t="s">
        <v>127</v>
      </c>
      <c r="B20" s="1" t="s">
        <v>128</v>
      </c>
      <c r="C20" s="1" t="s">
        <v>171</v>
      </c>
      <c r="D20" s="1" t="s">
        <v>130</v>
      </c>
      <c r="E20" s="1" t="s">
        <v>131</v>
      </c>
      <c r="F20" s="1" t="s">
        <v>132</v>
      </c>
      <c r="G20" s="1" t="s">
        <v>133</v>
      </c>
      <c r="H20" s="3" t="s">
        <v>134</v>
      </c>
      <c r="I20" s="603" t="s">
        <v>135</v>
      </c>
      <c r="J20" s="152" t="s">
        <v>136</v>
      </c>
      <c r="K20" s="12" t="s">
        <v>263</v>
      </c>
      <c r="L20" s="152" t="s">
        <v>138</v>
      </c>
      <c r="M20" s="152" t="s">
        <v>264</v>
      </c>
      <c r="N20" s="581">
        <v>20</v>
      </c>
      <c r="O20" s="152" t="s">
        <v>265</v>
      </c>
      <c r="P20" s="12">
        <v>5</v>
      </c>
      <c r="Q20" s="174">
        <v>0.15</v>
      </c>
      <c r="R20" s="15" t="s">
        <v>266</v>
      </c>
      <c r="S20" s="155" t="s">
        <v>146</v>
      </c>
      <c r="T20" s="156" t="s">
        <v>80</v>
      </c>
      <c r="U20" s="382"/>
      <c r="V20" s="382"/>
      <c r="W20" s="489"/>
      <c r="X20" s="157" t="s">
        <v>223</v>
      </c>
      <c r="Y20" s="157" t="s">
        <v>224</v>
      </c>
      <c r="Z20" s="551">
        <v>1</v>
      </c>
      <c r="AA20" s="430" t="s">
        <v>225</v>
      </c>
      <c r="AB20" s="175" t="s">
        <v>224</v>
      </c>
      <c r="AC20" s="384">
        <v>2</v>
      </c>
      <c r="AD20" s="396" t="s">
        <v>226</v>
      </c>
      <c r="AE20" s="157" t="s">
        <v>224</v>
      </c>
      <c r="AF20" s="384">
        <v>1</v>
      </c>
      <c r="AG20" s="384"/>
      <c r="AH20" s="157" t="s">
        <v>227</v>
      </c>
      <c r="AI20" s="397" t="s">
        <v>228</v>
      </c>
      <c r="AJ20" s="443">
        <v>1</v>
      </c>
      <c r="AK20" s="443"/>
      <c r="AL20" s="443"/>
      <c r="AM20" s="591">
        <f>SUM(Tabla33[[#This Row],[TOTAL AVANCE CUANTITATIVO FEBRERO]]+Tabla33[[#This Row],[TOTAL AVANCE CUANTITATIVO MARZO]]+Tabla33[[#This Row],[TOTAL AVANCE CUANTITATIVO ABRIL]]+Tabla33[[#This Row],[Descripción logros y avances JUNIO]])</f>
        <v>5</v>
      </c>
      <c r="AN20" s="164" t="s">
        <v>1121</v>
      </c>
      <c r="AO20" s="380">
        <f>SUM(Q20:Q32)</f>
        <v>1.0000000000000002</v>
      </c>
      <c r="AP20" s="374"/>
      <c r="AQ20" s="374"/>
      <c r="AR20" s="374"/>
      <c r="AS20" s="374"/>
      <c r="AT20" s="374"/>
      <c r="AU20" s="374"/>
      <c r="AV20" s="374"/>
      <c r="AW20" s="374"/>
      <c r="AX20" s="374"/>
      <c r="AY20" s="374"/>
      <c r="AZ20" s="374"/>
      <c r="BA20" s="374"/>
      <c r="BB20" s="374"/>
      <c r="BC20" s="374"/>
      <c r="BD20" s="374"/>
      <c r="BE20" s="374"/>
      <c r="BF20" s="374"/>
      <c r="BG20" s="374"/>
      <c r="BH20" s="374"/>
      <c r="BI20" s="374"/>
      <c r="BJ20" s="374"/>
      <c r="BK20" s="374"/>
      <c r="BL20" s="374"/>
      <c r="BY20" s="651">
        <v>0.25</v>
      </c>
      <c r="CB20" s="471">
        <v>25</v>
      </c>
    </row>
    <row r="21" spans="1:80" s="471" customFormat="1" ht="169.5" customHeight="1">
      <c r="A21" s="146" t="s">
        <v>127</v>
      </c>
      <c r="B21" s="1" t="s">
        <v>128</v>
      </c>
      <c r="C21" s="1" t="s">
        <v>171</v>
      </c>
      <c r="D21" s="1" t="s">
        <v>130</v>
      </c>
      <c r="E21" s="1" t="s">
        <v>131</v>
      </c>
      <c r="F21" s="1" t="s">
        <v>132</v>
      </c>
      <c r="G21" s="1" t="s">
        <v>133</v>
      </c>
      <c r="H21" s="3" t="s">
        <v>134</v>
      </c>
      <c r="I21" s="603" t="s">
        <v>135</v>
      </c>
      <c r="J21" s="152" t="s">
        <v>136</v>
      </c>
      <c r="K21" s="12" t="s">
        <v>263</v>
      </c>
      <c r="L21" s="152" t="s">
        <v>138</v>
      </c>
      <c r="M21" s="152" t="s">
        <v>264</v>
      </c>
      <c r="N21" s="581">
        <v>32</v>
      </c>
      <c r="O21" s="152" t="s">
        <v>267</v>
      </c>
      <c r="P21" s="12">
        <v>8</v>
      </c>
      <c r="Q21" s="174">
        <v>0.15</v>
      </c>
      <c r="R21" s="15" t="s">
        <v>268</v>
      </c>
      <c r="S21" s="155" t="s">
        <v>146</v>
      </c>
      <c r="T21" s="156" t="s">
        <v>79</v>
      </c>
      <c r="U21" s="382"/>
      <c r="V21" s="382"/>
      <c r="W21" s="382"/>
      <c r="X21" s="656" t="s">
        <v>269</v>
      </c>
      <c r="Y21" s="488"/>
      <c r="Z21" s="420">
        <v>0</v>
      </c>
      <c r="AA21" s="656" t="s">
        <v>270</v>
      </c>
      <c r="AB21" s="397" t="s">
        <v>271</v>
      </c>
      <c r="AC21" s="655">
        <v>0</v>
      </c>
      <c r="AD21" s="654"/>
      <c r="AE21" s="654"/>
      <c r="AF21" s="654"/>
      <c r="AG21" s="654"/>
      <c r="AH21" s="654"/>
      <c r="AI21" s="653"/>
      <c r="AJ21" s="397" t="s">
        <v>272</v>
      </c>
      <c r="AK21" s="157" t="s">
        <v>273</v>
      </c>
      <c r="AL21" s="157">
        <v>1</v>
      </c>
      <c r="AM21" s="494">
        <f>SUM(Tabla33[[#This Row],[TOTAL AVANCE CUANTITATIVO JUNIO]])</f>
        <v>1</v>
      </c>
      <c r="AN21" s="652" t="s">
        <v>1120</v>
      </c>
      <c r="AO21" s="380"/>
      <c r="AP21" s="374"/>
      <c r="AQ21" s="374"/>
      <c r="AR21" s="374"/>
      <c r="AS21" s="374"/>
      <c r="AT21" s="374"/>
      <c r="AU21" s="374"/>
      <c r="AV21" s="374"/>
      <c r="AW21" s="374"/>
      <c r="AX21" s="374"/>
      <c r="AY21" s="374"/>
      <c r="AZ21" s="374"/>
      <c r="BA21" s="374"/>
      <c r="BB21" s="374"/>
      <c r="BC21" s="374"/>
      <c r="BD21" s="374"/>
      <c r="BE21" s="374"/>
      <c r="BF21" s="374"/>
      <c r="BG21" s="374"/>
      <c r="BH21" s="374"/>
      <c r="BI21" s="374"/>
      <c r="BJ21" s="374"/>
      <c r="BK21" s="374"/>
      <c r="BL21" s="374"/>
      <c r="BY21" s="651">
        <v>0.12</v>
      </c>
      <c r="CB21" s="471">
        <v>12</v>
      </c>
    </row>
    <row r="22" spans="1:80" s="471" customFormat="1" ht="133.5" customHeight="1">
      <c r="A22" s="146" t="s">
        <v>127</v>
      </c>
      <c r="B22" s="1" t="s">
        <v>128</v>
      </c>
      <c r="C22" s="1" t="s">
        <v>171</v>
      </c>
      <c r="D22" s="1" t="s">
        <v>130</v>
      </c>
      <c r="E22" s="1" t="s">
        <v>131</v>
      </c>
      <c r="F22" s="1" t="s">
        <v>132</v>
      </c>
      <c r="G22" s="1" t="s">
        <v>133</v>
      </c>
      <c r="H22" s="3" t="s">
        <v>134</v>
      </c>
      <c r="I22" s="603" t="s">
        <v>135</v>
      </c>
      <c r="J22" s="152" t="s">
        <v>136</v>
      </c>
      <c r="K22" s="12" t="s">
        <v>263</v>
      </c>
      <c r="L22" s="152" t="s">
        <v>138</v>
      </c>
      <c r="M22" s="152" t="s">
        <v>264</v>
      </c>
      <c r="N22" s="581">
        <v>24</v>
      </c>
      <c r="O22" s="152" t="s">
        <v>274</v>
      </c>
      <c r="P22" s="152">
        <v>8</v>
      </c>
      <c r="Q22" s="174">
        <v>0.1</v>
      </c>
      <c r="R22" s="15" t="s">
        <v>173</v>
      </c>
      <c r="S22" s="155" t="s">
        <v>146</v>
      </c>
      <c r="T22" s="156" t="s">
        <v>79</v>
      </c>
      <c r="U22" s="382"/>
      <c r="V22" s="382"/>
      <c r="W22" s="382"/>
      <c r="X22" s="382"/>
      <c r="Y22" s="382"/>
      <c r="Z22" s="382"/>
      <c r="AA22" s="382"/>
      <c r="AB22" s="382"/>
      <c r="AC22" s="382"/>
      <c r="AD22" s="382"/>
      <c r="AE22" s="382"/>
      <c r="AF22" s="382"/>
      <c r="AG22" s="382"/>
      <c r="AH22" s="382"/>
      <c r="AI22" s="454"/>
      <c r="AJ22" s="488"/>
      <c r="AK22" s="488"/>
      <c r="AL22" s="488"/>
      <c r="AM2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 s="646"/>
      <c r="AO22" s="380"/>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Y22" s="651">
        <f>BY20/BY21</f>
        <v>2.0833333333333335</v>
      </c>
      <c r="CB22" s="471">
        <f>CB20/CB21</f>
        <v>2.0833333333333335</v>
      </c>
    </row>
    <row r="23" spans="1:80" s="471" customFormat="1" ht="133.5" customHeight="1">
      <c r="A23" s="146" t="s">
        <v>127</v>
      </c>
      <c r="B23" s="1" t="s">
        <v>128</v>
      </c>
      <c r="C23" s="1" t="s">
        <v>171</v>
      </c>
      <c r="D23" s="1" t="s">
        <v>130</v>
      </c>
      <c r="E23" s="1" t="s">
        <v>131</v>
      </c>
      <c r="F23" s="1" t="s">
        <v>132</v>
      </c>
      <c r="G23" s="1" t="s">
        <v>133</v>
      </c>
      <c r="H23" s="3" t="s">
        <v>134</v>
      </c>
      <c r="I23" s="603" t="s">
        <v>135</v>
      </c>
      <c r="J23" s="152" t="s">
        <v>136</v>
      </c>
      <c r="K23" s="12" t="s">
        <v>263</v>
      </c>
      <c r="L23" s="152" t="s">
        <v>138</v>
      </c>
      <c r="M23" s="152" t="s">
        <v>264</v>
      </c>
      <c r="N23" s="581">
        <f>16*4</f>
        <v>64</v>
      </c>
      <c r="O23" s="12" t="s">
        <v>275</v>
      </c>
      <c r="P23" s="12">
        <v>2</v>
      </c>
      <c r="Q23" s="174">
        <v>0.15</v>
      </c>
      <c r="R23" s="15" t="s">
        <v>276</v>
      </c>
      <c r="S23" s="155" t="s">
        <v>146</v>
      </c>
      <c r="T23" s="156" t="s">
        <v>79</v>
      </c>
      <c r="U23" s="397" t="s">
        <v>277</v>
      </c>
      <c r="V23" s="382"/>
      <c r="W23" s="384">
        <v>0</v>
      </c>
      <c r="X23" s="650" t="s">
        <v>277</v>
      </c>
      <c r="Y23" s="382"/>
      <c r="Z23" s="384">
        <v>0</v>
      </c>
      <c r="AA23" s="650" t="s">
        <v>277</v>
      </c>
      <c r="AB23" s="382"/>
      <c r="AC23" s="490">
        <v>0</v>
      </c>
      <c r="AD23" s="490"/>
      <c r="AE23" s="490"/>
      <c r="AF23" s="490"/>
      <c r="AG23" s="490"/>
      <c r="AH23" s="490"/>
      <c r="AI23" s="649"/>
      <c r="AJ23" s="459"/>
      <c r="AK23" s="459"/>
      <c r="AL23" s="459"/>
      <c r="AM2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3" s="646"/>
      <c r="AO23" s="380"/>
      <c r="AP23" s="374"/>
      <c r="AQ23" s="374"/>
      <c r="AR23" s="374"/>
      <c r="AS23" s="374"/>
      <c r="AT23" s="374"/>
      <c r="AU23" s="374"/>
      <c r="AV23" s="374"/>
      <c r="AW23" s="374"/>
      <c r="AX23" s="374"/>
      <c r="AY23" s="374"/>
      <c r="AZ23" s="374"/>
      <c r="BA23" s="374"/>
      <c r="BB23" s="374"/>
      <c r="BC23" s="374"/>
      <c r="BD23" s="374"/>
      <c r="BE23" s="374"/>
      <c r="BF23" s="374"/>
      <c r="BG23" s="374"/>
      <c r="BH23" s="374"/>
      <c r="BI23" s="374"/>
      <c r="BJ23" s="374"/>
      <c r="BK23" s="374"/>
      <c r="BL23" s="374"/>
    </row>
    <row r="24" spans="1:80" s="471" customFormat="1" ht="133.5" customHeight="1">
      <c r="A24" s="146" t="s">
        <v>127</v>
      </c>
      <c r="B24" s="1" t="s">
        <v>128</v>
      </c>
      <c r="C24" s="1" t="s">
        <v>171</v>
      </c>
      <c r="D24" s="1" t="s">
        <v>130</v>
      </c>
      <c r="E24" s="1" t="s">
        <v>131</v>
      </c>
      <c r="F24" s="1" t="s">
        <v>132</v>
      </c>
      <c r="G24" s="1" t="s">
        <v>133</v>
      </c>
      <c r="H24" s="3" t="s">
        <v>134</v>
      </c>
      <c r="I24" s="603" t="s">
        <v>135</v>
      </c>
      <c r="J24" s="152" t="s">
        <v>136</v>
      </c>
      <c r="K24" s="12" t="s">
        <v>263</v>
      </c>
      <c r="L24" s="152" t="s">
        <v>138</v>
      </c>
      <c r="M24" s="152" t="s">
        <v>264</v>
      </c>
      <c r="N24" s="581">
        <v>8</v>
      </c>
      <c r="O24" s="152" t="s">
        <v>278</v>
      </c>
      <c r="P24" s="152">
        <v>2</v>
      </c>
      <c r="Q24" s="174">
        <v>0.05</v>
      </c>
      <c r="R24" s="15" t="s">
        <v>173</v>
      </c>
      <c r="S24" s="155" t="s">
        <v>146</v>
      </c>
      <c r="T24" s="156" t="s">
        <v>79</v>
      </c>
      <c r="U24" s="382"/>
      <c r="V24" s="382"/>
      <c r="W24" s="382"/>
      <c r="X24" s="382"/>
      <c r="Y24" s="382"/>
      <c r="Z24" s="382"/>
      <c r="AA24" s="382"/>
      <c r="AB24" s="382"/>
      <c r="AC24" s="382"/>
      <c r="AD24" s="382"/>
      <c r="AE24" s="382"/>
      <c r="AF24" s="382"/>
      <c r="AG24" s="382"/>
      <c r="AH24" s="382"/>
      <c r="AI24" s="454"/>
      <c r="AJ24" s="389"/>
      <c r="AK24" s="389"/>
      <c r="AL24" s="389"/>
      <c r="AM2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4" s="646"/>
      <c r="AO24" s="380"/>
      <c r="AP24" s="374"/>
      <c r="AQ24" s="374"/>
      <c r="AR24" s="374"/>
      <c r="AS24" s="374"/>
      <c r="AT24" s="374"/>
      <c r="AU24" s="374"/>
      <c r="AV24" s="374"/>
      <c r="AW24" s="374"/>
      <c r="AX24" s="374"/>
      <c r="AY24" s="374"/>
      <c r="AZ24" s="374"/>
      <c r="BA24" s="374"/>
      <c r="BB24" s="374"/>
      <c r="BC24" s="374"/>
      <c r="BD24" s="374"/>
      <c r="BE24" s="374"/>
      <c r="BF24" s="374"/>
      <c r="BG24" s="374"/>
      <c r="BH24" s="374"/>
      <c r="BI24" s="374"/>
      <c r="BJ24" s="374"/>
      <c r="BK24" s="374"/>
      <c r="BL24" s="374"/>
    </row>
    <row r="25" spans="1:80" s="471" customFormat="1" ht="133.5" customHeight="1">
      <c r="A25" s="146" t="s">
        <v>127</v>
      </c>
      <c r="B25" s="1" t="s">
        <v>128</v>
      </c>
      <c r="C25" s="1" t="s">
        <v>171</v>
      </c>
      <c r="D25" s="1" t="s">
        <v>130</v>
      </c>
      <c r="E25" s="1" t="s">
        <v>131</v>
      </c>
      <c r="F25" s="1" t="s">
        <v>132</v>
      </c>
      <c r="G25" s="1" t="s">
        <v>133</v>
      </c>
      <c r="H25" s="3" t="s">
        <v>134</v>
      </c>
      <c r="I25" s="603" t="s">
        <v>135</v>
      </c>
      <c r="J25" s="152" t="s">
        <v>136</v>
      </c>
      <c r="K25" s="12" t="s">
        <v>263</v>
      </c>
      <c r="L25" s="152" t="s">
        <v>138</v>
      </c>
      <c r="M25" s="152" t="s">
        <v>264</v>
      </c>
      <c r="N25" s="581">
        <v>90</v>
      </c>
      <c r="O25" s="152" t="s">
        <v>279</v>
      </c>
      <c r="P25" s="12">
        <v>30</v>
      </c>
      <c r="Q25" s="174">
        <v>0.05</v>
      </c>
      <c r="R25" s="176" t="s">
        <v>280</v>
      </c>
      <c r="S25" s="155" t="s">
        <v>30</v>
      </c>
      <c r="T25" s="156" t="s">
        <v>80</v>
      </c>
      <c r="U25" s="382"/>
      <c r="V25" s="382"/>
      <c r="W25" s="382"/>
      <c r="X25" s="382"/>
      <c r="Y25" s="382"/>
      <c r="Z25" s="382"/>
      <c r="AA25" s="382"/>
      <c r="AB25" s="382"/>
      <c r="AC25" s="382"/>
      <c r="AD25" s="382"/>
      <c r="AE25" s="382"/>
      <c r="AF25" s="382"/>
      <c r="AG25" s="382"/>
      <c r="AH25" s="382"/>
      <c r="AI25" s="647"/>
      <c r="AJ25" s="382"/>
      <c r="AK25" s="382"/>
      <c r="AL25" s="382"/>
      <c r="AM25"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5" s="646"/>
      <c r="AO25" s="487"/>
      <c r="AP25" s="486"/>
      <c r="AQ25" s="486"/>
      <c r="AR25" s="486"/>
      <c r="AS25" s="486"/>
      <c r="AT25" s="486"/>
      <c r="AU25" s="486"/>
      <c r="AV25" s="486"/>
      <c r="AW25" s="486"/>
      <c r="AX25" s="486"/>
      <c r="AY25" s="486"/>
      <c r="AZ25" s="486"/>
      <c r="BA25" s="486"/>
      <c r="BB25" s="486"/>
      <c r="BC25" s="486"/>
      <c r="BD25" s="486"/>
      <c r="BE25" s="486"/>
      <c r="BF25" s="486"/>
      <c r="BG25" s="486"/>
      <c r="BH25" s="486"/>
      <c r="BI25" s="486"/>
      <c r="BJ25" s="486"/>
      <c r="BK25" s="486"/>
      <c r="BL25" s="486"/>
    </row>
    <row r="26" spans="1:80" s="471" customFormat="1" ht="133.5" customHeight="1">
      <c r="A26" s="146" t="s">
        <v>127</v>
      </c>
      <c r="B26" s="1" t="s">
        <v>128</v>
      </c>
      <c r="C26" s="1" t="s">
        <v>171</v>
      </c>
      <c r="D26" s="1" t="s">
        <v>130</v>
      </c>
      <c r="E26" s="1" t="s">
        <v>131</v>
      </c>
      <c r="F26" s="1" t="s">
        <v>132</v>
      </c>
      <c r="G26" s="1" t="s">
        <v>133</v>
      </c>
      <c r="H26" s="3" t="s">
        <v>134</v>
      </c>
      <c r="I26" s="603" t="s">
        <v>135</v>
      </c>
      <c r="J26" s="152" t="s">
        <v>136</v>
      </c>
      <c r="K26" s="12" t="s">
        <v>263</v>
      </c>
      <c r="L26" s="152" t="s">
        <v>138</v>
      </c>
      <c r="M26" s="152" t="s">
        <v>264</v>
      </c>
      <c r="N26" s="581">
        <v>1</v>
      </c>
      <c r="O26" s="152" t="s">
        <v>281</v>
      </c>
      <c r="P26" s="152">
        <v>1</v>
      </c>
      <c r="Q26" s="174">
        <v>0.03</v>
      </c>
      <c r="R26" s="152" t="s">
        <v>282</v>
      </c>
      <c r="S26" s="171" t="s">
        <v>30</v>
      </c>
      <c r="T26" s="172" t="s">
        <v>283</v>
      </c>
      <c r="U26" s="382"/>
      <c r="V26" s="382"/>
      <c r="W26" s="382"/>
      <c r="X26" s="382"/>
      <c r="Y26" s="382"/>
      <c r="Z26" s="382"/>
      <c r="AA26" s="382"/>
      <c r="AB26" s="382"/>
      <c r="AC26" s="382"/>
      <c r="AD26" s="382"/>
      <c r="AE26" s="382"/>
      <c r="AF26" s="382"/>
      <c r="AG26" s="382"/>
      <c r="AH26" s="382"/>
      <c r="AI26" s="648"/>
      <c r="AJ26" s="382"/>
      <c r="AK26" s="382"/>
      <c r="AL26" s="382"/>
      <c r="AM26"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6" s="646"/>
      <c r="AO26" s="380"/>
      <c r="AP26" s="374"/>
      <c r="AQ26" s="374"/>
      <c r="AR26" s="374"/>
      <c r="AS26" s="374"/>
      <c r="AT26" s="374"/>
      <c r="AU26" s="374"/>
      <c r="AV26" s="374"/>
      <c r="AW26" s="374"/>
      <c r="AX26" s="374"/>
      <c r="AY26" s="374"/>
      <c r="AZ26" s="374"/>
      <c r="BA26" s="374"/>
      <c r="BB26" s="374"/>
      <c r="BC26" s="374"/>
      <c r="BD26" s="374"/>
      <c r="BE26" s="374"/>
      <c r="BF26" s="374"/>
      <c r="BG26" s="374"/>
      <c r="BH26" s="374"/>
      <c r="BI26" s="374"/>
      <c r="BJ26" s="374"/>
      <c r="BK26" s="374"/>
      <c r="BL26" s="374"/>
    </row>
    <row r="27" spans="1:80" s="471" customFormat="1" ht="133.5" customHeight="1">
      <c r="A27" s="146" t="s">
        <v>127</v>
      </c>
      <c r="B27" s="1" t="s">
        <v>128</v>
      </c>
      <c r="C27" s="1" t="s">
        <v>171</v>
      </c>
      <c r="D27" s="1" t="s">
        <v>130</v>
      </c>
      <c r="E27" s="1" t="s">
        <v>131</v>
      </c>
      <c r="F27" s="1" t="s">
        <v>132</v>
      </c>
      <c r="G27" s="1" t="s">
        <v>133</v>
      </c>
      <c r="H27" s="3" t="s">
        <v>134</v>
      </c>
      <c r="I27" s="603" t="s">
        <v>135</v>
      </c>
      <c r="J27" s="152" t="s">
        <v>136</v>
      </c>
      <c r="K27" s="12" t="s">
        <v>263</v>
      </c>
      <c r="L27" s="152" t="s">
        <v>138</v>
      </c>
      <c r="M27" s="152" t="s">
        <v>264</v>
      </c>
      <c r="N27" s="581">
        <v>1</v>
      </c>
      <c r="O27" s="152" t="s">
        <v>284</v>
      </c>
      <c r="P27" s="177">
        <v>1</v>
      </c>
      <c r="Q27" s="174">
        <v>0.02</v>
      </c>
      <c r="R27" s="152" t="s">
        <v>285</v>
      </c>
      <c r="S27" s="155" t="s">
        <v>76</v>
      </c>
      <c r="T27" s="156" t="s">
        <v>79</v>
      </c>
      <c r="U27" s="382"/>
      <c r="V27" s="382"/>
      <c r="W27" s="382"/>
      <c r="X27" s="382"/>
      <c r="Y27" s="382"/>
      <c r="Z27" s="382"/>
      <c r="AA27" s="382"/>
      <c r="AB27" s="382"/>
      <c r="AC27" s="382"/>
      <c r="AD27" s="382"/>
      <c r="AE27" s="382"/>
      <c r="AF27" s="382"/>
      <c r="AG27" s="382"/>
      <c r="AH27" s="382"/>
      <c r="AI27" s="647"/>
      <c r="AJ27" s="382"/>
      <c r="AK27" s="382"/>
      <c r="AL27" s="382"/>
      <c r="AM27"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7" s="646"/>
      <c r="AO27" s="380"/>
      <c r="AP27" s="374"/>
      <c r="AQ27" s="374"/>
      <c r="AR27" s="374"/>
      <c r="AS27" s="374"/>
      <c r="AT27" s="374"/>
      <c r="AU27" s="374"/>
      <c r="AV27" s="374"/>
      <c r="AW27" s="374"/>
      <c r="AX27" s="374"/>
      <c r="AY27" s="374"/>
      <c r="AZ27" s="374"/>
      <c r="BA27" s="374"/>
      <c r="BB27" s="374"/>
      <c r="BC27" s="374"/>
      <c r="BD27" s="374"/>
      <c r="BE27" s="374"/>
      <c r="BF27" s="374"/>
      <c r="BG27" s="374"/>
      <c r="BH27" s="374"/>
      <c r="BI27" s="374"/>
      <c r="BJ27" s="374"/>
      <c r="BK27" s="374"/>
      <c r="BL27" s="374"/>
    </row>
    <row r="28" spans="1:80" s="471" customFormat="1" ht="133.5" customHeight="1">
      <c r="A28" s="146" t="s">
        <v>127</v>
      </c>
      <c r="B28" s="1" t="s">
        <v>128</v>
      </c>
      <c r="C28" s="1" t="s">
        <v>171</v>
      </c>
      <c r="D28" s="1" t="s">
        <v>130</v>
      </c>
      <c r="E28" s="1" t="s">
        <v>131</v>
      </c>
      <c r="F28" s="1" t="s">
        <v>132</v>
      </c>
      <c r="G28" s="1" t="s">
        <v>133</v>
      </c>
      <c r="H28" s="3" t="s">
        <v>134</v>
      </c>
      <c r="I28" s="603" t="s">
        <v>135</v>
      </c>
      <c r="J28" s="152" t="s">
        <v>136</v>
      </c>
      <c r="K28" s="12" t="s">
        <v>263</v>
      </c>
      <c r="L28" s="152" t="s">
        <v>138</v>
      </c>
      <c r="M28" s="152" t="s">
        <v>264</v>
      </c>
      <c r="N28" s="581">
        <v>8</v>
      </c>
      <c r="O28" s="152" t="s">
        <v>286</v>
      </c>
      <c r="P28" s="177">
        <v>2</v>
      </c>
      <c r="Q28" s="174">
        <v>0.1</v>
      </c>
      <c r="R28" s="152" t="s">
        <v>287</v>
      </c>
      <c r="S28" s="155" t="s">
        <v>146</v>
      </c>
      <c r="T28" s="156" t="s">
        <v>79</v>
      </c>
      <c r="U28" s="382"/>
      <c r="V28" s="382"/>
      <c r="W28" s="382"/>
      <c r="X28" s="382"/>
      <c r="Y28" s="382"/>
      <c r="Z28" s="382"/>
      <c r="AA28" s="382"/>
      <c r="AB28" s="382"/>
      <c r="AC28" s="382"/>
      <c r="AD28" s="382"/>
      <c r="AE28" s="382"/>
      <c r="AF28" s="382"/>
      <c r="AG28" s="382"/>
      <c r="AH28" s="382"/>
      <c r="AI28" s="647"/>
      <c r="AJ28" s="382"/>
      <c r="AK28" s="382"/>
      <c r="AL28" s="382"/>
      <c r="AM28"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8" s="646"/>
      <c r="AO28" s="380"/>
      <c r="AP28" s="374"/>
      <c r="AQ28" s="374"/>
      <c r="AR28" s="374"/>
      <c r="AS28" s="374"/>
      <c r="AT28" s="374"/>
      <c r="AU28" s="374"/>
      <c r="AV28" s="374"/>
      <c r="AW28" s="374"/>
      <c r="AX28" s="374"/>
      <c r="AY28" s="374"/>
      <c r="AZ28" s="374"/>
      <c r="BA28" s="374"/>
      <c r="BB28" s="374"/>
      <c r="BC28" s="374"/>
      <c r="BD28" s="374"/>
      <c r="BE28" s="374"/>
      <c r="BF28" s="374"/>
      <c r="BG28" s="374"/>
      <c r="BH28" s="374"/>
      <c r="BI28" s="374"/>
      <c r="BJ28" s="374"/>
      <c r="BK28" s="374"/>
      <c r="BL28" s="374"/>
    </row>
    <row r="29" spans="1:80" s="471" customFormat="1" ht="133.5" customHeight="1">
      <c r="A29" s="146" t="s">
        <v>127</v>
      </c>
      <c r="B29" s="1" t="s">
        <v>128</v>
      </c>
      <c r="C29" s="1" t="s">
        <v>171</v>
      </c>
      <c r="D29" s="1" t="s">
        <v>130</v>
      </c>
      <c r="E29" s="1" t="s">
        <v>131</v>
      </c>
      <c r="F29" s="1" t="s">
        <v>132</v>
      </c>
      <c r="G29" s="1" t="s">
        <v>133</v>
      </c>
      <c r="H29" s="3" t="s">
        <v>134</v>
      </c>
      <c r="I29" s="603" t="s">
        <v>135</v>
      </c>
      <c r="J29" s="152" t="s">
        <v>136</v>
      </c>
      <c r="K29" s="12" t="s">
        <v>263</v>
      </c>
      <c r="L29" s="152" t="s">
        <v>138</v>
      </c>
      <c r="M29" s="152" t="s">
        <v>264</v>
      </c>
      <c r="N29" s="581">
        <v>5</v>
      </c>
      <c r="O29" s="645" t="s">
        <v>288</v>
      </c>
      <c r="P29" s="177">
        <v>5</v>
      </c>
      <c r="Q29" s="174">
        <v>0.05</v>
      </c>
      <c r="R29" s="152" t="s">
        <v>289</v>
      </c>
      <c r="S29" s="155" t="s">
        <v>146</v>
      </c>
      <c r="T29" s="156" t="s">
        <v>79</v>
      </c>
      <c r="U29" s="382"/>
      <c r="V29" s="382"/>
      <c r="W29" s="382"/>
      <c r="X29" s="382"/>
      <c r="Y29" s="382"/>
      <c r="Z29" s="382"/>
      <c r="AA29" s="382"/>
      <c r="AB29" s="382"/>
      <c r="AC29" s="382"/>
      <c r="AD29" s="382"/>
      <c r="AE29" s="382"/>
      <c r="AF29" s="382"/>
      <c r="AG29" s="382"/>
      <c r="AH29" s="382"/>
      <c r="AI29" s="647"/>
      <c r="AJ29" s="382"/>
      <c r="AK29" s="382"/>
      <c r="AL29" s="382"/>
      <c r="AM2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9" s="646"/>
      <c r="AO29" s="380"/>
      <c r="AP29" s="374"/>
      <c r="AQ29" s="374"/>
      <c r="AR29" s="374"/>
      <c r="AS29" s="374"/>
      <c r="AT29" s="374"/>
      <c r="AU29" s="374"/>
      <c r="AV29" s="374"/>
      <c r="AW29" s="374"/>
      <c r="AX29" s="374"/>
      <c r="AY29" s="374"/>
      <c r="AZ29" s="374"/>
      <c r="BA29" s="374"/>
      <c r="BB29" s="374"/>
      <c r="BC29" s="374"/>
      <c r="BD29" s="374"/>
      <c r="BE29" s="374"/>
      <c r="BF29" s="374"/>
      <c r="BG29" s="374"/>
      <c r="BH29" s="374"/>
      <c r="BI29" s="374"/>
      <c r="BJ29" s="374"/>
      <c r="BK29" s="374"/>
      <c r="BL29" s="374"/>
    </row>
    <row r="30" spans="1:80" s="471" customFormat="1" ht="159.75" customHeight="1">
      <c r="A30" s="146" t="s">
        <v>127</v>
      </c>
      <c r="B30" s="1" t="s">
        <v>128</v>
      </c>
      <c r="C30" s="1" t="s">
        <v>129</v>
      </c>
      <c r="D30" s="1" t="s">
        <v>130</v>
      </c>
      <c r="E30" s="1" t="s">
        <v>131</v>
      </c>
      <c r="F30" s="1" t="s">
        <v>132</v>
      </c>
      <c r="G30" s="1" t="s">
        <v>133</v>
      </c>
      <c r="H30" s="3" t="s">
        <v>134</v>
      </c>
      <c r="I30" s="603" t="s">
        <v>135</v>
      </c>
      <c r="J30" s="152" t="s">
        <v>136</v>
      </c>
      <c r="K30" s="12" t="s">
        <v>263</v>
      </c>
      <c r="L30" s="152" t="s">
        <v>138</v>
      </c>
      <c r="M30" s="152" t="s">
        <v>264</v>
      </c>
      <c r="N30" s="581">
        <v>40</v>
      </c>
      <c r="O30" s="645" t="s">
        <v>290</v>
      </c>
      <c r="P30" s="177">
        <v>10</v>
      </c>
      <c r="Q30" s="174">
        <v>0.05</v>
      </c>
      <c r="R30" s="152" t="s">
        <v>291</v>
      </c>
      <c r="S30" s="155" t="s">
        <v>146</v>
      </c>
      <c r="T30" s="156" t="s">
        <v>79</v>
      </c>
      <c r="U30" s="382"/>
      <c r="V30" s="382"/>
      <c r="W30" s="382"/>
      <c r="X30" s="382"/>
      <c r="Y30" s="382"/>
      <c r="Z30" s="382"/>
      <c r="AA30" s="382"/>
      <c r="AB30" s="382"/>
      <c r="AC30" s="382"/>
      <c r="AD30" s="382"/>
      <c r="AE30" s="382"/>
      <c r="AF30" s="382"/>
      <c r="AG30" s="382"/>
      <c r="AH30" s="382"/>
      <c r="AI30" s="454"/>
      <c r="AJ30" s="488"/>
      <c r="AK30" s="488"/>
      <c r="AL30" s="488"/>
      <c r="AM3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0" s="646"/>
      <c r="AO30" s="487"/>
      <c r="AP30" s="486"/>
      <c r="AQ30" s="485"/>
      <c r="AR30" s="485"/>
      <c r="AS30" s="486"/>
      <c r="AT30" s="486"/>
      <c r="AU30" s="486"/>
      <c r="AV30" s="486"/>
      <c r="AW30" s="486"/>
      <c r="AX30" s="486"/>
      <c r="AY30" s="486"/>
      <c r="AZ30" s="486"/>
      <c r="BA30" s="486"/>
      <c r="BB30" s="486"/>
      <c r="BC30" s="486"/>
      <c r="BD30" s="486"/>
      <c r="BE30" s="486"/>
      <c r="BF30" s="486"/>
      <c r="BG30" s="486"/>
      <c r="BH30" s="486"/>
      <c r="BI30" s="486"/>
      <c r="BJ30" s="486"/>
      <c r="BK30" s="486"/>
      <c r="BL30" s="486"/>
    </row>
    <row r="31" spans="1:80" s="471" customFormat="1" ht="159.75" customHeight="1">
      <c r="A31" s="146" t="s">
        <v>127</v>
      </c>
      <c r="B31" s="1" t="s">
        <v>128</v>
      </c>
      <c r="C31" s="1" t="s">
        <v>129</v>
      </c>
      <c r="D31" s="1" t="s">
        <v>130</v>
      </c>
      <c r="E31" s="1" t="s">
        <v>131</v>
      </c>
      <c r="F31" s="1" t="s">
        <v>132</v>
      </c>
      <c r="G31" s="1" t="s">
        <v>133</v>
      </c>
      <c r="H31" s="3" t="s">
        <v>134</v>
      </c>
      <c r="I31" s="603" t="s">
        <v>135</v>
      </c>
      <c r="J31" s="152" t="s">
        <v>136</v>
      </c>
      <c r="K31" s="12" t="s">
        <v>263</v>
      </c>
      <c r="L31" s="152" t="s">
        <v>138</v>
      </c>
      <c r="M31" s="152" t="s">
        <v>264</v>
      </c>
      <c r="N31" s="581">
        <v>40</v>
      </c>
      <c r="O31" s="152" t="s">
        <v>292</v>
      </c>
      <c r="P31" s="152">
        <v>10</v>
      </c>
      <c r="Q31" s="174">
        <v>0.05</v>
      </c>
      <c r="R31" s="152" t="s">
        <v>293</v>
      </c>
      <c r="S31" s="171"/>
      <c r="T31" s="172"/>
      <c r="U31" s="488"/>
      <c r="V31" s="488"/>
      <c r="W31" s="488"/>
      <c r="X31" s="488"/>
      <c r="Y31" s="488"/>
      <c r="Z31" s="488"/>
      <c r="AA31" s="488"/>
      <c r="AB31" s="488"/>
      <c r="AC31" s="488"/>
      <c r="AD31" s="488"/>
      <c r="AE31" s="488"/>
      <c r="AF31" s="488"/>
      <c r="AG31" s="488"/>
      <c r="AH31" s="488"/>
      <c r="AI31" s="382"/>
      <c r="AJ31" s="382"/>
      <c r="AK31" s="382"/>
      <c r="AL31" s="382"/>
      <c r="AM3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1" s="473"/>
      <c r="AO31" s="380"/>
      <c r="AP31" s="374"/>
      <c r="AQ31" s="472"/>
      <c r="AR31" s="472"/>
      <c r="AS31" s="374"/>
      <c r="AT31" s="374"/>
      <c r="AU31" s="374"/>
      <c r="AV31" s="374"/>
      <c r="AW31" s="374"/>
      <c r="AX31" s="374"/>
      <c r="AY31" s="374"/>
      <c r="AZ31" s="374"/>
      <c r="BA31" s="374"/>
      <c r="BB31" s="374"/>
      <c r="BC31" s="374"/>
      <c r="BD31" s="374"/>
      <c r="BE31" s="374"/>
      <c r="BF31" s="374"/>
      <c r="BG31" s="374"/>
      <c r="BH31" s="374"/>
      <c r="BI31" s="374"/>
      <c r="BJ31" s="374"/>
      <c r="BK31" s="374"/>
      <c r="BL31" s="374"/>
    </row>
    <row r="32" spans="1:80" s="471" customFormat="1" ht="133.5" customHeight="1">
      <c r="A32" s="146" t="s">
        <v>127</v>
      </c>
      <c r="B32" s="1" t="s">
        <v>128</v>
      </c>
      <c r="C32" s="1" t="s">
        <v>171</v>
      </c>
      <c r="D32" s="1" t="s">
        <v>130</v>
      </c>
      <c r="E32" s="1" t="s">
        <v>131</v>
      </c>
      <c r="F32" s="1" t="s">
        <v>132</v>
      </c>
      <c r="G32" s="1" t="s">
        <v>133</v>
      </c>
      <c r="H32" s="3" t="s">
        <v>134</v>
      </c>
      <c r="I32" s="603" t="s">
        <v>135</v>
      </c>
      <c r="J32" s="152" t="s">
        <v>136</v>
      </c>
      <c r="K32" s="12" t="s">
        <v>263</v>
      </c>
      <c r="L32" s="152" t="s">
        <v>138</v>
      </c>
      <c r="M32" s="152" t="s">
        <v>264</v>
      </c>
      <c r="N32" s="581">
        <v>4</v>
      </c>
      <c r="O32" s="645" t="s">
        <v>294</v>
      </c>
      <c r="P32" s="177">
        <v>1</v>
      </c>
      <c r="Q32" s="174">
        <v>0.05</v>
      </c>
      <c r="R32" s="15" t="s">
        <v>295</v>
      </c>
      <c r="S32" s="155" t="s">
        <v>146</v>
      </c>
      <c r="T32" s="156" t="s">
        <v>79</v>
      </c>
      <c r="U32" s="382"/>
      <c r="V32" s="382"/>
      <c r="W32" s="382"/>
      <c r="X32" s="382"/>
      <c r="Y32" s="382"/>
      <c r="Z32" s="382"/>
      <c r="AA32" s="382"/>
      <c r="AB32" s="382"/>
      <c r="AC32" s="382"/>
      <c r="AD32" s="382"/>
      <c r="AE32" s="382"/>
      <c r="AF32" s="382"/>
      <c r="AG32" s="382"/>
      <c r="AH32" s="382"/>
      <c r="AI32" s="382"/>
      <c r="AJ32" s="382"/>
      <c r="AK32" s="382"/>
      <c r="AL32" s="382"/>
      <c r="AM3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2" s="473"/>
      <c r="AO32" s="380"/>
      <c r="AP32" s="374"/>
      <c r="AQ32" s="472"/>
      <c r="AR32" s="472"/>
      <c r="AS32" s="374"/>
      <c r="AT32" s="374"/>
      <c r="AU32" s="374"/>
      <c r="AV32" s="374"/>
      <c r="AW32" s="374"/>
      <c r="AX32" s="374"/>
      <c r="AY32" s="374"/>
      <c r="AZ32" s="374"/>
      <c r="BA32" s="374"/>
      <c r="BB32" s="374"/>
      <c r="BC32" s="374"/>
      <c r="BD32" s="374"/>
      <c r="BE32" s="374"/>
      <c r="BF32" s="374"/>
      <c r="BG32" s="374"/>
      <c r="BH32" s="374"/>
      <c r="BI32" s="374"/>
      <c r="BJ32" s="374"/>
      <c r="BK32" s="374"/>
      <c r="BL32" s="374"/>
    </row>
    <row r="33" spans="1:65" s="471" customFormat="1" ht="144" customHeight="1">
      <c r="A33" s="168" t="s">
        <v>247</v>
      </c>
      <c r="B33" s="1" t="s">
        <v>248</v>
      </c>
      <c r="C33" s="1" t="s">
        <v>249</v>
      </c>
      <c r="D33" s="1" t="s">
        <v>250</v>
      </c>
      <c r="E33" s="2" t="s">
        <v>251</v>
      </c>
      <c r="F33" s="169" t="s">
        <v>252</v>
      </c>
      <c r="G33" s="1" t="s">
        <v>253</v>
      </c>
      <c r="H33" s="4" t="s">
        <v>254</v>
      </c>
      <c r="I33" s="556" t="s">
        <v>255</v>
      </c>
      <c r="J33" s="178" t="s">
        <v>136</v>
      </c>
      <c r="K33" s="12" t="s">
        <v>263</v>
      </c>
      <c r="L33" s="152" t="s">
        <v>256</v>
      </c>
      <c r="M33" s="152" t="s">
        <v>257</v>
      </c>
      <c r="N33" s="395">
        <v>12</v>
      </c>
      <c r="O33" s="12" t="s">
        <v>258</v>
      </c>
      <c r="P33" s="398">
        <v>4</v>
      </c>
      <c r="Q33" s="170">
        <v>6.4000000000000001E-2</v>
      </c>
      <c r="R33" s="152" t="s">
        <v>259</v>
      </c>
      <c r="S33" s="171"/>
      <c r="T33" s="382"/>
      <c r="U33" s="382"/>
      <c r="V33" s="382"/>
      <c r="W33" s="382"/>
      <c r="X33" s="382"/>
      <c r="Y33" s="382"/>
      <c r="Z33" s="382"/>
      <c r="AA33" s="382"/>
      <c r="AB33" s="382"/>
      <c r="AC33" s="382"/>
      <c r="AD33" s="382"/>
      <c r="AE33" s="382"/>
      <c r="AF33" s="382"/>
      <c r="AG33" s="382"/>
      <c r="AH33" s="382"/>
      <c r="AI33" s="382"/>
      <c r="AJ33" s="382"/>
      <c r="AK33" s="382"/>
      <c r="AL33" s="382"/>
      <c r="AM33" s="48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3" s="448"/>
      <c r="AO33" s="380"/>
      <c r="AP33" s="374"/>
      <c r="AQ33" s="472"/>
      <c r="AR33" s="472"/>
      <c r="AS33" s="374"/>
      <c r="AT33" s="374"/>
      <c r="AU33" s="374"/>
      <c r="AV33" s="374"/>
      <c r="AW33" s="374"/>
      <c r="AX33" s="374"/>
      <c r="AY33" s="374"/>
      <c r="AZ33" s="374"/>
      <c r="BA33" s="374"/>
      <c r="BB33" s="374"/>
      <c r="BC33" s="374"/>
      <c r="BD33" s="374"/>
      <c r="BE33" s="374"/>
      <c r="BF33" s="374"/>
      <c r="BG33" s="374"/>
      <c r="BH33" s="374"/>
      <c r="BI33" s="374"/>
      <c r="BJ33" s="374"/>
      <c r="BK33" s="374"/>
      <c r="BL33" s="374"/>
    </row>
    <row r="34" spans="1:65" s="471" customFormat="1" ht="133.5" customHeight="1">
      <c r="A34" s="146" t="s">
        <v>127</v>
      </c>
      <c r="B34" s="1" t="s">
        <v>128</v>
      </c>
      <c r="C34" s="1" t="s">
        <v>171</v>
      </c>
      <c r="D34" s="1" t="s">
        <v>296</v>
      </c>
      <c r="E34" s="1" t="s">
        <v>131</v>
      </c>
      <c r="F34" s="1" t="s">
        <v>132</v>
      </c>
      <c r="G34" s="1" t="s">
        <v>133</v>
      </c>
      <c r="H34" s="3" t="s">
        <v>134</v>
      </c>
      <c r="I34" s="603" t="s">
        <v>135</v>
      </c>
      <c r="J34" s="152" t="s">
        <v>136</v>
      </c>
      <c r="K34" s="12" t="s">
        <v>297</v>
      </c>
      <c r="L34" s="152" t="s">
        <v>138</v>
      </c>
      <c r="M34" s="152" t="s">
        <v>36</v>
      </c>
      <c r="N34" s="581">
        <v>4</v>
      </c>
      <c r="O34" s="152" t="s">
        <v>298</v>
      </c>
      <c r="P34" s="179">
        <v>1</v>
      </c>
      <c r="Q34" s="180">
        <v>0.05</v>
      </c>
      <c r="R34" s="152" t="s">
        <v>299</v>
      </c>
      <c r="S34" s="155" t="s">
        <v>30</v>
      </c>
      <c r="T34" s="413" t="s">
        <v>80</v>
      </c>
      <c r="U34" s="384"/>
      <c r="V34" s="384"/>
      <c r="W34" s="637">
        <v>0</v>
      </c>
      <c r="X34" s="384"/>
      <c r="Y34" s="384"/>
      <c r="Z34" s="637">
        <v>0</v>
      </c>
      <c r="AA34" s="384"/>
      <c r="AB34" s="384"/>
      <c r="AC34" s="637">
        <v>0</v>
      </c>
      <c r="AD34" s="384" t="s">
        <v>300</v>
      </c>
      <c r="AE34" s="384"/>
      <c r="AF34" s="637">
        <v>0</v>
      </c>
      <c r="AG34" s="157" t="s">
        <v>301</v>
      </c>
      <c r="AH34" s="384"/>
      <c r="AI34" s="637">
        <v>0</v>
      </c>
      <c r="AJ34" s="157" t="s">
        <v>302</v>
      </c>
      <c r="AK34" s="384">
        <v>0</v>
      </c>
      <c r="AL34" s="637">
        <v>0</v>
      </c>
      <c r="AM34" s="551">
        <f>SUM(Tabla33[[#This Row],[TOTAL AVANCE CUANTITATIVO ENERO]]+Tabla33[[#This Row],[TOTAL AVANCE CUANTITATIVO FEBRERO]]+Tabla33[[#This Row],[TOTAL AVANCE CUANTITATIVO MARZO]]+Tabla33[[#This Row],[TOTAL AVANCE CUANTITATIVO ABRIL]]+Tabla33[[#This Row],[TOTAL AVANCE CUANTITATIVO MAYO]]+Tabla33[[#This Row],[EVIDENCIA JUNIO]])</f>
        <v>0</v>
      </c>
      <c r="AN34" s="1" t="s">
        <v>1119</v>
      </c>
      <c r="AO34" s="644" t="s">
        <v>1115</v>
      </c>
      <c r="AP34" s="640" t="s">
        <v>148</v>
      </c>
      <c r="AQ34" s="637">
        <v>0</v>
      </c>
      <c r="AR34" s="643">
        <f>SUM(Tabla33[[#This Row],[TOTAL A LA FECHA ]]+AQ34)</f>
        <v>0</v>
      </c>
      <c r="AS34" s="642" t="s">
        <v>1115</v>
      </c>
      <c r="AT34" s="505" t="s">
        <v>338</v>
      </c>
      <c r="AU34" s="637">
        <v>0</v>
      </c>
      <c r="AV34" s="639">
        <f>AR34</f>
        <v>0</v>
      </c>
      <c r="AW34" s="640" t="s">
        <v>1115</v>
      </c>
      <c r="AX34" s="639">
        <f>AV34</f>
        <v>0</v>
      </c>
      <c r="AY34" s="637">
        <v>0</v>
      </c>
      <c r="AZ34" s="641">
        <f ca="1">SUM(Tabla33[[#This Row],[TOTAL AVANCE CUANTITATIVO ENERO]]+Tabla33[[#This Row],[TOTAL AVANCE CUANTITATIVO FEBRERO]]+Tabla33[[#This Row],[TOTAL AVANCE CUANTITATIVO MARZO]]+Tabla33[[#This Row],[TOTAL AVANCE CUANTITATIVO MAYO]]+Tabla33[[#This Row],[TOTAL AVANCE CUANTITATIVO JUNIO]]+AR34+AW34+AZ34)</f>
        <v>0</v>
      </c>
      <c r="BA34" s="640" t="s">
        <v>1115</v>
      </c>
      <c r="BB34" s="508" t="s">
        <v>148</v>
      </c>
      <c r="BC34" s="637">
        <f ca="1">AZ34</f>
        <v>0</v>
      </c>
      <c r="BD34" s="639">
        <f ca="1">SUM(Tabla33[[#This Row],[TOTAL A LA FECHA ]]+AU34+AY34+BC34)</f>
        <v>0</v>
      </c>
      <c r="BE34" s="640" t="s">
        <v>1118</v>
      </c>
      <c r="BF34" s="508" t="s">
        <v>148</v>
      </c>
      <c r="BG34" s="637">
        <f ca="1">BD34</f>
        <v>0</v>
      </c>
      <c r="BH34" s="639">
        <f ca="1">SUM(Tabla33[[#This Row],[TOTAL A LA FECHA ]]+AY34+BC34+BG34)</f>
        <v>0</v>
      </c>
      <c r="BI34" s="638" t="s">
        <v>1117</v>
      </c>
      <c r="BJ34" s="508" t="s">
        <v>148</v>
      </c>
      <c r="BK34" s="637">
        <v>1</v>
      </c>
      <c r="BL34" s="636">
        <f ca="1">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JUNIO]]+AQ34+AU34+AY34+BC34+BG34+BK34)</f>
        <v>0</v>
      </c>
      <c r="BM34" s="544"/>
    </row>
    <row r="35" spans="1:65" s="471" customFormat="1" ht="133.5" customHeight="1">
      <c r="A35" s="146" t="s">
        <v>127</v>
      </c>
      <c r="B35" s="1" t="s">
        <v>128</v>
      </c>
      <c r="C35" s="1" t="s">
        <v>171</v>
      </c>
      <c r="D35" s="1" t="s">
        <v>296</v>
      </c>
      <c r="E35" s="1" t="s">
        <v>131</v>
      </c>
      <c r="F35" s="1" t="s">
        <v>132</v>
      </c>
      <c r="G35" s="1" t="s">
        <v>133</v>
      </c>
      <c r="H35" s="3" t="s">
        <v>134</v>
      </c>
      <c r="I35" s="603" t="s">
        <v>135</v>
      </c>
      <c r="J35" s="152" t="s">
        <v>136</v>
      </c>
      <c r="K35" s="12" t="s">
        <v>297</v>
      </c>
      <c r="L35" s="152" t="s">
        <v>138</v>
      </c>
      <c r="M35" s="152" t="s">
        <v>36</v>
      </c>
      <c r="N35" s="398">
        <v>1</v>
      </c>
      <c r="O35" s="152" t="s">
        <v>303</v>
      </c>
      <c r="P35" s="152">
        <v>1</v>
      </c>
      <c r="Q35" s="174">
        <v>0.05</v>
      </c>
      <c r="R35" s="152" t="s">
        <v>304</v>
      </c>
      <c r="S35" s="171" t="s">
        <v>30</v>
      </c>
      <c r="T35" s="413" t="s">
        <v>78</v>
      </c>
      <c r="U35" s="382"/>
      <c r="V35" s="382"/>
      <c r="W35" s="384">
        <v>0</v>
      </c>
      <c r="X35" s="384"/>
      <c r="Y35" s="384"/>
      <c r="Z35" s="384">
        <v>0</v>
      </c>
      <c r="AA35" s="384"/>
      <c r="AB35" s="384"/>
      <c r="AC35" s="384">
        <v>0</v>
      </c>
      <c r="AD35" s="396" t="s">
        <v>305</v>
      </c>
      <c r="AE35" s="382"/>
      <c r="AF35" s="384">
        <v>0</v>
      </c>
      <c r="AG35" s="384"/>
      <c r="AH35" s="384"/>
      <c r="AI35" s="384">
        <v>0</v>
      </c>
      <c r="AJ35" s="157" t="s">
        <v>306</v>
      </c>
      <c r="AK35" s="384">
        <v>0</v>
      </c>
      <c r="AL35" s="382"/>
      <c r="AM35"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5" s="1" t="s">
        <v>1116</v>
      </c>
      <c r="AO35" s="601" t="s">
        <v>1115</v>
      </c>
      <c r="AP35" s="604" t="s">
        <v>338</v>
      </c>
      <c r="AQ35" s="604">
        <v>0</v>
      </c>
      <c r="AR35" s="587">
        <f>SUM(Tabla33[[#This Row],[TOTAL A LA FECHA ]]+AQ35)</f>
        <v>0</v>
      </c>
      <c r="AS35" s="505" t="s">
        <v>338</v>
      </c>
      <c r="AT35" s="505" t="s">
        <v>338</v>
      </c>
      <c r="AU35" s="635">
        <v>0</v>
      </c>
      <c r="AV35" s="374"/>
      <c r="AW35" s="374"/>
      <c r="AX35" s="374"/>
      <c r="AY35" s="586"/>
      <c r="AZ35" s="586">
        <f>SUM(Tabla33[[#This Row],[TOTAL A LA FECHA ]]+AQ35+AU35+AY35)</f>
        <v>0</v>
      </c>
      <c r="BA35" s="374"/>
      <c r="BB35" s="374"/>
      <c r="BC35" s="586"/>
      <c r="BD35" s="586">
        <f>SUM(Tabla33[[#This Row],[TOTAL A LA FECHA ]]+AU35+AY35+BC35)</f>
        <v>0</v>
      </c>
      <c r="BE35" s="374"/>
      <c r="BF35" s="374"/>
      <c r="BG35" s="586"/>
      <c r="BH35" s="586">
        <f>SUM(Tabla33[[#This Row],[TOTAL A LA FECHA ]]+AY35+BC35+BG35)</f>
        <v>0</v>
      </c>
      <c r="BI35" s="374"/>
      <c r="BJ35" s="374"/>
      <c r="BK35" s="586"/>
      <c r="BL35" s="547">
        <f>SUM(Tabla33[[#This Row],[TOTAL A LA FECHA ]]+BC35+BG35+BK35)</f>
        <v>0</v>
      </c>
      <c r="BM35" s="374"/>
    </row>
    <row r="36" spans="1:65" s="471" customFormat="1" ht="184.5" customHeight="1">
      <c r="A36" s="146" t="s">
        <v>127</v>
      </c>
      <c r="B36" s="1" t="s">
        <v>128</v>
      </c>
      <c r="C36" s="1" t="s">
        <v>171</v>
      </c>
      <c r="D36" s="1" t="s">
        <v>296</v>
      </c>
      <c r="E36" s="1" t="s">
        <v>131</v>
      </c>
      <c r="F36" s="1" t="s">
        <v>132</v>
      </c>
      <c r="G36" s="1" t="s">
        <v>133</v>
      </c>
      <c r="H36" s="3" t="s">
        <v>134</v>
      </c>
      <c r="I36" s="603" t="s">
        <v>135</v>
      </c>
      <c r="J36" s="152" t="s">
        <v>136</v>
      </c>
      <c r="K36" s="12" t="s">
        <v>297</v>
      </c>
      <c r="L36" s="152" t="s">
        <v>138</v>
      </c>
      <c r="M36" s="152" t="s">
        <v>36</v>
      </c>
      <c r="N36" s="398">
        <v>1</v>
      </c>
      <c r="O36" s="152" t="s">
        <v>307</v>
      </c>
      <c r="P36" s="152">
        <v>1</v>
      </c>
      <c r="Q36" s="174">
        <v>0.05</v>
      </c>
      <c r="R36" s="152" t="s">
        <v>308</v>
      </c>
      <c r="S36" s="171" t="s">
        <v>30</v>
      </c>
      <c r="T36" s="413" t="s">
        <v>72</v>
      </c>
      <c r="U36" s="382"/>
      <c r="V36" s="382"/>
      <c r="W36" s="384">
        <v>0</v>
      </c>
      <c r="X36" s="382"/>
      <c r="Y36" s="382"/>
      <c r="Z36" s="382"/>
      <c r="AA36" s="384" t="s">
        <v>309</v>
      </c>
      <c r="AB36" s="382"/>
      <c r="AC36" s="382"/>
      <c r="AD36" s="157" t="s">
        <v>310</v>
      </c>
      <c r="AE36" s="382"/>
      <c r="AF36" s="384">
        <v>1</v>
      </c>
      <c r="AG36" s="382"/>
      <c r="AH36" s="382"/>
      <c r="AI36" s="384">
        <v>0</v>
      </c>
      <c r="AJ36" s="384"/>
      <c r="AK36" s="384">
        <v>0</v>
      </c>
      <c r="AL36" s="384"/>
      <c r="AM3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36" s="1" t="s">
        <v>1114</v>
      </c>
      <c r="AO36" s="601" t="s">
        <v>1113</v>
      </c>
      <c r="AP36" s="604" t="s">
        <v>338</v>
      </c>
      <c r="AQ36" s="500">
        <v>0</v>
      </c>
      <c r="AR36" s="634">
        <f>SUM(Tabla33[[#This Row],[TOTAL A LA FECHA ]]+AQ36)</f>
        <v>1</v>
      </c>
      <c r="AS36" s="633" t="s">
        <v>1112</v>
      </c>
      <c r="AT36" s="486"/>
      <c r="AU36" s="632">
        <f>AR36</f>
        <v>1</v>
      </c>
      <c r="AV36" s="374"/>
      <c r="AW36" s="374"/>
      <c r="AX36" s="374"/>
      <c r="AY36" s="586"/>
      <c r="AZ36" s="586">
        <f>AY36</f>
        <v>0</v>
      </c>
      <c r="BA36" s="374"/>
      <c r="BB36" s="374"/>
      <c r="BC36" s="586"/>
      <c r="BD36" s="586">
        <f>BC36</f>
        <v>0</v>
      </c>
      <c r="BE36" s="374"/>
      <c r="BF36" s="374"/>
      <c r="BG36" s="586"/>
      <c r="BH36" s="586">
        <f>BG36</f>
        <v>0</v>
      </c>
      <c r="BI36" s="374"/>
      <c r="BJ36" s="374"/>
      <c r="BK36" s="586"/>
      <c r="BL36" s="547">
        <f>BK36</f>
        <v>0</v>
      </c>
      <c r="BM36" s="374"/>
    </row>
    <row r="37" spans="1:65" s="471" customFormat="1" ht="133.5" customHeight="1">
      <c r="A37" s="146" t="s">
        <v>127</v>
      </c>
      <c r="B37" s="1" t="s">
        <v>128</v>
      </c>
      <c r="C37" s="1" t="s">
        <v>311</v>
      </c>
      <c r="D37" s="1" t="s">
        <v>296</v>
      </c>
      <c r="E37" s="1" t="s">
        <v>131</v>
      </c>
      <c r="F37" s="1" t="s">
        <v>132</v>
      </c>
      <c r="G37" s="1" t="s">
        <v>133</v>
      </c>
      <c r="H37" s="3" t="s">
        <v>134</v>
      </c>
      <c r="I37" s="603" t="s">
        <v>135</v>
      </c>
      <c r="J37" s="152" t="s">
        <v>136</v>
      </c>
      <c r="K37" s="12" t="s">
        <v>297</v>
      </c>
      <c r="L37" s="152" t="s">
        <v>138</v>
      </c>
      <c r="M37" s="152" t="s">
        <v>36</v>
      </c>
      <c r="N37" s="398">
        <v>1</v>
      </c>
      <c r="O37" s="152" t="s">
        <v>312</v>
      </c>
      <c r="P37" s="152">
        <v>1</v>
      </c>
      <c r="Q37" s="174">
        <v>0.15</v>
      </c>
      <c r="R37" s="152" t="s">
        <v>313</v>
      </c>
      <c r="S37" s="171" t="s">
        <v>30</v>
      </c>
      <c r="T37" s="413" t="s">
        <v>79</v>
      </c>
      <c r="U37" s="382"/>
      <c r="V37" s="382"/>
      <c r="W37" s="384">
        <v>0</v>
      </c>
      <c r="X37" s="396" t="s">
        <v>314</v>
      </c>
      <c r="Y37" s="382"/>
      <c r="Z37" s="384">
        <v>0</v>
      </c>
      <c r="AA37" s="157" t="s">
        <v>315</v>
      </c>
      <c r="AB37" s="382"/>
      <c r="AC37" s="384">
        <v>0</v>
      </c>
      <c r="AD37" s="157" t="s">
        <v>316</v>
      </c>
      <c r="AE37" s="382"/>
      <c r="AF37" s="631">
        <v>0</v>
      </c>
      <c r="AG37" s="157" t="s">
        <v>317</v>
      </c>
      <c r="AH37" s="382"/>
      <c r="AI37" s="384">
        <v>0</v>
      </c>
      <c r="AJ37" s="157" t="s">
        <v>317</v>
      </c>
      <c r="AK37" s="382"/>
      <c r="AL37" s="384">
        <v>0</v>
      </c>
      <c r="AM37"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7" s="1" t="s">
        <v>1111</v>
      </c>
      <c r="AO37" s="601" t="s">
        <v>1110</v>
      </c>
      <c r="AP37" s="604" t="s">
        <v>1109</v>
      </c>
      <c r="AQ37" s="472"/>
      <c r="AR37" s="587">
        <f>SUM(Tabla33[[#This Row],[TOTAL A LA FECHA ]]+AQ37)</f>
        <v>0</v>
      </c>
      <c r="AS37" s="374"/>
      <c r="AT37" s="374"/>
      <c r="AU37" s="630">
        <v>0</v>
      </c>
      <c r="AV37" s="374"/>
      <c r="AW37" s="374"/>
      <c r="AX37" s="374"/>
      <c r="AY37" s="544"/>
      <c r="AZ37" s="586">
        <f>SUM(Tabla33[[#This Row],[TOTAL A LA FECHA ]]+AQ37+AU37+AY37)</f>
        <v>0</v>
      </c>
      <c r="BA37" s="374"/>
      <c r="BB37" s="374"/>
      <c r="BC37" s="544"/>
      <c r="BD37" s="586">
        <f>SUM(Tabla33[[#This Row],[TOTAL A LA FECHA ]]+AU37+AY37+BC37)</f>
        <v>0</v>
      </c>
      <c r="BE37" s="374"/>
      <c r="BF37" s="374"/>
      <c r="BG37" s="544"/>
      <c r="BH37" s="586">
        <f>SUM(Tabla33[[#This Row],[TOTAL A LA FECHA ]]+AY37+BC37+BG37)</f>
        <v>0</v>
      </c>
      <c r="BI37" s="374"/>
      <c r="BJ37" s="374"/>
      <c r="BK37" s="544"/>
      <c r="BL37" s="547">
        <f>SUM(Tabla33[[#This Row],[TOTAL A LA FECHA ]]+BC37+BG37+BK37)</f>
        <v>0</v>
      </c>
      <c r="BM37" s="374"/>
    </row>
    <row r="38" spans="1:65" s="471" customFormat="1" ht="179.25" customHeight="1">
      <c r="A38" s="146" t="s">
        <v>127</v>
      </c>
      <c r="B38" s="1" t="s">
        <v>128</v>
      </c>
      <c r="C38" s="1" t="s">
        <v>311</v>
      </c>
      <c r="D38" s="1" t="s">
        <v>296</v>
      </c>
      <c r="E38" s="1" t="s">
        <v>131</v>
      </c>
      <c r="F38" s="1" t="s">
        <v>132</v>
      </c>
      <c r="G38" s="1" t="s">
        <v>133</v>
      </c>
      <c r="H38" s="3" t="s">
        <v>134</v>
      </c>
      <c r="I38" s="603" t="s">
        <v>135</v>
      </c>
      <c r="J38" s="152" t="s">
        <v>136</v>
      </c>
      <c r="K38" s="12" t="s">
        <v>297</v>
      </c>
      <c r="L38" s="152" t="s">
        <v>138</v>
      </c>
      <c r="M38" s="152" t="s">
        <v>36</v>
      </c>
      <c r="N38" s="398">
        <v>2</v>
      </c>
      <c r="O38" s="152" t="s">
        <v>318</v>
      </c>
      <c r="P38" s="152">
        <v>2</v>
      </c>
      <c r="Q38" s="174">
        <v>0.1</v>
      </c>
      <c r="R38" s="152" t="s">
        <v>319</v>
      </c>
      <c r="S38" s="171" t="s">
        <v>30</v>
      </c>
      <c r="T38" s="413" t="s">
        <v>80</v>
      </c>
      <c r="U38" s="382"/>
      <c r="V38" s="382"/>
      <c r="W38" s="384">
        <v>0</v>
      </c>
      <c r="X38" s="396" t="s">
        <v>320</v>
      </c>
      <c r="Y38" s="382"/>
      <c r="Z38" s="384">
        <v>0</v>
      </c>
      <c r="AA38" s="396" t="s">
        <v>321</v>
      </c>
      <c r="AB38" s="382"/>
      <c r="AC38" s="384">
        <v>0</v>
      </c>
      <c r="AD38" s="396" t="s">
        <v>322</v>
      </c>
      <c r="AE38" s="382"/>
      <c r="AF38" s="384">
        <v>0</v>
      </c>
      <c r="AG38" s="157" t="s">
        <v>323</v>
      </c>
      <c r="AH38" s="382"/>
      <c r="AI38" s="384">
        <v>0</v>
      </c>
      <c r="AJ38" s="157" t="s">
        <v>324</v>
      </c>
      <c r="AK38" s="382"/>
      <c r="AL38" s="384">
        <v>0</v>
      </c>
      <c r="AM38" s="551">
        <v>0</v>
      </c>
      <c r="AN38" s="1" t="s">
        <v>1108</v>
      </c>
      <c r="AO38" s="601" t="s">
        <v>1107</v>
      </c>
      <c r="AP38" s="374"/>
      <c r="AQ38" s="472"/>
      <c r="AR38" s="587">
        <f>SUM(Tabla33[[#This Row],[TOTAL A LA FECHA ]]+AQ38)</f>
        <v>0</v>
      </c>
      <c r="AS38" s="604" t="s">
        <v>1106</v>
      </c>
      <c r="AT38" s="374"/>
      <c r="AU38" s="630">
        <v>0</v>
      </c>
      <c r="AV38" s="374"/>
      <c r="AW38" s="374"/>
      <c r="AX38" s="374"/>
      <c r="AY38" s="544"/>
      <c r="AZ38" s="586">
        <f>SUM(Tabla33[[#This Row],[TOTAL A LA FECHA ]]+AQ38+AU38+AY38)</f>
        <v>0</v>
      </c>
      <c r="BA38" s="374"/>
      <c r="BB38" s="374"/>
      <c r="BC38" s="544"/>
      <c r="BD38" s="586">
        <f>SUM(Tabla33[[#This Row],[TOTAL A LA FECHA ]]+AU38+AY38+BC38)</f>
        <v>0</v>
      </c>
      <c r="BE38" s="374"/>
      <c r="BF38" s="374"/>
      <c r="BG38" s="544"/>
      <c r="BH38" s="586">
        <f>SUM(Tabla33[[#This Row],[TOTAL A LA FECHA ]]+AY38+BC38+BG38)</f>
        <v>0</v>
      </c>
      <c r="BI38" s="374"/>
      <c r="BJ38" s="374"/>
      <c r="BK38" s="544"/>
      <c r="BL38" s="547">
        <f>SUM(Tabla33[[#This Row],[TOTAL A LA FECHA ]]+BC38+BG38+BK38)</f>
        <v>0</v>
      </c>
      <c r="BM38" s="374"/>
    </row>
    <row r="39" spans="1:65" s="471" customFormat="1" ht="196.5" customHeight="1">
      <c r="A39" s="146" t="s">
        <v>127</v>
      </c>
      <c r="B39" s="1" t="s">
        <v>128</v>
      </c>
      <c r="C39" s="1" t="s">
        <v>311</v>
      </c>
      <c r="D39" s="1" t="s">
        <v>296</v>
      </c>
      <c r="E39" s="1" t="s">
        <v>131</v>
      </c>
      <c r="F39" s="1" t="s">
        <v>132</v>
      </c>
      <c r="G39" s="1" t="s">
        <v>133</v>
      </c>
      <c r="H39" s="3" t="s">
        <v>134</v>
      </c>
      <c r="I39" s="603" t="s">
        <v>135</v>
      </c>
      <c r="J39" s="152" t="s">
        <v>136</v>
      </c>
      <c r="K39" s="12" t="s">
        <v>297</v>
      </c>
      <c r="L39" s="152" t="s">
        <v>138</v>
      </c>
      <c r="M39" s="152" t="s">
        <v>36</v>
      </c>
      <c r="N39" s="398">
        <v>450</v>
      </c>
      <c r="O39" s="181" t="s">
        <v>325</v>
      </c>
      <c r="P39" s="182">
        <v>150</v>
      </c>
      <c r="Q39" s="174">
        <v>0.2</v>
      </c>
      <c r="R39" s="183" t="s">
        <v>326</v>
      </c>
      <c r="S39" s="155" t="s">
        <v>30</v>
      </c>
      <c r="T39" s="413" t="s">
        <v>81</v>
      </c>
      <c r="U39" s="382"/>
      <c r="V39" s="382"/>
      <c r="W39" s="382"/>
      <c r="X39" s="396" t="s">
        <v>327</v>
      </c>
      <c r="Y39" s="382"/>
      <c r="Z39" s="384">
        <v>3</v>
      </c>
      <c r="AA39" s="396" t="s">
        <v>328</v>
      </c>
      <c r="AB39" s="384" t="s">
        <v>329</v>
      </c>
      <c r="AC39" s="384">
        <v>6</v>
      </c>
      <c r="AD39" s="400" t="s">
        <v>330</v>
      </c>
      <c r="AE39" s="157" t="s">
        <v>331</v>
      </c>
      <c r="AF39" s="384">
        <v>19</v>
      </c>
      <c r="AG39" s="400" t="s">
        <v>332</v>
      </c>
      <c r="AH39" s="157" t="s">
        <v>333</v>
      </c>
      <c r="AI39" s="157">
        <v>11</v>
      </c>
      <c r="AJ39" s="396" t="s">
        <v>334</v>
      </c>
      <c r="AK39" s="382"/>
      <c r="AL39" s="629">
        <v>10</v>
      </c>
      <c r="AM39"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49</v>
      </c>
      <c r="AN39" s="1" t="s">
        <v>1105</v>
      </c>
      <c r="AO39" s="601" t="s">
        <v>1104</v>
      </c>
      <c r="AP39" s="604" t="s">
        <v>1103</v>
      </c>
      <c r="AQ39" s="604" t="s">
        <v>1079</v>
      </c>
      <c r="AR39" s="587">
        <v>27</v>
      </c>
      <c r="AS39" s="604" t="s">
        <v>1102</v>
      </c>
      <c r="AT39" s="604" t="s">
        <v>1079</v>
      </c>
      <c r="AU39" s="586">
        <v>55</v>
      </c>
      <c r="AV39" s="374"/>
      <c r="AW39" s="374"/>
      <c r="AX39" s="374"/>
      <c r="AY39" s="586">
        <v>0</v>
      </c>
      <c r="AZ39" s="586">
        <f>SUM(Tabla33[[#This Row],[TOTAL A LA FECHA ]]+AR39+AU39+AY39)</f>
        <v>131</v>
      </c>
      <c r="BA39" s="374"/>
      <c r="BB39" s="374"/>
      <c r="BC39" s="586">
        <v>0</v>
      </c>
      <c r="BD39" s="586">
        <f>SUM(Tabla33[[#This Row],[TOTAL A LA FECHA ]]+AV39+AY39+BC39)</f>
        <v>49</v>
      </c>
      <c r="BE39" s="374"/>
      <c r="BF39" s="374"/>
      <c r="BG39" s="586">
        <v>0</v>
      </c>
      <c r="BH39" s="586">
        <f>SUM(Tabla33[[#This Row],[TOTAL A LA FECHA ]]+AZ39+BC39+BG39)</f>
        <v>180</v>
      </c>
      <c r="BI39" s="374"/>
      <c r="BJ39" s="374"/>
      <c r="BK39" s="586">
        <v>0</v>
      </c>
      <c r="BL39" s="547">
        <f>SUM(Tabla33[[#This Row],[TOTAL A LA FECHA ]]+BD39+BG39+BK39)</f>
        <v>98</v>
      </c>
      <c r="BM39" s="374"/>
    </row>
    <row r="40" spans="1:65" s="471" customFormat="1" ht="171.75" customHeight="1">
      <c r="A40" s="146" t="s">
        <v>127</v>
      </c>
      <c r="B40" s="1" t="s">
        <v>128</v>
      </c>
      <c r="C40" s="1" t="s">
        <v>311</v>
      </c>
      <c r="D40" s="1" t="s">
        <v>296</v>
      </c>
      <c r="E40" s="1" t="s">
        <v>131</v>
      </c>
      <c r="F40" s="1" t="s">
        <v>132</v>
      </c>
      <c r="G40" s="1" t="s">
        <v>133</v>
      </c>
      <c r="H40" s="3" t="s">
        <v>134</v>
      </c>
      <c r="I40" s="603" t="s">
        <v>135</v>
      </c>
      <c r="J40" s="152" t="s">
        <v>136</v>
      </c>
      <c r="K40" s="12" t="s">
        <v>297</v>
      </c>
      <c r="L40" s="152" t="s">
        <v>138</v>
      </c>
      <c r="M40" s="152" t="s">
        <v>36</v>
      </c>
      <c r="N40" s="398">
        <v>100</v>
      </c>
      <c r="O40" s="152" t="s">
        <v>335</v>
      </c>
      <c r="P40" s="177">
        <v>25</v>
      </c>
      <c r="Q40" s="174">
        <v>0.15</v>
      </c>
      <c r="R40" s="183" t="s">
        <v>336</v>
      </c>
      <c r="S40" s="155" t="s">
        <v>146</v>
      </c>
      <c r="T40" s="413" t="s">
        <v>81</v>
      </c>
      <c r="U40" s="612"/>
      <c r="V40" s="612"/>
      <c r="W40" s="612"/>
      <c r="X40" s="612"/>
      <c r="Y40" s="612"/>
      <c r="Z40" s="612"/>
      <c r="AA40" s="425" t="s">
        <v>337</v>
      </c>
      <c r="AB40" s="425" t="s">
        <v>338</v>
      </c>
      <c r="AC40" s="611">
        <v>0</v>
      </c>
      <c r="AD40" s="425" t="s">
        <v>337</v>
      </c>
      <c r="AE40" s="611" t="s">
        <v>338</v>
      </c>
      <c r="AF40" s="384">
        <v>0</v>
      </c>
      <c r="AG40" s="608" t="s">
        <v>339</v>
      </c>
      <c r="AH40" s="608" t="s">
        <v>340</v>
      </c>
      <c r="AI40" s="384">
        <v>4</v>
      </c>
      <c r="AJ40" s="608" t="s">
        <v>341</v>
      </c>
      <c r="AK40" s="608" t="s">
        <v>340</v>
      </c>
      <c r="AL40" s="628">
        <v>1</v>
      </c>
      <c r="AM40"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40" s="164" t="s">
        <v>1101</v>
      </c>
      <c r="AO40" s="601" t="s">
        <v>1101</v>
      </c>
      <c r="AP40" s="604" t="s">
        <v>1100</v>
      </c>
      <c r="AQ40" s="604" t="s">
        <v>1079</v>
      </c>
      <c r="AR40" s="604">
        <v>6</v>
      </c>
      <c r="AS40" s="604" t="s">
        <v>1099</v>
      </c>
      <c r="AT40" s="604" t="s">
        <v>1079</v>
      </c>
      <c r="AU40" s="613">
        <v>5</v>
      </c>
      <c r="AV40" s="374"/>
      <c r="AW40" s="374"/>
      <c r="AX40" s="374"/>
      <c r="AY40" s="544"/>
      <c r="AZ40" s="586">
        <f>SUM(Tabla33[[#This Row],[TOTAL A LA FECHA ]]+AR40+AU40+AY40)</f>
        <v>16</v>
      </c>
      <c r="BA40" s="374"/>
      <c r="BB40" s="374"/>
      <c r="BC40" s="544"/>
      <c r="BD40" s="586">
        <f>SUM(Tabla33[[#This Row],[TOTAL A LA FECHA ]]+AV40+AY40+BC40)</f>
        <v>5</v>
      </c>
      <c r="BE40" s="374"/>
      <c r="BF40" s="374"/>
      <c r="BG40" s="544"/>
      <c r="BH40" s="586">
        <f>SUM(Tabla33[[#This Row],[TOTAL A LA FECHA ]]+AZ40+BC40+BG40)</f>
        <v>21</v>
      </c>
      <c r="BI40" s="374"/>
      <c r="BJ40" s="374"/>
      <c r="BK40" s="544"/>
      <c r="BL40" s="547">
        <f>SUM(Tabla33[[#This Row],[TOTAL A LA FECHA ]]+BD40+BG40+BK40)</f>
        <v>10</v>
      </c>
      <c r="BM40" s="374"/>
    </row>
    <row r="41" spans="1:65" s="471" customFormat="1" ht="243.75" customHeight="1">
      <c r="A41" s="146" t="s">
        <v>127</v>
      </c>
      <c r="B41" s="1" t="s">
        <v>128</v>
      </c>
      <c r="C41" s="1" t="s">
        <v>311</v>
      </c>
      <c r="D41" s="1" t="s">
        <v>296</v>
      </c>
      <c r="E41" s="1" t="s">
        <v>131</v>
      </c>
      <c r="F41" s="1" t="s">
        <v>132</v>
      </c>
      <c r="G41" s="1" t="s">
        <v>133</v>
      </c>
      <c r="H41" s="3" t="s">
        <v>134</v>
      </c>
      <c r="I41" s="603" t="s">
        <v>135</v>
      </c>
      <c r="J41" s="152" t="s">
        <v>136</v>
      </c>
      <c r="K41" s="12" t="s">
        <v>297</v>
      </c>
      <c r="L41" s="152" t="s">
        <v>138</v>
      </c>
      <c r="M41" s="152" t="s">
        <v>36</v>
      </c>
      <c r="N41" s="398">
        <v>80</v>
      </c>
      <c r="O41" s="152" t="s">
        <v>342</v>
      </c>
      <c r="P41" s="177">
        <v>20</v>
      </c>
      <c r="Q41" s="174">
        <v>0.1</v>
      </c>
      <c r="R41" s="152" t="s">
        <v>1098</v>
      </c>
      <c r="S41" s="155" t="s">
        <v>30</v>
      </c>
      <c r="T41" s="413" t="s">
        <v>81</v>
      </c>
      <c r="U41" s="384" t="s">
        <v>344</v>
      </c>
      <c r="V41" s="627" t="s">
        <v>345</v>
      </c>
      <c r="W41" s="157">
        <v>3</v>
      </c>
      <c r="X41" s="157" t="s">
        <v>346</v>
      </c>
      <c r="Y41" s="414" t="s">
        <v>347</v>
      </c>
      <c r="Z41" s="384">
        <v>2</v>
      </c>
      <c r="AA41" s="157" t="s">
        <v>348</v>
      </c>
      <c r="AB41" s="382"/>
      <c r="AC41" s="384">
        <v>7</v>
      </c>
      <c r="AD41" s="157" t="s">
        <v>349</v>
      </c>
      <c r="AE41" s="184" t="s">
        <v>350</v>
      </c>
      <c r="AF41" s="384">
        <v>36</v>
      </c>
      <c r="AG41" s="157" t="s">
        <v>351</v>
      </c>
      <c r="AH41" s="184" t="s">
        <v>352</v>
      </c>
      <c r="AI41" s="157">
        <v>11</v>
      </c>
      <c r="AJ41" s="157" t="s">
        <v>353</v>
      </c>
      <c r="AK41" s="157"/>
      <c r="AL41" s="157">
        <v>5</v>
      </c>
      <c r="AM41"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64</v>
      </c>
      <c r="AN41" s="1" t="s">
        <v>1097</v>
      </c>
      <c r="AO41" s="601" t="s">
        <v>1096</v>
      </c>
      <c r="AP41" s="600" t="s">
        <v>1079</v>
      </c>
      <c r="AQ41" s="626">
        <v>3</v>
      </c>
      <c r="AR41" s="600" t="s">
        <v>1095</v>
      </c>
      <c r="AS41" s="600" t="s">
        <v>1079</v>
      </c>
      <c r="AT41" s="626"/>
      <c r="AU41" s="598">
        <v>23</v>
      </c>
      <c r="AV41" s="625"/>
      <c r="AW41" s="625"/>
      <c r="AX41" s="625"/>
      <c r="AY41" s="624">
        <v>0</v>
      </c>
      <c r="AZ41" s="586">
        <f>SUM(Tabla33[[#This Row],[TOTAL A LA FECHA ]]+AQ41+AU41+AY41)</f>
        <v>90</v>
      </c>
      <c r="BA41" s="625"/>
      <c r="BB41" s="625"/>
      <c r="BC41" s="624">
        <v>0</v>
      </c>
      <c r="BD41" s="586">
        <f>SUM(Tabla33[[#This Row],[TOTAL A LA FECHA ]]+AU41+AY41+BC41)</f>
        <v>87</v>
      </c>
      <c r="BE41" s="625"/>
      <c r="BF41" s="625"/>
      <c r="BG41" s="624">
        <v>0</v>
      </c>
      <c r="BH41" s="586">
        <f>SUM(Tabla33[[#This Row],[TOTAL A LA FECHA ]]+AY41+BC41+BG41)</f>
        <v>64</v>
      </c>
      <c r="BI41" s="625"/>
      <c r="BJ41" s="625"/>
      <c r="BK41" s="624">
        <v>0</v>
      </c>
      <c r="BL41" s="547">
        <f>SUM(Tabla33[[#This Row],[TOTAL A LA FECHA ]]+BC41+BG41+BK41)</f>
        <v>64</v>
      </c>
      <c r="BM41" s="374"/>
    </row>
    <row r="42" spans="1:65" s="471" customFormat="1" ht="133.5" customHeight="1">
      <c r="A42" s="146" t="s">
        <v>127</v>
      </c>
      <c r="B42" s="1" t="s">
        <v>128</v>
      </c>
      <c r="C42" s="1" t="s">
        <v>311</v>
      </c>
      <c r="D42" s="1" t="s">
        <v>296</v>
      </c>
      <c r="E42" s="1" t="s">
        <v>131</v>
      </c>
      <c r="F42" s="1" t="s">
        <v>132</v>
      </c>
      <c r="G42" s="1" t="s">
        <v>133</v>
      </c>
      <c r="H42" s="3" t="s">
        <v>134</v>
      </c>
      <c r="I42" s="603" t="s">
        <v>135</v>
      </c>
      <c r="J42" s="152" t="s">
        <v>136</v>
      </c>
      <c r="K42" s="12" t="s">
        <v>297</v>
      </c>
      <c r="L42" s="152" t="s">
        <v>138</v>
      </c>
      <c r="M42" s="152" t="s">
        <v>36</v>
      </c>
      <c r="N42" s="398">
        <v>1</v>
      </c>
      <c r="O42" s="152" t="s">
        <v>354</v>
      </c>
      <c r="P42" s="152">
        <v>1</v>
      </c>
      <c r="Q42" s="174">
        <v>0.05</v>
      </c>
      <c r="R42" s="152" t="s">
        <v>355</v>
      </c>
      <c r="S42" s="155" t="s">
        <v>30</v>
      </c>
      <c r="T42" s="413" t="s">
        <v>79</v>
      </c>
      <c r="U42" s="382"/>
      <c r="V42" s="382"/>
      <c r="W42" s="384">
        <v>0</v>
      </c>
      <c r="X42" s="382"/>
      <c r="Y42" s="382"/>
      <c r="Z42" s="382">
        <v>0</v>
      </c>
      <c r="AA42" s="413" t="s">
        <v>356</v>
      </c>
      <c r="AB42" s="382"/>
      <c r="AC42" s="382">
        <v>0</v>
      </c>
      <c r="AD42" s="382"/>
      <c r="AE42" s="382"/>
      <c r="AF42" s="382">
        <v>0</v>
      </c>
      <c r="AG42" s="382"/>
      <c r="AH42" s="382"/>
      <c r="AI42" s="382">
        <v>0</v>
      </c>
      <c r="AJ42" s="157" t="s">
        <v>357</v>
      </c>
      <c r="AK42" s="382"/>
      <c r="AL42" s="384">
        <v>0</v>
      </c>
      <c r="AM42"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2" s="1" t="s">
        <v>1094</v>
      </c>
      <c r="AO42" s="601" t="s">
        <v>1093</v>
      </c>
      <c r="AP42" s="623" t="s">
        <v>338</v>
      </c>
      <c r="AQ42" s="623">
        <v>0</v>
      </c>
      <c r="AR42" s="505">
        <v>0</v>
      </c>
      <c r="AS42" s="623" t="s">
        <v>1087</v>
      </c>
      <c r="AT42" s="623" t="s">
        <v>1087</v>
      </c>
      <c r="AU42" s="529">
        <v>0</v>
      </c>
      <c r="AV42" s="499"/>
      <c r="AW42" s="499"/>
      <c r="AX42" s="499"/>
      <c r="AY42" s="529">
        <v>0</v>
      </c>
      <c r="AZ42" s="622">
        <f>SUM(Tabla33[[#This Row],[TOTAL A LA FECHA ]]+AQ42+AU42+AY42)</f>
        <v>0</v>
      </c>
      <c r="BA42" s="499"/>
      <c r="BB42" s="499"/>
      <c r="BC42" s="529">
        <v>0</v>
      </c>
      <c r="BD42" s="622">
        <f>SUM(Tabla33[[#This Row],[TOTAL A LA FECHA ]]+AU42+AY42+BC42)</f>
        <v>0</v>
      </c>
      <c r="BE42" s="499"/>
      <c r="BF42" s="499"/>
      <c r="BG42" s="529">
        <v>0</v>
      </c>
      <c r="BH42" s="622">
        <f>SUM(Tabla33[[#This Row],[TOTAL A LA FECHA ]]+AY42+BC42+BG42)</f>
        <v>0</v>
      </c>
      <c r="BI42" s="499"/>
      <c r="BJ42" s="499"/>
      <c r="BK42" s="529">
        <v>0</v>
      </c>
      <c r="BL42" s="621">
        <f>SUM(Tabla33[[#This Row],[TOTAL A LA FECHA ]]+BC42+BG42+BK42)</f>
        <v>0</v>
      </c>
      <c r="BM42" s="374"/>
    </row>
    <row r="43" spans="1:65" s="471" customFormat="1" ht="133.5" customHeight="1">
      <c r="A43" s="146" t="s">
        <v>127</v>
      </c>
      <c r="B43" s="1" t="s">
        <v>128</v>
      </c>
      <c r="C43" s="1" t="s">
        <v>311</v>
      </c>
      <c r="D43" s="1" t="s">
        <v>296</v>
      </c>
      <c r="E43" s="1" t="s">
        <v>131</v>
      </c>
      <c r="F43" s="1" t="s">
        <v>132</v>
      </c>
      <c r="G43" s="1" t="s">
        <v>133</v>
      </c>
      <c r="H43" s="3" t="s">
        <v>134</v>
      </c>
      <c r="I43" s="603" t="s">
        <v>135</v>
      </c>
      <c r="J43" s="152" t="s">
        <v>136</v>
      </c>
      <c r="K43" s="12" t="s">
        <v>297</v>
      </c>
      <c r="L43" s="152" t="s">
        <v>138</v>
      </c>
      <c r="M43" s="152" t="s">
        <v>36</v>
      </c>
      <c r="N43" s="398">
        <v>5</v>
      </c>
      <c r="O43" s="152" t="s">
        <v>358</v>
      </c>
      <c r="P43" s="177">
        <v>2</v>
      </c>
      <c r="Q43" s="174">
        <v>0.1</v>
      </c>
      <c r="R43" s="152" t="s">
        <v>359</v>
      </c>
      <c r="S43" s="155" t="s">
        <v>30</v>
      </c>
      <c r="T43" s="413" t="s">
        <v>81</v>
      </c>
      <c r="U43" s="382"/>
      <c r="V43" s="382"/>
      <c r="W43" s="382"/>
      <c r="X43" s="157" t="s">
        <v>360</v>
      </c>
      <c r="Y43" s="382"/>
      <c r="Z43" s="382"/>
      <c r="AA43" s="157" t="s">
        <v>361</v>
      </c>
      <c r="AB43" s="382"/>
      <c r="AC43" s="382"/>
      <c r="AD43" s="157" t="s">
        <v>362</v>
      </c>
      <c r="AE43" s="382"/>
      <c r="AF43" s="382"/>
      <c r="AG43" s="382"/>
      <c r="AH43" s="382"/>
      <c r="AI43" s="382"/>
      <c r="AJ43" s="382"/>
      <c r="AK43" s="382"/>
      <c r="AL43" s="382"/>
      <c r="AM43"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3" s="1" t="s">
        <v>1092</v>
      </c>
      <c r="AO43" s="601" t="s">
        <v>1091</v>
      </c>
      <c r="AP43" s="600" t="s">
        <v>1090</v>
      </c>
      <c r="AQ43" s="620">
        <v>1</v>
      </c>
      <c r="AR43" s="600">
        <f>AQ43</f>
        <v>1</v>
      </c>
      <c r="AS43" s="604" t="s">
        <v>1087</v>
      </c>
      <c r="AT43" s="619" t="s">
        <v>1087</v>
      </c>
      <c r="AU43" s="618"/>
      <c r="AV43" s="486"/>
      <c r="AW43" s="486"/>
      <c r="AX43" s="486"/>
      <c r="AY43" s="618"/>
      <c r="AZ43" s="586">
        <f>SUM(Tabla33[[#This Row],[TOTAL A LA FECHA ]]+AQ43+AU43+AY43)</f>
        <v>1</v>
      </c>
      <c r="BA43" s="486"/>
      <c r="BB43" s="486"/>
      <c r="BC43" s="618"/>
      <c r="BD43" s="586">
        <f>SUM(Tabla33[[#This Row],[TOTAL A LA FECHA ]]+AU43+AY43+BC43)</f>
        <v>0</v>
      </c>
      <c r="BE43" s="486"/>
      <c r="BF43" s="486"/>
      <c r="BG43" s="618"/>
      <c r="BH43" s="586">
        <f>SUM(Tabla33[[#This Row],[TOTAL A LA FECHA ]]+AY43+BC43+BG43)</f>
        <v>0</v>
      </c>
      <c r="BI43" s="486"/>
      <c r="BJ43" s="486"/>
      <c r="BK43" s="618"/>
      <c r="BL43" s="547">
        <f>SUM(Tabla33[[#This Row],[TOTAL A LA FECHA ]]+BC43+BG43+BK43)</f>
        <v>0</v>
      </c>
      <c r="BM43" s="374"/>
    </row>
    <row r="44" spans="1:65" s="471" customFormat="1" ht="133.5" customHeight="1">
      <c r="A44" s="146" t="s">
        <v>127</v>
      </c>
      <c r="B44" s="1" t="s">
        <v>128</v>
      </c>
      <c r="C44" s="1" t="s">
        <v>311</v>
      </c>
      <c r="D44" s="1" t="s">
        <v>296</v>
      </c>
      <c r="E44" s="1" t="s">
        <v>131</v>
      </c>
      <c r="F44" s="1" t="s">
        <v>132</v>
      </c>
      <c r="G44" s="1" t="s">
        <v>133</v>
      </c>
      <c r="H44" s="3" t="s">
        <v>134</v>
      </c>
      <c r="I44" s="603" t="s">
        <v>135</v>
      </c>
      <c r="J44" s="152" t="s">
        <v>136</v>
      </c>
      <c r="K44" s="12" t="s">
        <v>297</v>
      </c>
      <c r="L44" s="152" t="s">
        <v>138</v>
      </c>
      <c r="M44" s="152" t="s">
        <v>37</v>
      </c>
      <c r="N44" s="398">
        <v>2</v>
      </c>
      <c r="O44" s="152" t="s">
        <v>363</v>
      </c>
      <c r="P44" s="177">
        <v>2</v>
      </c>
      <c r="Q44" s="174">
        <v>0.2</v>
      </c>
      <c r="R44" s="152" t="s">
        <v>364</v>
      </c>
      <c r="S44" s="155" t="s">
        <v>30</v>
      </c>
      <c r="T44" s="413" t="s">
        <v>80</v>
      </c>
      <c r="U44" s="382"/>
      <c r="V44" s="382"/>
      <c r="W44" s="382"/>
      <c r="X44" s="413" t="s">
        <v>365</v>
      </c>
      <c r="Y44" s="382"/>
      <c r="Z44" s="382"/>
      <c r="AA44" s="382"/>
      <c r="AB44" s="382"/>
      <c r="AC44" s="382"/>
      <c r="AD44" s="617" t="s">
        <v>366</v>
      </c>
      <c r="AE44" s="382"/>
      <c r="AF44" s="382"/>
      <c r="AG44" s="382"/>
      <c r="AH44" s="382"/>
      <c r="AI44" s="382"/>
      <c r="AJ44" s="157" t="s">
        <v>367</v>
      </c>
      <c r="AK44" s="382"/>
      <c r="AL44" s="382"/>
      <c r="AM44"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4" s="164" t="s">
        <v>1089</v>
      </c>
      <c r="AO44" s="601" t="s">
        <v>1088</v>
      </c>
      <c r="AP44" s="615" t="s">
        <v>1087</v>
      </c>
      <c r="AQ44" s="614"/>
      <c r="AR44" s="614">
        <v>0</v>
      </c>
      <c r="AS44" s="604" t="s">
        <v>1086</v>
      </c>
      <c r="AT44" s="374"/>
      <c r="AU44" s="544"/>
      <c r="AV44" s="374"/>
      <c r="AW44" s="374"/>
      <c r="AX44" s="374"/>
      <c r="AY44" s="544"/>
      <c r="AZ44" s="586">
        <f>SUM(Tabla33[[#This Row],[TOTAL A LA FECHA ]]+AQ44+AU44+AY44)</f>
        <v>0</v>
      </c>
      <c r="BA44" s="374"/>
      <c r="BB44" s="374"/>
      <c r="BC44" s="544"/>
      <c r="BD44" s="586">
        <f>SUM(Tabla33[[#This Row],[TOTAL A LA FECHA ]]+AU44+AY44+BC44)</f>
        <v>0</v>
      </c>
      <c r="BE44" s="374"/>
      <c r="BF44" s="374"/>
      <c r="BG44" s="544"/>
      <c r="BH44" s="586">
        <f>SUM(Tabla33[[#This Row],[TOTAL A LA FECHA ]]+AY44+BC44+BG44)</f>
        <v>0</v>
      </c>
      <c r="BI44" s="374"/>
      <c r="BJ44" s="374"/>
      <c r="BK44" s="544"/>
      <c r="BL44" s="547">
        <f>SUM(Tabla33[[#This Row],[TOTAL A LA FECHA ]]+BC44+BG44+BK44)</f>
        <v>0</v>
      </c>
      <c r="BM44" s="374"/>
    </row>
    <row r="45" spans="1:65" s="471" customFormat="1" ht="133.5" customHeight="1">
      <c r="A45" s="146" t="s">
        <v>127</v>
      </c>
      <c r="B45" s="1" t="s">
        <v>128</v>
      </c>
      <c r="C45" s="1" t="s">
        <v>311</v>
      </c>
      <c r="D45" s="1" t="s">
        <v>296</v>
      </c>
      <c r="E45" s="1" t="s">
        <v>131</v>
      </c>
      <c r="F45" s="1" t="s">
        <v>132</v>
      </c>
      <c r="G45" s="1" t="s">
        <v>133</v>
      </c>
      <c r="H45" s="3" t="s">
        <v>134</v>
      </c>
      <c r="I45" s="603" t="s">
        <v>135</v>
      </c>
      <c r="J45" s="152" t="s">
        <v>136</v>
      </c>
      <c r="K45" s="12" t="s">
        <v>297</v>
      </c>
      <c r="L45" s="152" t="s">
        <v>138</v>
      </c>
      <c r="M45" s="152" t="s">
        <v>37</v>
      </c>
      <c r="N45" s="398">
        <v>160</v>
      </c>
      <c r="O45" s="152" t="s">
        <v>368</v>
      </c>
      <c r="P45" s="177">
        <v>40</v>
      </c>
      <c r="Q45" s="174">
        <v>0.35</v>
      </c>
      <c r="R45" s="15" t="s">
        <v>369</v>
      </c>
      <c r="S45" s="155" t="s">
        <v>29</v>
      </c>
      <c r="T45" s="413" t="s">
        <v>81</v>
      </c>
      <c r="U45" s="157" t="s">
        <v>370</v>
      </c>
      <c r="V45" s="384" t="s">
        <v>371</v>
      </c>
      <c r="W45" s="384">
        <v>4</v>
      </c>
      <c r="X45" s="157" t="s">
        <v>372</v>
      </c>
      <c r="Y45" s="384" t="s">
        <v>371</v>
      </c>
      <c r="Z45" s="384">
        <v>3</v>
      </c>
      <c r="AA45" s="185" t="s">
        <v>373</v>
      </c>
      <c r="AB45" s="384" t="s">
        <v>371</v>
      </c>
      <c r="AC45" s="384">
        <v>1</v>
      </c>
      <c r="AD45" s="396" t="s">
        <v>374</v>
      </c>
      <c r="AE45" s="384" t="s">
        <v>371</v>
      </c>
      <c r="AF45" s="384">
        <v>14</v>
      </c>
      <c r="AG45" s="157" t="s">
        <v>375</v>
      </c>
      <c r="AH45" s="382"/>
      <c r="AI45" s="384">
        <v>6</v>
      </c>
      <c r="AJ45" s="396" t="s">
        <v>376</v>
      </c>
      <c r="AK45" s="384" t="s">
        <v>371</v>
      </c>
      <c r="AL45" s="384">
        <v>8</v>
      </c>
      <c r="AM45"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36</v>
      </c>
      <c r="AN45" s="448"/>
      <c r="AO45" s="601" t="s">
        <v>1085</v>
      </c>
      <c r="AP45" s="604" t="s">
        <v>1084</v>
      </c>
      <c r="AQ45" s="604">
        <v>2</v>
      </c>
      <c r="AR45" s="604" t="s">
        <v>1083</v>
      </c>
      <c r="AS45" s="604" t="s">
        <v>1079</v>
      </c>
      <c r="AT45" s="613"/>
      <c r="AU45" s="586">
        <v>6</v>
      </c>
      <c r="AV45" s="374"/>
      <c r="AW45" s="374"/>
      <c r="AX45" s="374"/>
      <c r="AY45" s="544"/>
      <c r="AZ45" s="586">
        <f>SUM(Tabla33[[#This Row],[TOTAL A LA FECHA ]]+AQ45+AU45+AY45)</f>
        <v>44</v>
      </c>
      <c r="BA45" s="374"/>
      <c r="BB45" s="374"/>
      <c r="BC45" s="544"/>
      <c r="BD45" s="586">
        <f>SUM(Tabla33[[#This Row],[TOTAL A LA FECHA ]]+AU45+AY45+BC45)</f>
        <v>42</v>
      </c>
      <c r="BE45" s="374"/>
      <c r="BF45" s="374"/>
      <c r="BG45" s="544"/>
      <c r="BH45" s="586">
        <f>SUM(Tabla33[[#This Row],[TOTAL A LA FECHA ]]+AY45+BC45+BG45)</f>
        <v>36</v>
      </c>
      <c r="BI45" s="374"/>
      <c r="BJ45" s="374"/>
      <c r="BK45" s="544"/>
      <c r="BL45" s="547">
        <f>SUM(Tabla33[[#This Row],[TOTAL A LA FECHA ]]+BC45+BG45+BK45)</f>
        <v>36</v>
      </c>
      <c r="BM45" s="374"/>
    </row>
    <row r="46" spans="1:65" s="471" customFormat="1" ht="133.5" customHeight="1">
      <c r="A46" s="146" t="s">
        <v>127</v>
      </c>
      <c r="B46" s="1" t="s">
        <v>128</v>
      </c>
      <c r="C46" s="1" t="s">
        <v>311</v>
      </c>
      <c r="D46" s="1" t="s">
        <v>296</v>
      </c>
      <c r="E46" s="1" t="s">
        <v>131</v>
      </c>
      <c r="F46" s="1" t="s">
        <v>132</v>
      </c>
      <c r="G46" s="1" t="s">
        <v>133</v>
      </c>
      <c r="H46" s="3" t="s">
        <v>134</v>
      </c>
      <c r="I46" s="603" t="s">
        <v>135</v>
      </c>
      <c r="J46" s="152" t="s">
        <v>136</v>
      </c>
      <c r="K46" s="12" t="s">
        <v>297</v>
      </c>
      <c r="L46" s="152" t="s">
        <v>138</v>
      </c>
      <c r="M46" s="152" t="s">
        <v>37</v>
      </c>
      <c r="N46" s="398">
        <v>80</v>
      </c>
      <c r="O46" s="181" t="s">
        <v>377</v>
      </c>
      <c r="P46" s="177">
        <v>20</v>
      </c>
      <c r="Q46" s="174">
        <v>0.3</v>
      </c>
      <c r="R46" s="186" t="s">
        <v>378</v>
      </c>
      <c r="S46" s="155" t="s">
        <v>29</v>
      </c>
      <c r="T46" s="413" t="s">
        <v>81</v>
      </c>
      <c r="U46" s="612"/>
      <c r="V46" s="612"/>
      <c r="W46" s="612"/>
      <c r="X46" s="612"/>
      <c r="Y46" s="612"/>
      <c r="Z46" s="612"/>
      <c r="AA46" s="608" t="s">
        <v>379</v>
      </c>
      <c r="AB46" s="608" t="s">
        <v>380</v>
      </c>
      <c r="AC46" s="611">
        <v>4</v>
      </c>
      <c r="AD46" s="608" t="s">
        <v>381</v>
      </c>
      <c r="AE46" s="608" t="s">
        <v>382</v>
      </c>
      <c r="AF46" s="611">
        <v>3</v>
      </c>
      <c r="AG46" s="608" t="s">
        <v>383</v>
      </c>
      <c r="AH46" s="610" t="s">
        <v>340</v>
      </c>
      <c r="AI46" s="609">
        <v>2</v>
      </c>
      <c r="AJ46" s="608" t="s">
        <v>384</v>
      </c>
      <c r="AK46" s="608" t="s">
        <v>340</v>
      </c>
      <c r="AL46" s="607">
        <v>4</v>
      </c>
      <c r="AM4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13</v>
      </c>
      <c r="AN46" s="448"/>
      <c r="AO46" s="601" t="s">
        <v>1082</v>
      </c>
      <c r="AP46" s="604" t="s">
        <v>1081</v>
      </c>
      <c r="AQ46" s="606">
        <v>7</v>
      </c>
      <c r="AR46" s="604" t="s">
        <v>1080</v>
      </c>
      <c r="AS46" s="604" t="s">
        <v>1079</v>
      </c>
      <c r="AT46" s="605"/>
      <c r="AU46" s="586">
        <v>1</v>
      </c>
      <c r="AV46" s="374"/>
      <c r="AW46" s="374"/>
      <c r="AX46" s="374"/>
      <c r="AY46" s="544"/>
      <c r="AZ46" s="586">
        <f>SUM(Tabla33[[#This Row],[TOTAL A LA FECHA ]]+AQ46+AU46+AY46)</f>
        <v>21</v>
      </c>
      <c r="BA46" s="374"/>
      <c r="BB46" s="374"/>
      <c r="BC46" s="544"/>
      <c r="BD46" s="586">
        <f>SUM(Tabla33[[#This Row],[TOTAL A LA FECHA ]]+AU46+AY46+BC46)</f>
        <v>14</v>
      </c>
      <c r="BE46" s="374"/>
      <c r="BF46" s="374"/>
      <c r="BG46" s="544"/>
      <c r="BH46" s="586">
        <f>SUM(Tabla33[[#This Row],[TOTAL A LA FECHA ]]+AY46+BC46+BG46)</f>
        <v>13</v>
      </c>
      <c r="BI46" s="374"/>
      <c r="BJ46" s="374"/>
      <c r="BK46" s="544"/>
      <c r="BL46" s="547">
        <f>SUM(Tabla33[[#This Row],[TOTAL A LA FECHA ]]+BC46+BG46+BK46)</f>
        <v>13</v>
      </c>
      <c r="BM46" s="374"/>
    </row>
    <row r="47" spans="1:65" s="471" customFormat="1" ht="133.5" customHeight="1">
      <c r="A47" s="146" t="s">
        <v>127</v>
      </c>
      <c r="B47" s="1" t="s">
        <v>128</v>
      </c>
      <c r="C47" s="1" t="s">
        <v>311</v>
      </c>
      <c r="D47" s="1" t="s">
        <v>296</v>
      </c>
      <c r="E47" s="1" t="s">
        <v>131</v>
      </c>
      <c r="F47" s="1" t="s">
        <v>132</v>
      </c>
      <c r="G47" s="1" t="s">
        <v>133</v>
      </c>
      <c r="H47" s="3" t="s">
        <v>134</v>
      </c>
      <c r="I47" s="603" t="s">
        <v>135</v>
      </c>
      <c r="J47" s="152" t="s">
        <v>136</v>
      </c>
      <c r="K47" s="12" t="s">
        <v>297</v>
      </c>
      <c r="L47" s="152" t="s">
        <v>138</v>
      </c>
      <c r="M47" s="152" t="s">
        <v>37</v>
      </c>
      <c r="N47" s="398">
        <v>1</v>
      </c>
      <c r="O47" s="152" t="s">
        <v>307</v>
      </c>
      <c r="P47" s="152">
        <v>1</v>
      </c>
      <c r="Q47" s="174">
        <v>0.05</v>
      </c>
      <c r="R47" s="152" t="s">
        <v>385</v>
      </c>
      <c r="S47" s="171" t="s">
        <v>30</v>
      </c>
      <c r="T47" s="413" t="s">
        <v>72</v>
      </c>
      <c r="U47" s="382"/>
      <c r="V47" s="382"/>
      <c r="W47" s="382"/>
      <c r="X47" s="382"/>
      <c r="Y47" s="382"/>
      <c r="Z47" s="382"/>
      <c r="AA47" s="382"/>
      <c r="AB47" s="382"/>
      <c r="AC47" s="382"/>
      <c r="AD47" s="382"/>
      <c r="AE47" s="382"/>
      <c r="AF47" s="382"/>
      <c r="AG47" s="382"/>
      <c r="AH47" s="382"/>
      <c r="AI47" s="382"/>
      <c r="AJ47" s="382"/>
      <c r="AK47" s="382"/>
      <c r="AL47" s="382"/>
      <c r="AM47"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7" s="448"/>
      <c r="AO47" s="601" t="s">
        <v>1078</v>
      </c>
      <c r="AP47" s="374"/>
      <c r="AQ47" s="472"/>
      <c r="AR47" s="587">
        <f>SUM(Tabla33[[#This Row],[TOTAL A LA FECHA ]]+AQ47)</f>
        <v>0</v>
      </c>
      <c r="AS47" s="604" t="s">
        <v>1078</v>
      </c>
      <c r="AT47" s="374"/>
      <c r="AU47" s="544"/>
      <c r="AV47" s="499">
        <v>0</v>
      </c>
      <c r="AW47" s="604"/>
      <c r="AX47" s="374"/>
      <c r="AY47" s="586">
        <v>0</v>
      </c>
      <c r="AZ47" s="586">
        <f>SUM(Tabla33[[#This Row],[TOTAL A LA FECHA ]]+AQ47+AU47+AY47)</f>
        <v>0</v>
      </c>
      <c r="BA47" s="604"/>
      <c r="BB47" s="374"/>
      <c r="BC47" s="586">
        <v>0</v>
      </c>
      <c r="BD47" s="586">
        <f>SUM(Tabla33[[#This Row],[TOTAL A LA FECHA ]]+AU47+AY47+BC47)</f>
        <v>0</v>
      </c>
      <c r="BE47" s="604"/>
      <c r="BF47" s="374"/>
      <c r="BG47" s="586">
        <v>0</v>
      </c>
      <c r="BH47" s="586">
        <f>SUM(Tabla33[[#This Row],[TOTAL A LA FECHA ]]+AY47+BC47+BG47)</f>
        <v>0</v>
      </c>
      <c r="BI47" s="604"/>
      <c r="BJ47" s="374"/>
      <c r="BK47" s="586">
        <v>0</v>
      </c>
      <c r="BL47" s="547">
        <f>SUM(Tabla33[[#This Row],[TOTAL A LA FECHA ]]+BC47+BG47+BK47)</f>
        <v>0</v>
      </c>
      <c r="BM47" s="374"/>
    </row>
    <row r="48" spans="1:65" s="471" customFormat="1" ht="133.5" customHeight="1">
      <c r="A48" s="146" t="s">
        <v>127</v>
      </c>
      <c r="B48" s="1" t="s">
        <v>128</v>
      </c>
      <c r="C48" s="1" t="s">
        <v>171</v>
      </c>
      <c r="D48" s="1" t="s">
        <v>296</v>
      </c>
      <c r="E48" s="1" t="s">
        <v>131</v>
      </c>
      <c r="F48" s="1" t="s">
        <v>132</v>
      </c>
      <c r="G48" s="1" t="s">
        <v>133</v>
      </c>
      <c r="H48" s="3" t="s">
        <v>134</v>
      </c>
      <c r="I48" s="603" t="s">
        <v>135</v>
      </c>
      <c r="J48" s="152" t="s">
        <v>136</v>
      </c>
      <c r="K48" s="12" t="s">
        <v>297</v>
      </c>
      <c r="L48" s="152" t="s">
        <v>138</v>
      </c>
      <c r="M48" s="152" t="s">
        <v>37</v>
      </c>
      <c r="N48" s="398">
        <v>5</v>
      </c>
      <c r="O48" s="152" t="s">
        <v>386</v>
      </c>
      <c r="P48" s="602">
        <v>2</v>
      </c>
      <c r="Q48" s="187">
        <v>0.1</v>
      </c>
      <c r="R48" s="152" t="s">
        <v>387</v>
      </c>
      <c r="S48" s="188" t="s">
        <v>30</v>
      </c>
      <c r="T48" s="413" t="s">
        <v>80</v>
      </c>
      <c r="U48" s="382"/>
      <c r="V48" s="382"/>
      <c r="W48" s="382"/>
      <c r="X48" s="157"/>
      <c r="Y48" s="382"/>
      <c r="Z48" s="382"/>
      <c r="AA48" s="189"/>
      <c r="AB48" s="189"/>
      <c r="AC48" s="389"/>
      <c r="AD48" s="157"/>
      <c r="AE48" s="382"/>
      <c r="AF48" s="382"/>
      <c r="AG48" s="382"/>
      <c r="AH48" s="382"/>
      <c r="AI48" s="382"/>
      <c r="AJ48" s="382"/>
      <c r="AK48" s="382"/>
      <c r="AL48" s="382"/>
      <c r="AM48"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8" s="448"/>
      <c r="AO48" s="601" t="s">
        <v>1078</v>
      </c>
      <c r="AP48" s="374"/>
      <c r="AQ48" s="472"/>
      <c r="AR48" s="587">
        <f>SUM(Tabla33[[#This Row],[TOTAL A LA FECHA ]]+AQ48)</f>
        <v>0</v>
      </c>
      <c r="AS48" s="600" t="s">
        <v>1078</v>
      </c>
      <c r="AT48" s="585"/>
      <c r="AU48" s="599"/>
      <c r="AV48" s="519">
        <v>0</v>
      </c>
      <c r="AW48" s="585"/>
      <c r="AX48" s="585"/>
      <c r="AY48" s="598">
        <v>0</v>
      </c>
      <c r="AZ48" s="598">
        <f>SUM(Tabla33[[#This Row],[TOTAL A LA FECHA ]]+AQ48+AU48+AY48)</f>
        <v>0</v>
      </c>
      <c r="BA48" s="585"/>
      <c r="BB48" s="585"/>
      <c r="BC48" s="598">
        <v>0</v>
      </c>
      <c r="BD48" s="598">
        <f>SUM(Tabla33[[#This Row],[TOTAL A LA FECHA ]]+AU48+AY48+BC48)</f>
        <v>0</v>
      </c>
      <c r="BE48" s="585"/>
      <c r="BF48" s="585"/>
      <c r="BG48" s="598">
        <v>0</v>
      </c>
      <c r="BH48" s="598">
        <f>SUM(Tabla33[[#This Row],[TOTAL A LA FECHA ]]+AY48+BC48+BG48)</f>
        <v>0</v>
      </c>
      <c r="BI48" s="585"/>
      <c r="BJ48" s="585"/>
      <c r="BK48" s="598">
        <v>0</v>
      </c>
      <c r="BL48" s="597">
        <f>SUM(Tabla33[[#This Row],[TOTAL A LA FECHA ]]+BC48+BG48+BK48)</f>
        <v>0</v>
      </c>
      <c r="BM48" s="374"/>
    </row>
    <row r="49" spans="1:64" s="471" customFormat="1" ht="133.5" customHeight="1">
      <c r="A49" s="146" t="s">
        <v>127</v>
      </c>
      <c r="B49" s="1" t="s">
        <v>128</v>
      </c>
      <c r="C49" s="1" t="s">
        <v>171</v>
      </c>
      <c r="D49" s="1" t="s">
        <v>388</v>
      </c>
      <c r="E49" s="1" t="s">
        <v>131</v>
      </c>
      <c r="F49" s="1" t="s">
        <v>132</v>
      </c>
      <c r="G49" s="1" t="s">
        <v>133</v>
      </c>
      <c r="H49" s="12" t="s">
        <v>134</v>
      </c>
      <c r="I49" s="470" t="s">
        <v>135</v>
      </c>
      <c r="J49" s="152" t="s">
        <v>389</v>
      </c>
      <c r="K49" s="152" t="s">
        <v>389</v>
      </c>
      <c r="L49" s="152" t="s">
        <v>138</v>
      </c>
      <c r="M49" s="152" t="s">
        <v>390</v>
      </c>
      <c r="N49" s="398">
        <v>4</v>
      </c>
      <c r="O49" s="12" t="s">
        <v>391</v>
      </c>
      <c r="P49" s="596">
        <v>1</v>
      </c>
      <c r="Q49" s="174">
        <v>0.1</v>
      </c>
      <c r="R49" s="15" t="s">
        <v>392</v>
      </c>
      <c r="S49" s="172" t="s">
        <v>29</v>
      </c>
      <c r="T49" s="384" t="s">
        <v>29</v>
      </c>
      <c r="U49" s="396" t="s">
        <v>393</v>
      </c>
      <c r="V49" s="382"/>
      <c r="W49" s="384">
        <v>1</v>
      </c>
      <c r="X49" s="382"/>
      <c r="Y49" s="382"/>
      <c r="Z49" s="489"/>
      <c r="AA49" s="12"/>
      <c r="AB49" s="12"/>
      <c r="AC49" s="425"/>
      <c r="AD49" s="454"/>
      <c r="AE49" s="382"/>
      <c r="AF49" s="382"/>
      <c r="AG49" s="382"/>
      <c r="AH49" s="382"/>
      <c r="AI49" s="382"/>
      <c r="AJ49" s="382"/>
      <c r="AK49" s="382"/>
      <c r="AL49" s="384"/>
      <c r="AM49"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49" s="449" t="s">
        <v>815</v>
      </c>
      <c r="AO49" s="380">
        <f>SUM(Q49:Q63)</f>
        <v>1.0000000000000004</v>
      </c>
      <c r="AP49" s="374"/>
      <c r="AQ49" s="472"/>
      <c r="AR49" s="472"/>
      <c r="AS49" s="374"/>
      <c r="AT49" s="374"/>
      <c r="AU49" s="374"/>
      <c r="AV49" s="374"/>
      <c r="AW49" s="374"/>
      <c r="AX49" s="374"/>
      <c r="AY49" s="374"/>
      <c r="AZ49" s="374"/>
      <c r="BA49" s="374"/>
      <c r="BB49" s="374"/>
      <c r="BC49" s="374"/>
      <c r="BD49" s="374"/>
      <c r="BE49" s="374"/>
      <c r="BF49" s="374"/>
      <c r="BG49" s="374"/>
      <c r="BH49" s="374"/>
      <c r="BI49" s="374"/>
      <c r="BJ49" s="374"/>
      <c r="BK49" s="374"/>
      <c r="BL49" s="374"/>
    </row>
    <row r="50" spans="1:64" s="471" customFormat="1" ht="199.5" customHeight="1">
      <c r="A50" s="146" t="s">
        <v>127</v>
      </c>
      <c r="B50" s="1" t="s">
        <v>128</v>
      </c>
      <c r="C50" s="1" t="s">
        <v>129</v>
      </c>
      <c r="D50" s="1" t="s">
        <v>388</v>
      </c>
      <c r="E50" s="1" t="s">
        <v>131</v>
      </c>
      <c r="F50" s="1" t="s">
        <v>132</v>
      </c>
      <c r="G50" s="1" t="s">
        <v>133</v>
      </c>
      <c r="H50" s="12" t="s">
        <v>134</v>
      </c>
      <c r="I50" s="470" t="s">
        <v>135</v>
      </c>
      <c r="J50" s="152" t="s">
        <v>389</v>
      </c>
      <c r="K50" s="152" t="s">
        <v>389</v>
      </c>
      <c r="L50" s="152" t="s">
        <v>138</v>
      </c>
      <c r="M50" s="152" t="s">
        <v>390</v>
      </c>
      <c r="N50" s="398">
        <v>4</v>
      </c>
      <c r="O50" s="12" t="s">
        <v>394</v>
      </c>
      <c r="P50" s="394">
        <v>1</v>
      </c>
      <c r="Q50" s="174">
        <v>0.1</v>
      </c>
      <c r="R50" s="15" t="s">
        <v>395</v>
      </c>
      <c r="S50" s="171" t="s">
        <v>30</v>
      </c>
      <c r="T50" s="382" t="s">
        <v>81</v>
      </c>
      <c r="U50" s="396" t="s">
        <v>396</v>
      </c>
      <c r="V50" s="175" t="s">
        <v>396</v>
      </c>
      <c r="W50" s="190">
        <v>0.08</v>
      </c>
      <c r="X50" s="175" t="s">
        <v>397</v>
      </c>
      <c r="Y50" s="400"/>
      <c r="Z50" s="191">
        <v>0.08</v>
      </c>
      <c r="AA50" s="12" t="s">
        <v>398</v>
      </c>
      <c r="AB50" s="12" t="s">
        <v>399</v>
      </c>
      <c r="AC50" s="192">
        <v>0.08</v>
      </c>
      <c r="AD50" s="175" t="s">
        <v>397</v>
      </c>
      <c r="AE50" s="175"/>
      <c r="AF50" s="190">
        <v>0.08</v>
      </c>
      <c r="AG50" s="175" t="s">
        <v>397</v>
      </c>
      <c r="AH50" s="384"/>
      <c r="AI50" s="190">
        <v>0.08</v>
      </c>
      <c r="AJ50" s="175" t="s">
        <v>397</v>
      </c>
      <c r="AK50" s="384"/>
      <c r="AL50" s="190">
        <v>0.08</v>
      </c>
      <c r="AM5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0.48000000000000004</v>
      </c>
      <c r="AN50" s="1" t="s">
        <v>1077</v>
      </c>
      <c r="AO50" s="380"/>
      <c r="AP50" s="374"/>
      <c r="AQ50" s="472"/>
      <c r="AR50" s="472"/>
      <c r="AS50" s="374"/>
      <c r="AT50" s="374"/>
      <c r="AU50" s="374"/>
      <c r="AV50" s="374"/>
      <c r="AW50" s="374"/>
      <c r="AX50" s="374"/>
      <c r="AY50" s="374"/>
      <c r="AZ50" s="374"/>
      <c r="BA50" s="374"/>
      <c r="BB50" s="374"/>
      <c r="BC50" s="374"/>
      <c r="BD50" s="374"/>
      <c r="BE50" s="374"/>
      <c r="BF50" s="374"/>
      <c r="BG50" s="374"/>
      <c r="BH50" s="374"/>
      <c r="BI50" s="374"/>
      <c r="BJ50" s="374"/>
      <c r="BK50" s="374"/>
      <c r="BL50" s="374"/>
    </row>
    <row r="51" spans="1:64" s="471" customFormat="1" ht="193.5" customHeight="1">
      <c r="A51" s="146" t="s">
        <v>127</v>
      </c>
      <c r="B51" s="1" t="s">
        <v>128</v>
      </c>
      <c r="C51" s="1" t="s">
        <v>157</v>
      </c>
      <c r="D51" s="1" t="s">
        <v>388</v>
      </c>
      <c r="E51" s="1" t="s">
        <v>131</v>
      </c>
      <c r="F51" s="1" t="s">
        <v>132</v>
      </c>
      <c r="G51" s="1" t="s">
        <v>133</v>
      </c>
      <c r="H51" s="12" t="s">
        <v>134</v>
      </c>
      <c r="I51" s="470" t="s">
        <v>135</v>
      </c>
      <c r="J51" s="152" t="s">
        <v>389</v>
      </c>
      <c r="K51" s="152" t="s">
        <v>389</v>
      </c>
      <c r="L51" s="152" t="s">
        <v>138</v>
      </c>
      <c r="M51" s="152" t="s">
        <v>390</v>
      </c>
      <c r="N51" s="398">
        <v>80</v>
      </c>
      <c r="O51" s="6" t="s">
        <v>39</v>
      </c>
      <c r="P51" s="595">
        <v>20</v>
      </c>
      <c r="Q51" s="193">
        <v>0.2</v>
      </c>
      <c r="R51" s="9" t="s">
        <v>400</v>
      </c>
      <c r="S51" s="171" t="s">
        <v>29</v>
      </c>
      <c r="T51" s="382" t="s">
        <v>81</v>
      </c>
      <c r="U51" s="396" t="s">
        <v>401</v>
      </c>
      <c r="V51" s="396" t="s">
        <v>402</v>
      </c>
      <c r="W51" s="157">
        <v>0</v>
      </c>
      <c r="X51" s="396" t="s">
        <v>403</v>
      </c>
      <c r="Y51" s="396" t="s">
        <v>404</v>
      </c>
      <c r="Z51" s="157">
        <v>1</v>
      </c>
      <c r="AA51" s="194" t="s">
        <v>405</v>
      </c>
      <c r="AB51" s="167" t="s">
        <v>406</v>
      </c>
      <c r="AC51" s="591">
        <v>1</v>
      </c>
      <c r="AD51" s="382"/>
      <c r="AE51" s="382"/>
      <c r="AF51" s="382"/>
      <c r="AG51" s="382"/>
      <c r="AH51" s="382"/>
      <c r="AI51" s="382"/>
      <c r="AJ51" s="382"/>
      <c r="AK51" s="382"/>
      <c r="AL51" s="382"/>
      <c r="AM51"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51" s="1" t="s">
        <v>1076</v>
      </c>
      <c r="AO51" s="380"/>
      <c r="AP51" s="374"/>
      <c r="AQ51" s="472"/>
      <c r="AR51" s="472"/>
      <c r="AS51" s="374"/>
      <c r="AT51" s="374"/>
      <c r="AU51" s="374"/>
      <c r="AV51" s="374"/>
      <c r="AW51" s="374"/>
      <c r="AX51" s="374"/>
      <c r="AY51" s="374"/>
      <c r="AZ51" s="374"/>
      <c r="BA51" s="374"/>
      <c r="BB51" s="374"/>
      <c r="BC51" s="374"/>
      <c r="BD51" s="374"/>
      <c r="BE51" s="374"/>
      <c r="BF51" s="374"/>
      <c r="BG51" s="374"/>
      <c r="BH51" s="374"/>
      <c r="BI51" s="374"/>
      <c r="BJ51" s="374"/>
      <c r="BK51" s="374"/>
      <c r="BL51" s="374"/>
    </row>
    <row r="52" spans="1:64" s="471" customFormat="1" ht="133.5" customHeight="1">
      <c r="A52" s="146" t="s">
        <v>127</v>
      </c>
      <c r="B52" s="1" t="s">
        <v>128</v>
      </c>
      <c r="C52" s="1" t="s">
        <v>157</v>
      </c>
      <c r="D52" s="1" t="s">
        <v>388</v>
      </c>
      <c r="E52" s="1" t="s">
        <v>131</v>
      </c>
      <c r="F52" s="1" t="s">
        <v>132</v>
      </c>
      <c r="G52" s="1" t="s">
        <v>133</v>
      </c>
      <c r="H52" s="12" t="s">
        <v>134</v>
      </c>
      <c r="I52" s="470" t="s">
        <v>135</v>
      </c>
      <c r="J52" s="152" t="s">
        <v>389</v>
      </c>
      <c r="K52" s="152" t="s">
        <v>389</v>
      </c>
      <c r="L52" s="152" t="s">
        <v>138</v>
      </c>
      <c r="M52" s="152" t="s">
        <v>390</v>
      </c>
      <c r="N52" s="398">
        <v>4</v>
      </c>
      <c r="O52" s="12" t="s">
        <v>407</v>
      </c>
      <c r="P52" s="394">
        <v>1</v>
      </c>
      <c r="Q52" s="174">
        <v>0.05</v>
      </c>
      <c r="R52" s="15" t="s">
        <v>408</v>
      </c>
      <c r="S52" s="171" t="s">
        <v>30</v>
      </c>
      <c r="T52" s="382" t="s">
        <v>81</v>
      </c>
      <c r="U52" s="382"/>
      <c r="V52" s="382"/>
      <c r="W52" s="382"/>
      <c r="X52" s="382"/>
      <c r="Y52" s="382"/>
      <c r="Z52" s="382"/>
      <c r="AA52" s="382"/>
      <c r="AB52" s="488"/>
      <c r="AC52" s="382"/>
      <c r="AD52" s="382"/>
      <c r="AE52" s="382"/>
      <c r="AF52" s="382"/>
      <c r="AG52" s="382"/>
      <c r="AH52" s="382"/>
      <c r="AI52" s="382"/>
      <c r="AJ52" s="382"/>
      <c r="AK52" s="382"/>
      <c r="AL52" s="382"/>
      <c r="AM52"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2" s="448"/>
      <c r="AO52" s="380"/>
      <c r="AP52" s="374"/>
      <c r="AQ52" s="472"/>
      <c r="AR52" s="485"/>
      <c r="AS52" s="374"/>
      <c r="AT52" s="374"/>
      <c r="AU52" s="374"/>
      <c r="AV52" s="374"/>
      <c r="AW52" s="374"/>
      <c r="AX52" s="374"/>
      <c r="AY52" s="374"/>
      <c r="AZ52" s="374"/>
      <c r="BA52" s="374"/>
      <c r="BB52" s="374"/>
      <c r="BC52" s="374"/>
      <c r="BD52" s="374"/>
      <c r="BE52" s="374"/>
      <c r="BF52" s="374"/>
      <c r="BG52" s="374"/>
      <c r="BH52" s="374"/>
      <c r="BI52" s="374"/>
      <c r="BJ52" s="374"/>
      <c r="BK52" s="374"/>
      <c r="BL52" s="374"/>
    </row>
    <row r="53" spans="1:64" s="471" customFormat="1" ht="133.5" customHeight="1">
      <c r="A53" s="146" t="s">
        <v>127</v>
      </c>
      <c r="B53" s="1" t="s">
        <v>128</v>
      </c>
      <c r="C53" s="1" t="s">
        <v>157</v>
      </c>
      <c r="D53" s="1" t="s">
        <v>388</v>
      </c>
      <c r="E53" s="1" t="s">
        <v>131</v>
      </c>
      <c r="F53" s="1" t="s">
        <v>132</v>
      </c>
      <c r="G53" s="1" t="s">
        <v>133</v>
      </c>
      <c r="H53" s="12" t="s">
        <v>134</v>
      </c>
      <c r="I53" s="470" t="s">
        <v>135</v>
      </c>
      <c r="J53" s="152" t="s">
        <v>389</v>
      </c>
      <c r="K53" s="152" t="s">
        <v>389</v>
      </c>
      <c r="L53" s="152" t="s">
        <v>138</v>
      </c>
      <c r="M53" s="152" t="s">
        <v>390</v>
      </c>
      <c r="N53" s="398"/>
      <c r="O53" s="12" t="s">
        <v>409</v>
      </c>
      <c r="P53" s="394">
        <v>1</v>
      </c>
      <c r="Q53" s="174">
        <v>0.05</v>
      </c>
      <c r="R53" s="15" t="s">
        <v>410</v>
      </c>
      <c r="S53" s="171" t="s">
        <v>30</v>
      </c>
      <c r="T53" s="382" t="s">
        <v>81</v>
      </c>
      <c r="U53" s="382"/>
      <c r="V53" s="382"/>
      <c r="W53" s="382"/>
      <c r="X53" s="382"/>
      <c r="Y53" s="382"/>
      <c r="Z53" s="382"/>
      <c r="AA53" s="594" t="s">
        <v>411</v>
      </c>
      <c r="AB53" s="382"/>
      <c r="AC53" s="384">
        <v>0</v>
      </c>
      <c r="AD53" s="382"/>
      <c r="AE53" s="382"/>
      <c r="AF53" s="382"/>
      <c r="AG53" s="382"/>
      <c r="AH53" s="382"/>
      <c r="AI53" s="382"/>
      <c r="AJ53" s="382"/>
      <c r="AK53" s="382"/>
      <c r="AL53" s="382"/>
      <c r="AM53"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3" s="448"/>
      <c r="AO53" s="380"/>
      <c r="AP53" s="374"/>
      <c r="AQ53" s="472"/>
      <c r="AR53" s="472"/>
      <c r="AS53" s="374"/>
      <c r="AT53" s="374"/>
      <c r="AU53" s="374"/>
      <c r="AV53" s="374"/>
      <c r="AW53" s="374"/>
      <c r="AX53" s="374"/>
      <c r="AY53" s="374"/>
      <c r="AZ53" s="374"/>
      <c r="BA53" s="374"/>
      <c r="BB53" s="374"/>
      <c r="BC53" s="374"/>
      <c r="BD53" s="374"/>
      <c r="BE53" s="374"/>
      <c r="BF53" s="374"/>
      <c r="BG53" s="374"/>
      <c r="BH53" s="374"/>
      <c r="BI53" s="374"/>
      <c r="BJ53" s="374"/>
      <c r="BK53" s="374"/>
      <c r="BL53" s="374"/>
    </row>
    <row r="54" spans="1:64" s="471" customFormat="1" ht="133.5" customHeight="1">
      <c r="A54" s="146" t="s">
        <v>127</v>
      </c>
      <c r="B54" s="1" t="s">
        <v>128</v>
      </c>
      <c r="C54" s="1" t="s">
        <v>157</v>
      </c>
      <c r="D54" s="1" t="s">
        <v>388</v>
      </c>
      <c r="E54" s="1" t="s">
        <v>131</v>
      </c>
      <c r="F54" s="1" t="s">
        <v>132</v>
      </c>
      <c r="G54" s="1" t="s">
        <v>133</v>
      </c>
      <c r="H54" s="12" t="s">
        <v>134</v>
      </c>
      <c r="I54" s="470" t="s">
        <v>135</v>
      </c>
      <c r="J54" s="152" t="s">
        <v>389</v>
      </c>
      <c r="K54" s="152" t="s">
        <v>389</v>
      </c>
      <c r="L54" s="152" t="s">
        <v>138</v>
      </c>
      <c r="M54" s="152" t="s">
        <v>390</v>
      </c>
      <c r="N54" s="398">
        <v>1</v>
      </c>
      <c r="O54" s="12" t="s">
        <v>412</v>
      </c>
      <c r="P54" s="395">
        <v>1</v>
      </c>
      <c r="Q54" s="174">
        <v>0.05</v>
      </c>
      <c r="R54" s="15" t="s">
        <v>413</v>
      </c>
      <c r="S54" s="171" t="s">
        <v>146</v>
      </c>
      <c r="T54" s="382" t="s">
        <v>71</v>
      </c>
      <c r="U54" s="382"/>
      <c r="V54" s="382"/>
      <c r="W54" s="382"/>
      <c r="X54" s="382"/>
      <c r="Y54" s="382"/>
      <c r="Z54" s="382"/>
      <c r="AA54" s="175" t="s">
        <v>414</v>
      </c>
      <c r="AB54" s="175" t="s">
        <v>415</v>
      </c>
      <c r="AC54" s="591">
        <v>1</v>
      </c>
      <c r="AD54" s="382"/>
      <c r="AE54" s="382"/>
      <c r="AF54" s="382"/>
      <c r="AG54" s="382"/>
      <c r="AH54" s="382"/>
      <c r="AI54" s="382"/>
      <c r="AJ54" s="382"/>
      <c r="AK54" s="382"/>
      <c r="AL54" s="382"/>
      <c r="AM54"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54" s="1" t="s">
        <v>1075</v>
      </c>
      <c r="AO54" s="380"/>
      <c r="AP54" s="374"/>
      <c r="AQ54" s="472"/>
      <c r="AR54" s="472"/>
      <c r="AS54" s="374"/>
      <c r="AT54" s="374"/>
      <c r="AU54" s="374"/>
      <c r="AV54" s="374"/>
      <c r="AW54" s="374"/>
      <c r="AX54" s="374"/>
      <c r="AY54" s="374"/>
      <c r="AZ54" s="374"/>
      <c r="BA54" s="374"/>
      <c r="BB54" s="374"/>
      <c r="BC54" s="374"/>
      <c r="BD54" s="374"/>
      <c r="BE54" s="374"/>
      <c r="BF54" s="374"/>
      <c r="BG54" s="374"/>
      <c r="BH54" s="374"/>
      <c r="BI54" s="374"/>
      <c r="BJ54" s="374"/>
      <c r="BK54" s="374"/>
      <c r="BL54" s="374"/>
    </row>
    <row r="55" spans="1:64" s="471" customFormat="1" ht="133.5" customHeight="1">
      <c r="A55" s="146" t="s">
        <v>127</v>
      </c>
      <c r="B55" s="1" t="s">
        <v>128</v>
      </c>
      <c r="C55" s="1" t="s">
        <v>157</v>
      </c>
      <c r="D55" s="1" t="s">
        <v>388</v>
      </c>
      <c r="E55" s="1" t="s">
        <v>131</v>
      </c>
      <c r="F55" s="1" t="s">
        <v>132</v>
      </c>
      <c r="G55" s="1" t="s">
        <v>133</v>
      </c>
      <c r="H55" s="12" t="s">
        <v>134</v>
      </c>
      <c r="I55" s="470" t="s">
        <v>135</v>
      </c>
      <c r="J55" s="152" t="s">
        <v>389</v>
      </c>
      <c r="K55" s="152" t="s">
        <v>389</v>
      </c>
      <c r="L55" s="152" t="s">
        <v>138</v>
      </c>
      <c r="M55" s="152" t="s">
        <v>390</v>
      </c>
      <c r="N55" s="398">
        <v>2000</v>
      </c>
      <c r="O55" s="12" t="s">
        <v>416</v>
      </c>
      <c r="P55" s="395">
        <v>1000</v>
      </c>
      <c r="Q55" s="174">
        <v>0.05</v>
      </c>
      <c r="R55" s="15" t="s">
        <v>417</v>
      </c>
      <c r="S55" s="171" t="s">
        <v>72</v>
      </c>
      <c r="T55" s="382" t="s">
        <v>81</v>
      </c>
      <c r="U55" s="382"/>
      <c r="V55" s="382"/>
      <c r="W55" s="382"/>
      <c r="X55" s="382"/>
      <c r="Y55" s="382"/>
      <c r="Z55" s="382"/>
      <c r="AA55" s="382"/>
      <c r="AB55" s="382"/>
      <c r="AC55" s="382"/>
      <c r="AD55" s="382"/>
      <c r="AE55" s="382"/>
      <c r="AF55" s="382"/>
      <c r="AG55" s="382"/>
      <c r="AH55" s="382"/>
      <c r="AI55" s="382"/>
      <c r="AJ55" s="382"/>
      <c r="AK55" s="382"/>
      <c r="AL55" s="382"/>
      <c r="AM55"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5" s="448"/>
      <c r="AO55" s="380"/>
      <c r="AP55" s="374"/>
      <c r="AQ55" s="472"/>
      <c r="AR55" s="472"/>
      <c r="AS55" s="374"/>
      <c r="AT55" s="374"/>
      <c r="AU55" s="374"/>
      <c r="AV55" s="374"/>
      <c r="AW55" s="374"/>
      <c r="AX55" s="374"/>
      <c r="AY55" s="374"/>
      <c r="AZ55" s="374"/>
      <c r="BA55" s="374"/>
      <c r="BB55" s="374"/>
      <c r="BC55" s="374"/>
      <c r="BD55" s="374"/>
      <c r="BE55" s="374"/>
      <c r="BF55" s="374"/>
      <c r="BG55" s="374"/>
      <c r="BH55" s="374"/>
      <c r="BI55" s="374"/>
      <c r="BJ55" s="374"/>
      <c r="BK55" s="374"/>
      <c r="BL55" s="374"/>
    </row>
    <row r="56" spans="1:64" s="471" customFormat="1" ht="133.5" customHeight="1">
      <c r="A56" s="146" t="s">
        <v>127</v>
      </c>
      <c r="B56" s="1" t="s">
        <v>128</v>
      </c>
      <c r="C56" s="1" t="s">
        <v>157</v>
      </c>
      <c r="D56" s="1" t="s">
        <v>388</v>
      </c>
      <c r="E56" s="1" t="s">
        <v>131</v>
      </c>
      <c r="F56" s="1" t="s">
        <v>132</v>
      </c>
      <c r="G56" s="1" t="s">
        <v>133</v>
      </c>
      <c r="H56" s="12" t="s">
        <v>134</v>
      </c>
      <c r="I56" s="470" t="s">
        <v>135</v>
      </c>
      <c r="J56" s="152" t="s">
        <v>389</v>
      </c>
      <c r="K56" s="152" t="s">
        <v>389</v>
      </c>
      <c r="L56" s="152" t="s">
        <v>138</v>
      </c>
      <c r="M56" s="152" t="s">
        <v>390</v>
      </c>
      <c r="N56" s="398">
        <v>2</v>
      </c>
      <c r="O56" s="12" t="s">
        <v>418</v>
      </c>
      <c r="P56" s="395">
        <v>1</v>
      </c>
      <c r="Q56" s="174">
        <v>0.05</v>
      </c>
      <c r="R56" s="15" t="s">
        <v>419</v>
      </c>
      <c r="S56" s="171" t="s">
        <v>30</v>
      </c>
      <c r="T56" s="382" t="s">
        <v>71</v>
      </c>
      <c r="U56" s="382"/>
      <c r="V56" s="382"/>
      <c r="W56" s="382"/>
      <c r="X56" s="382"/>
      <c r="Y56" s="382"/>
      <c r="Z56" s="382"/>
      <c r="AA56" s="382"/>
      <c r="AB56" s="382"/>
      <c r="AC56" s="382"/>
      <c r="AD56" s="382"/>
      <c r="AE56" s="382"/>
      <c r="AF56" s="382"/>
      <c r="AG56" s="382"/>
      <c r="AH56" s="382"/>
      <c r="AI56" s="382"/>
      <c r="AJ56" s="382"/>
      <c r="AK56" s="382"/>
      <c r="AL56" s="382"/>
      <c r="AM5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6" s="448"/>
      <c r="AO56" s="380"/>
      <c r="AP56" s="374"/>
      <c r="AQ56" s="472"/>
      <c r="AR56" s="472"/>
      <c r="AS56" s="374"/>
      <c r="AT56" s="374"/>
      <c r="AU56" s="374"/>
      <c r="AV56" s="374"/>
      <c r="AW56" s="374"/>
      <c r="AX56" s="374"/>
      <c r="AY56" s="374"/>
      <c r="AZ56" s="374"/>
      <c r="BA56" s="374"/>
      <c r="BB56" s="374"/>
      <c r="BC56" s="374"/>
      <c r="BD56" s="374"/>
      <c r="BE56" s="374"/>
      <c r="BF56" s="374"/>
      <c r="BG56" s="374"/>
      <c r="BH56" s="374"/>
      <c r="BI56" s="374"/>
      <c r="BJ56" s="374"/>
      <c r="BK56" s="374"/>
      <c r="BL56" s="374"/>
    </row>
    <row r="57" spans="1:64" s="471" customFormat="1" ht="133.5" customHeight="1">
      <c r="A57" s="146" t="s">
        <v>127</v>
      </c>
      <c r="B57" s="1" t="s">
        <v>128</v>
      </c>
      <c r="C57" s="1" t="s">
        <v>157</v>
      </c>
      <c r="D57" s="1" t="s">
        <v>388</v>
      </c>
      <c r="E57" s="1" t="s">
        <v>131</v>
      </c>
      <c r="F57" s="1" t="s">
        <v>132</v>
      </c>
      <c r="G57" s="1" t="s">
        <v>133</v>
      </c>
      <c r="H57" s="12" t="s">
        <v>134</v>
      </c>
      <c r="I57" s="470" t="s">
        <v>135</v>
      </c>
      <c r="J57" s="152" t="s">
        <v>389</v>
      </c>
      <c r="K57" s="152" t="s">
        <v>389</v>
      </c>
      <c r="L57" s="152" t="s">
        <v>138</v>
      </c>
      <c r="M57" s="152" t="s">
        <v>390</v>
      </c>
      <c r="N57" s="398">
        <v>2</v>
      </c>
      <c r="O57" s="12" t="s">
        <v>420</v>
      </c>
      <c r="P57" s="395">
        <v>2</v>
      </c>
      <c r="Q57" s="174">
        <v>0.05</v>
      </c>
      <c r="R57" s="15" t="s">
        <v>421</v>
      </c>
      <c r="S57" s="171" t="s">
        <v>283</v>
      </c>
      <c r="T57" s="382" t="s">
        <v>76</v>
      </c>
      <c r="U57" s="382"/>
      <c r="V57" s="382"/>
      <c r="W57" s="382"/>
      <c r="X57" s="382"/>
      <c r="Y57" s="382"/>
      <c r="Z57" s="382"/>
      <c r="AA57" s="382"/>
      <c r="AB57" s="382"/>
      <c r="AC57" s="382"/>
      <c r="AD57" s="382"/>
      <c r="AE57" s="382"/>
      <c r="AF57" s="382"/>
      <c r="AG57" s="382"/>
      <c r="AH57" s="382"/>
      <c r="AI57" s="382"/>
      <c r="AJ57" s="382"/>
      <c r="AK57" s="382"/>
      <c r="AL57" s="382"/>
      <c r="AM57"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7" s="448"/>
      <c r="AO57" s="380"/>
      <c r="AP57" s="374"/>
      <c r="AQ57" s="472"/>
      <c r="AR57" s="472"/>
      <c r="AS57" s="374"/>
      <c r="AT57" s="374"/>
      <c r="AU57" s="374"/>
      <c r="AV57" s="374"/>
      <c r="AW57" s="374"/>
      <c r="AX57" s="374"/>
      <c r="AY57" s="374"/>
      <c r="AZ57" s="374"/>
      <c r="BA57" s="374"/>
      <c r="BB57" s="374"/>
      <c r="BC57" s="374"/>
      <c r="BD57" s="374"/>
      <c r="BE57" s="374"/>
      <c r="BF57" s="374"/>
      <c r="BG57" s="374"/>
      <c r="BH57" s="374"/>
      <c r="BI57" s="374"/>
      <c r="BJ57" s="374"/>
      <c r="BK57" s="374"/>
      <c r="BL57" s="374"/>
    </row>
    <row r="58" spans="1:64" s="471" customFormat="1" ht="133.5" customHeight="1">
      <c r="A58" s="146" t="s">
        <v>127</v>
      </c>
      <c r="B58" s="1" t="s">
        <v>128</v>
      </c>
      <c r="C58" s="1" t="s">
        <v>157</v>
      </c>
      <c r="D58" s="1" t="s">
        <v>388</v>
      </c>
      <c r="E58" s="1" t="s">
        <v>131</v>
      </c>
      <c r="F58" s="1" t="s">
        <v>132</v>
      </c>
      <c r="G58" s="1" t="s">
        <v>133</v>
      </c>
      <c r="H58" s="12" t="s">
        <v>134</v>
      </c>
      <c r="I58" s="470" t="s">
        <v>135</v>
      </c>
      <c r="J58" s="152" t="s">
        <v>389</v>
      </c>
      <c r="K58" s="152" t="s">
        <v>389</v>
      </c>
      <c r="L58" s="152" t="s">
        <v>138</v>
      </c>
      <c r="M58" s="152" t="s">
        <v>390</v>
      </c>
      <c r="N58" s="398">
        <v>1</v>
      </c>
      <c r="O58" s="152" t="s">
        <v>422</v>
      </c>
      <c r="P58" s="395">
        <v>1</v>
      </c>
      <c r="Q58" s="174">
        <v>0.05</v>
      </c>
      <c r="R58" s="152" t="s">
        <v>423</v>
      </c>
      <c r="S58" s="171" t="s">
        <v>71</v>
      </c>
      <c r="T58" s="382" t="s">
        <v>72</v>
      </c>
      <c r="U58" s="382"/>
      <c r="V58" s="382"/>
      <c r="W58" s="382"/>
      <c r="X58" s="382"/>
      <c r="Y58" s="382"/>
      <c r="Z58" s="382"/>
      <c r="AA58" s="382"/>
      <c r="AB58" s="382"/>
      <c r="AC58" s="382"/>
      <c r="AD58" s="382"/>
      <c r="AE58" s="389"/>
      <c r="AF58" s="389"/>
      <c r="AG58" s="389"/>
      <c r="AH58" s="389"/>
      <c r="AI58" s="389"/>
      <c r="AJ58" s="389"/>
      <c r="AK58" s="389"/>
      <c r="AL58" s="389"/>
      <c r="AM58" s="30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8" s="448"/>
      <c r="AO58" s="593"/>
      <c r="AP58" s="585"/>
      <c r="AQ58" s="592"/>
      <c r="AR58" s="592"/>
      <c r="AS58" s="374"/>
      <c r="AT58" s="374"/>
      <c r="AU58" s="374"/>
      <c r="AV58" s="374"/>
      <c r="AW58" s="374"/>
      <c r="AX58" s="374"/>
      <c r="AY58" s="374"/>
      <c r="AZ58" s="374"/>
      <c r="BA58" s="374"/>
      <c r="BB58" s="374"/>
      <c r="BC58" s="374"/>
      <c r="BD58" s="374"/>
      <c r="BE58" s="374"/>
      <c r="BF58" s="374"/>
      <c r="BG58" s="374"/>
      <c r="BH58" s="374"/>
      <c r="BI58" s="374"/>
      <c r="BJ58" s="374"/>
      <c r="BK58" s="374"/>
      <c r="BL58" s="374"/>
    </row>
    <row r="59" spans="1:64" s="471" customFormat="1" ht="133.5" customHeight="1">
      <c r="A59" s="146" t="s">
        <v>127</v>
      </c>
      <c r="B59" s="1" t="s">
        <v>128</v>
      </c>
      <c r="C59" s="1" t="s">
        <v>157</v>
      </c>
      <c r="D59" s="1" t="s">
        <v>388</v>
      </c>
      <c r="E59" s="1" t="s">
        <v>131</v>
      </c>
      <c r="F59" s="1" t="s">
        <v>132</v>
      </c>
      <c r="G59" s="1" t="s">
        <v>133</v>
      </c>
      <c r="H59" s="12" t="s">
        <v>134</v>
      </c>
      <c r="I59" s="470" t="s">
        <v>135</v>
      </c>
      <c r="J59" s="152" t="s">
        <v>389</v>
      </c>
      <c r="K59" s="152" t="s">
        <v>389</v>
      </c>
      <c r="L59" s="152" t="s">
        <v>138</v>
      </c>
      <c r="M59" s="152" t="s">
        <v>390</v>
      </c>
      <c r="N59" s="398">
        <v>1</v>
      </c>
      <c r="O59" s="152" t="s">
        <v>424</v>
      </c>
      <c r="P59" s="395">
        <v>1</v>
      </c>
      <c r="Q59" s="174">
        <v>0.05</v>
      </c>
      <c r="R59" s="152" t="s">
        <v>425</v>
      </c>
      <c r="S59" s="171" t="s">
        <v>30</v>
      </c>
      <c r="T59" s="382" t="s">
        <v>81</v>
      </c>
      <c r="U59" s="382"/>
      <c r="V59" s="382"/>
      <c r="W59" s="382"/>
      <c r="X59" s="382"/>
      <c r="Y59" s="382"/>
      <c r="Z59" s="382"/>
      <c r="AA59" s="389"/>
      <c r="AB59" s="389"/>
      <c r="AC59" s="382"/>
      <c r="AD59" s="489"/>
      <c r="AE59" s="382"/>
      <c r="AF59" s="382"/>
      <c r="AG59" s="382"/>
      <c r="AH59" s="382"/>
      <c r="AI59" s="382"/>
      <c r="AJ59" s="382"/>
      <c r="AK59" s="382"/>
      <c r="AL59" s="382"/>
      <c r="AM59"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9" s="448"/>
      <c r="AO59" s="380"/>
      <c r="AP59" s="374"/>
      <c r="AQ59" s="374"/>
      <c r="AR59" s="472"/>
      <c r="AS59" s="374"/>
      <c r="AT59" s="374"/>
      <c r="AU59" s="374"/>
      <c r="AV59" s="374"/>
      <c r="AW59" s="374"/>
      <c r="AX59" s="374"/>
      <c r="AY59" s="374"/>
      <c r="AZ59" s="374"/>
      <c r="BA59" s="374"/>
      <c r="BB59" s="374"/>
      <c r="BC59" s="374"/>
      <c r="BD59" s="374"/>
      <c r="BE59" s="374"/>
      <c r="BF59" s="374"/>
      <c r="BG59" s="374"/>
      <c r="BH59" s="374"/>
      <c r="BI59" s="374"/>
      <c r="BJ59" s="374"/>
      <c r="BK59" s="374"/>
      <c r="BL59" s="374"/>
    </row>
    <row r="60" spans="1:64" s="471" customFormat="1" ht="133.5" customHeight="1">
      <c r="A60" s="146" t="s">
        <v>127</v>
      </c>
      <c r="B60" s="1" t="s">
        <v>128</v>
      </c>
      <c r="C60" s="1" t="s">
        <v>157</v>
      </c>
      <c r="D60" s="1" t="s">
        <v>388</v>
      </c>
      <c r="E60" s="1" t="s">
        <v>131</v>
      </c>
      <c r="F60" s="1" t="s">
        <v>132</v>
      </c>
      <c r="G60" s="1" t="s">
        <v>133</v>
      </c>
      <c r="H60" s="12" t="s">
        <v>134</v>
      </c>
      <c r="I60" s="470" t="s">
        <v>135</v>
      </c>
      <c r="J60" s="152" t="s">
        <v>389</v>
      </c>
      <c r="K60" s="152" t="s">
        <v>389</v>
      </c>
      <c r="L60" s="152" t="s">
        <v>138</v>
      </c>
      <c r="M60" s="152" t="s">
        <v>390</v>
      </c>
      <c r="N60" s="398">
        <v>16</v>
      </c>
      <c r="O60" s="13" t="s">
        <v>426</v>
      </c>
      <c r="P60" s="395">
        <v>4</v>
      </c>
      <c r="Q60" s="174">
        <v>0.05</v>
      </c>
      <c r="R60" s="15" t="s">
        <v>427</v>
      </c>
      <c r="S60" s="171" t="s">
        <v>146</v>
      </c>
      <c r="T60" s="382" t="s">
        <v>81</v>
      </c>
      <c r="U60" s="382"/>
      <c r="V60" s="382"/>
      <c r="W60" s="382"/>
      <c r="X60" s="382"/>
      <c r="Y60" s="382"/>
      <c r="Z60" s="489"/>
      <c r="AA60" s="396" t="s">
        <v>428</v>
      </c>
      <c r="AB60" s="157" t="s">
        <v>429</v>
      </c>
      <c r="AC60" s="175">
        <v>1</v>
      </c>
      <c r="AD60" s="489"/>
      <c r="AE60" s="382"/>
      <c r="AF60" s="382"/>
      <c r="AG60" s="382"/>
      <c r="AH60" s="382"/>
      <c r="AI60" s="382"/>
      <c r="AJ60" s="382"/>
      <c r="AK60" s="382"/>
      <c r="AL60" s="382"/>
      <c r="AM60"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60" s="448"/>
      <c r="AO60" s="380"/>
      <c r="AP60" s="374"/>
      <c r="AQ60" s="374"/>
      <c r="AR60" s="472"/>
      <c r="AS60" s="374"/>
      <c r="AT60" s="374"/>
      <c r="AU60" s="374"/>
      <c r="AV60" s="374"/>
      <c r="AW60" s="374"/>
      <c r="AX60" s="374"/>
      <c r="AY60" s="374"/>
      <c r="AZ60" s="374"/>
      <c r="BA60" s="374"/>
      <c r="BB60" s="374"/>
      <c r="BC60" s="374"/>
      <c r="BD60" s="374"/>
      <c r="BE60" s="374"/>
      <c r="BF60" s="374"/>
      <c r="BG60" s="374"/>
      <c r="BH60" s="374"/>
      <c r="BI60" s="374"/>
      <c r="BJ60" s="374"/>
      <c r="BK60" s="374"/>
      <c r="BL60" s="374"/>
    </row>
    <row r="61" spans="1:64" s="471" customFormat="1" ht="133.5" customHeight="1">
      <c r="A61" s="146" t="s">
        <v>127</v>
      </c>
      <c r="B61" s="1" t="s">
        <v>128</v>
      </c>
      <c r="C61" s="1" t="s">
        <v>157</v>
      </c>
      <c r="D61" s="1" t="s">
        <v>388</v>
      </c>
      <c r="E61" s="1" t="s">
        <v>131</v>
      </c>
      <c r="F61" s="1" t="s">
        <v>132</v>
      </c>
      <c r="G61" s="1" t="s">
        <v>133</v>
      </c>
      <c r="H61" s="12" t="s">
        <v>134</v>
      </c>
      <c r="I61" s="470" t="s">
        <v>135</v>
      </c>
      <c r="J61" s="152" t="s">
        <v>389</v>
      </c>
      <c r="K61" s="152" t="s">
        <v>389</v>
      </c>
      <c r="L61" s="152" t="s">
        <v>138</v>
      </c>
      <c r="M61" s="152" t="s">
        <v>390</v>
      </c>
      <c r="N61" s="398">
        <v>40</v>
      </c>
      <c r="O61" s="12" t="s">
        <v>430</v>
      </c>
      <c r="P61" s="395">
        <v>10</v>
      </c>
      <c r="Q61" s="174">
        <v>0.05</v>
      </c>
      <c r="R61" s="15" t="s">
        <v>431</v>
      </c>
      <c r="S61" s="171" t="s">
        <v>30</v>
      </c>
      <c r="T61" s="382" t="s">
        <v>80</v>
      </c>
      <c r="U61" s="382"/>
      <c r="V61" s="382"/>
      <c r="W61" s="382"/>
      <c r="X61" s="382"/>
      <c r="Y61" s="382"/>
      <c r="Z61" s="382"/>
      <c r="AA61" s="194" t="s">
        <v>432</v>
      </c>
      <c r="AB61" s="195" t="s">
        <v>433</v>
      </c>
      <c r="AC61" s="591">
        <v>1</v>
      </c>
      <c r="AD61" s="489"/>
      <c r="AE61" s="382"/>
      <c r="AF61" s="382"/>
      <c r="AG61" s="382"/>
      <c r="AH61" s="382"/>
      <c r="AI61" s="382"/>
      <c r="AJ61" s="382"/>
      <c r="AK61" s="382"/>
      <c r="AL61" s="382"/>
      <c r="AM61"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61" s="1" t="s">
        <v>432</v>
      </c>
      <c r="AO61" s="380"/>
      <c r="AP61" s="374"/>
      <c r="AQ61" s="374"/>
      <c r="AR61" s="472"/>
      <c r="AS61" s="374"/>
      <c r="AT61" s="374"/>
      <c r="AU61" s="374"/>
      <c r="AV61" s="374"/>
      <c r="AW61" s="374"/>
      <c r="AX61" s="374"/>
      <c r="AY61" s="374"/>
      <c r="AZ61" s="374"/>
      <c r="BA61" s="374"/>
      <c r="BB61" s="374"/>
      <c r="BC61" s="374"/>
      <c r="BD61" s="374"/>
      <c r="BE61" s="374"/>
      <c r="BF61" s="374"/>
      <c r="BG61" s="374"/>
      <c r="BH61" s="374"/>
      <c r="BI61" s="374"/>
      <c r="BJ61" s="374"/>
      <c r="BK61" s="374"/>
      <c r="BL61" s="374"/>
    </row>
    <row r="62" spans="1:64" s="471" customFormat="1" ht="133.5" customHeight="1">
      <c r="A62" s="146" t="s">
        <v>127</v>
      </c>
      <c r="B62" s="1" t="s">
        <v>128</v>
      </c>
      <c r="C62" s="1" t="s">
        <v>157</v>
      </c>
      <c r="D62" s="1" t="s">
        <v>388</v>
      </c>
      <c r="E62" s="1" t="s">
        <v>131</v>
      </c>
      <c r="F62" s="1" t="s">
        <v>132</v>
      </c>
      <c r="G62" s="1" t="s">
        <v>133</v>
      </c>
      <c r="H62" s="12" t="s">
        <v>134</v>
      </c>
      <c r="I62" s="470" t="s">
        <v>135</v>
      </c>
      <c r="J62" s="152" t="s">
        <v>389</v>
      </c>
      <c r="K62" s="152" t="s">
        <v>389</v>
      </c>
      <c r="L62" s="152" t="s">
        <v>138</v>
      </c>
      <c r="M62" s="152" t="s">
        <v>390</v>
      </c>
      <c r="N62" s="398">
        <v>2</v>
      </c>
      <c r="O62" s="152" t="s">
        <v>434</v>
      </c>
      <c r="P62" s="395">
        <v>2</v>
      </c>
      <c r="Q62" s="174">
        <v>0.05</v>
      </c>
      <c r="R62" s="152" t="s">
        <v>435</v>
      </c>
      <c r="S62" s="171" t="s">
        <v>283</v>
      </c>
      <c r="T62" s="382" t="s">
        <v>81</v>
      </c>
      <c r="U62" s="382"/>
      <c r="V62" s="382"/>
      <c r="W62" s="382"/>
      <c r="X62" s="382"/>
      <c r="Y62" s="382"/>
      <c r="Z62" s="382"/>
      <c r="AA62" s="382"/>
      <c r="AB62" s="382"/>
      <c r="AC62" s="382"/>
      <c r="AD62" s="489"/>
      <c r="AE62" s="382"/>
      <c r="AF62" s="382"/>
      <c r="AG62" s="382"/>
      <c r="AH62" s="382"/>
      <c r="AI62" s="382"/>
      <c r="AJ62" s="382"/>
      <c r="AK62" s="382"/>
      <c r="AL62" s="382"/>
      <c r="AM62"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62" s="448"/>
      <c r="AO62" s="380"/>
      <c r="AP62" s="374"/>
      <c r="AQ62" s="374"/>
      <c r="AR62" s="472"/>
      <c r="AS62" s="374"/>
      <c r="AT62" s="374"/>
      <c r="AU62" s="374"/>
      <c r="AV62" s="374"/>
      <c r="AW62" s="374"/>
      <c r="AX62" s="374"/>
      <c r="AY62" s="374"/>
      <c r="AZ62" s="374"/>
      <c r="BA62" s="374"/>
      <c r="BB62" s="374"/>
      <c r="BC62" s="374"/>
      <c r="BD62" s="374"/>
      <c r="BE62" s="374"/>
      <c r="BF62" s="374"/>
      <c r="BG62" s="374"/>
      <c r="BH62" s="374"/>
      <c r="BI62" s="374"/>
      <c r="BJ62" s="374"/>
      <c r="BK62" s="374"/>
      <c r="BL62" s="374"/>
    </row>
    <row r="63" spans="1:64" s="471" customFormat="1" ht="132" customHeight="1">
      <c r="A63" s="146" t="s">
        <v>127</v>
      </c>
      <c r="B63" s="1" t="s">
        <v>128</v>
      </c>
      <c r="C63" s="1" t="s">
        <v>157</v>
      </c>
      <c r="D63" s="1" t="s">
        <v>388</v>
      </c>
      <c r="E63" s="1" t="s">
        <v>131</v>
      </c>
      <c r="F63" s="1" t="s">
        <v>132</v>
      </c>
      <c r="G63" s="1" t="s">
        <v>133</v>
      </c>
      <c r="H63" s="12" t="s">
        <v>134</v>
      </c>
      <c r="I63" s="470" t="s">
        <v>135</v>
      </c>
      <c r="J63" s="152" t="s">
        <v>389</v>
      </c>
      <c r="K63" s="152" t="s">
        <v>389</v>
      </c>
      <c r="L63" s="152" t="s">
        <v>138</v>
      </c>
      <c r="M63" s="152" t="s">
        <v>390</v>
      </c>
      <c r="N63" s="398">
        <v>4</v>
      </c>
      <c r="O63" s="152" t="s">
        <v>436</v>
      </c>
      <c r="P63" s="395">
        <v>4</v>
      </c>
      <c r="Q63" s="174">
        <v>0.05</v>
      </c>
      <c r="R63" s="152" t="s">
        <v>437</v>
      </c>
      <c r="S63" s="171" t="s">
        <v>146</v>
      </c>
      <c r="T63" s="382" t="s">
        <v>81</v>
      </c>
      <c r="U63" s="389"/>
      <c r="V63" s="389"/>
      <c r="W63" s="389"/>
      <c r="X63" s="389"/>
      <c r="Y63" s="389"/>
      <c r="Z63" s="389"/>
      <c r="AA63" s="175" t="s">
        <v>438</v>
      </c>
      <c r="AB63" s="175" t="s">
        <v>439</v>
      </c>
      <c r="AC63" s="591">
        <v>2</v>
      </c>
      <c r="AD63" s="590"/>
      <c r="AE63" s="382"/>
      <c r="AF63" s="382"/>
      <c r="AG63" s="382"/>
      <c r="AH63" s="382"/>
      <c r="AI63" s="382"/>
      <c r="AJ63" s="382"/>
      <c r="AK63" s="382"/>
      <c r="AL63" s="384"/>
      <c r="AM63"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63" s="1" t="s">
        <v>438</v>
      </c>
      <c r="AO63" s="380"/>
      <c r="AP63" s="374"/>
      <c r="AQ63" s="374"/>
      <c r="AR63" s="472"/>
      <c r="AS63" s="374"/>
      <c r="AT63" s="374"/>
      <c r="AU63" s="374"/>
      <c r="AV63" s="374"/>
      <c r="AW63" s="374"/>
      <c r="AX63" s="374"/>
      <c r="AY63" s="374"/>
      <c r="AZ63" s="374"/>
      <c r="BA63" s="374"/>
      <c r="BB63" s="374"/>
      <c r="BC63" s="374"/>
      <c r="BD63" s="374"/>
      <c r="BE63" s="374"/>
      <c r="BF63" s="374"/>
      <c r="BG63" s="374"/>
      <c r="BH63" s="374"/>
      <c r="BI63" s="374"/>
      <c r="BJ63" s="374"/>
      <c r="BK63" s="374"/>
      <c r="BL63" s="374"/>
    </row>
    <row r="64" spans="1:64" s="471" customFormat="1" ht="132" customHeight="1">
      <c r="A64" s="146" t="s">
        <v>127</v>
      </c>
      <c r="B64" s="1" t="s">
        <v>128</v>
      </c>
      <c r="C64" s="1" t="s">
        <v>249</v>
      </c>
      <c r="D64" s="1" t="s">
        <v>296</v>
      </c>
      <c r="E64" s="1" t="s">
        <v>131</v>
      </c>
      <c r="F64" s="1" t="s">
        <v>132</v>
      </c>
      <c r="G64" s="1" t="s">
        <v>440</v>
      </c>
      <c r="H64" s="12" t="s">
        <v>134</v>
      </c>
      <c r="I64" s="391" t="s">
        <v>255</v>
      </c>
      <c r="J64" s="152" t="s">
        <v>389</v>
      </c>
      <c r="K64" s="152" t="s">
        <v>389</v>
      </c>
      <c r="L64" s="152" t="s">
        <v>256</v>
      </c>
      <c r="M64" s="152" t="s">
        <v>257</v>
      </c>
      <c r="N64" s="398">
        <v>16</v>
      </c>
      <c r="O64" s="12" t="s">
        <v>258</v>
      </c>
      <c r="P64" s="12">
        <v>4</v>
      </c>
      <c r="Q64" s="170">
        <v>6.4000000000000001E-2</v>
      </c>
      <c r="R64" s="12" t="s">
        <v>441</v>
      </c>
      <c r="S64" s="171"/>
      <c r="T64" s="489"/>
      <c r="U64" s="382"/>
      <c r="V64" s="382"/>
      <c r="W64" s="382"/>
      <c r="X64" s="382"/>
      <c r="Y64" s="382"/>
      <c r="Z64" s="382"/>
      <c r="AA64" s="589" t="s">
        <v>442</v>
      </c>
      <c r="AB64" s="382"/>
      <c r="AC64" s="384">
        <v>0</v>
      </c>
      <c r="AD64" s="489"/>
      <c r="AE64" s="382"/>
      <c r="AF64" s="382"/>
      <c r="AG64" s="382"/>
      <c r="AH64" s="382"/>
      <c r="AI64" s="384"/>
      <c r="AJ64" s="384" t="s">
        <v>442</v>
      </c>
      <c r="AK64" s="382"/>
      <c r="AL64" s="384">
        <v>0</v>
      </c>
      <c r="AM64" s="551">
        <v>0</v>
      </c>
      <c r="AN64" s="449" t="s">
        <v>1074</v>
      </c>
      <c r="AO64" s="380"/>
      <c r="AP64" s="374"/>
      <c r="AQ64" s="374"/>
      <c r="AR64" s="472"/>
      <c r="AS64" s="374"/>
      <c r="AT64" s="374"/>
      <c r="AU64" s="374"/>
      <c r="AV64" s="374"/>
      <c r="AW64" s="374"/>
      <c r="AX64" s="374"/>
      <c r="AY64" s="374"/>
      <c r="AZ64" s="374"/>
      <c r="BA64" s="374"/>
      <c r="BB64" s="374"/>
      <c r="BC64" s="374"/>
      <c r="BD64" s="374"/>
      <c r="BE64" s="374"/>
      <c r="BF64" s="374"/>
      <c r="BG64" s="374"/>
      <c r="BH64" s="374"/>
      <c r="BI64" s="374"/>
      <c r="BJ64" s="374"/>
      <c r="BK64" s="374"/>
      <c r="BL64" s="374"/>
    </row>
    <row r="65" spans="1:65" s="471" customFormat="1" ht="144" customHeight="1">
      <c r="A65" s="168" t="s">
        <v>247</v>
      </c>
      <c r="B65" s="1" t="s">
        <v>248</v>
      </c>
      <c r="C65" s="1" t="s">
        <v>249</v>
      </c>
      <c r="D65" s="1" t="s">
        <v>250</v>
      </c>
      <c r="E65" s="2" t="s">
        <v>251</v>
      </c>
      <c r="F65" s="169" t="s">
        <v>252</v>
      </c>
      <c r="G65" s="1" t="s">
        <v>253</v>
      </c>
      <c r="H65" s="4" t="s">
        <v>254</v>
      </c>
      <c r="I65" s="556" t="s">
        <v>255</v>
      </c>
      <c r="J65" s="178" t="s">
        <v>136</v>
      </c>
      <c r="K65" s="12" t="s">
        <v>297</v>
      </c>
      <c r="L65" s="152" t="s">
        <v>256</v>
      </c>
      <c r="M65" s="152" t="s">
        <v>257</v>
      </c>
      <c r="N65" s="395">
        <v>12</v>
      </c>
      <c r="O65" s="12" t="s">
        <v>258</v>
      </c>
      <c r="P65" s="398">
        <v>4</v>
      </c>
      <c r="Q65" s="170">
        <v>6.4000000000000001E-2</v>
      </c>
      <c r="R65" s="152" t="s">
        <v>259</v>
      </c>
      <c r="S65" s="171"/>
      <c r="T65" s="413"/>
      <c r="U65" s="488"/>
      <c r="V65" s="488"/>
      <c r="W65" s="488"/>
      <c r="X65" s="488"/>
      <c r="Y65" s="488"/>
      <c r="Z65" s="488"/>
      <c r="AA65" s="488"/>
      <c r="AB65" s="488"/>
      <c r="AC65" s="420">
        <v>1</v>
      </c>
      <c r="AD65" s="588"/>
      <c r="AE65" s="382"/>
      <c r="AF65" s="382"/>
      <c r="AG65" s="382"/>
      <c r="AH65" s="382"/>
      <c r="AI65" s="382"/>
      <c r="AJ65" s="382"/>
      <c r="AK65" s="382"/>
      <c r="AL65" s="443">
        <v>1</v>
      </c>
      <c r="AM65" s="55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65" s="448"/>
      <c r="AO65" s="380"/>
      <c r="AP65" s="374"/>
      <c r="AQ65" s="374"/>
      <c r="AR65" s="587">
        <f>SUM(Tabla33[[#This Row],[TOTAL A LA FECHA ]]+AQ65)</f>
        <v>2</v>
      </c>
      <c r="AS65" s="374"/>
      <c r="AT65" s="374"/>
      <c r="AU65" s="544"/>
      <c r="AV65" s="374"/>
      <c r="AW65" s="374"/>
      <c r="AX65" s="374"/>
      <c r="AY65" s="544"/>
      <c r="AZ65" s="586">
        <f>SUM(Tabla33[[#This Row],[TOTAL A LA FECHA ]]+AQ65+AU65+AY65)</f>
        <v>2</v>
      </c>
      <c r="BA65" s="374"/>
      <c r="BB65" s="374"/>
      <c r="BC65" s="544"/>
      <c r="BD65" s="586">
        <f>SUM(Tabla33[[#This Row],[TOTAL A LA FECHA ]]+AU65+AY65+BC65)</f>
        <v>2</v>
      </c>
      <c r="BE65" s="374"/>
      <c r="BF65" s="374"/>
      <c r="BG65" s="544"/>
      <c r="BH65" s="586">
        <f>SUM(Tabla33[[#This Row],[TOTAL A LA FECHA ]]+AY65+BC65+BG65)</f>
        <v>2</v>
      </c>
      <c r="BI65" s="374"/>
      <c r="BJ65" s="374"/>
      <c r="BK65" s="544"/>
      <c r="BL65" s="547">
        <f>SUM(Tabla33[[#This Row],[TOTAL A LA FECHA ]]+BC65+BG65+BK65)</f>
        <v>2</v>
      </c>
      <c r="BM65" s="585"/>
    </row>
    <row r="66" spans="1:65" s="471" customFormat="1" ht="191.25" customHeight="1">
      <c r="A66" s="146" t="s">
        <v>127</v>
      </c>
      <c r="B66" s="1" t="s">
        <v>128</v>
      </c>
      <c r="C66" s="1" t="s">
        <v>157</v>
      </c>
      <c r="D66" s="1" t="s">
        <v>296</v>
      </c>
      <c r="E66" s="1" t="s">
        <v>131</v>
      </c>
      <c r="F66" s="1" t="s">
        <v>132</v>
      </c>
      <c r="G66" s="1" t="s">
        <v>440</v>
      </c>
      <c r="H66" s="3" t="s">
        <v>134</v>
      </c>
      <c r="I66" s="503" t="s">
        <v>443</v>
      </c>
      <c r="J66" s="152" t="s">
        <v>136</v>
      </c>
      <c r="K66" s="14" t="s">
        <v>137</v>
      </c>
      <c r="L66" s="152" t="s">
        <v>444</v>
      </c>
      <c r="M66" s="152" t="s">
        <v>445</v>
      </c>
      <c r="N66" s="581">
        <v>1600</v>
      </c>
      <c r="O66" s="152" t="s">
        <v>446</v>
      </c>
      <c r="P66" s="398">
        <v>400</v>
      </c>
      <c r="Q66" s="196">
        <v>0.53</v>
      </c>
      <c r="R66" s="152" t="s">
        <v>447</v>
      </c>
      <c r="S66" s="155" t="s">
        <v>30</v>
      </c>
      <c r="T66" s="157" t="s">
        <v>80</v>
      </c>
      <c r="U66" s="157" t="s">
        <v>448</v>
      </c>
      <c r="V66" s="157" t="s">
        <v>148</v>
      </c>
      <c r="W66" s="157">
        <v>0</v>
      </c>
      <c r="X66" s="157" t="s">
        <v>449</v>
      </c>
      <c r="Y66" s="157" t="s">
        <v>148</v>
      </c>
      <c r="Z66" s="157">
        <v>0</v>
      </c>
      <c r="AA66" s="157" t="s">
        <v>450</v>
      </c>
      <c r="AB66" s="384" t="s">
        <v>148</v>
      </c>
      <c r="AC66" s="384">
        <v>0</v>
      </c>
      <c r="AD66" s="584" t="s">
        <v>451</v>
      </c>
      <c r="AE66" s="572" t="s">
        <v>452</v>
      </c>
      <c r="AF66" s="160">
        <v>19</v>
      </c>
      <c r="AG66" s="572" t="s">
        <v>453</v>
      </c>
      <c r="AH66" s="572" t="s">
        <v>452</v>
      </c>
      <c r="AI66" s="160">
        <v>0</v>
      </c>
      <c r="AJ66" s="572" t="s">
        <v>454</v>
      </c>
      <c r="AK66" s="583" t="s">
        <v>148</v>
      </c>
      <c r="AL66" s="160">
        <v>0</v>
      </c>
      <c r="AM6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19</v>
      </c>
      <c r="AN66" s="1" t="s">
        <v>451</v>
      </c>
      <c r="AO66" s="534" t="s">
        <v>1073</v>
      </c>
      <c r="AP66" s="517" t="s">
        <v>1072</v>
      </c>
      <c r="AQ66" s="499">
        <v>0</v>
      </c>
      <c r="AR66" s="500">
        <f>SUM(AM66+AQ66)</f>
        <v>19</v>
      </c>
      <c r="AS66" s="518" t="s">
        <v>1071</v>
      </c>
      <c r="AT66" s="499" t="s">
        <v>148</v>
      </c>
      <c r="AU66" s="582">
        <v>74</v>
      </c>
      <c r="AV66" s="374"/>
      <c r="AW66" s="374"/>
      <c r="AX66" s="374"/>
      <c r="AY66" s="374"/>
      <c r="AZ66" s="374"/>
      <c r="BA66" s="374"/>
      <c r="BB66" s="374"/>
      <c r="BC66" s="374"/>
      <c r="BD66" s="374"/>
      <c r="BE66" s="374"/>
      <c r="BF66" s="374"/>
      <c r="BG66" s="374"/>
      <c r="BH66" s="374"/>
      <c r="BI66" s="374"/>
      <c r="BJ66" s="374"/>
      <c r="BK66" s="374"/>
      <c r="BL66" s="472"/>
      <c r="BM66" s="374"/>
    </row>
    <row r="67" spans="1:65" s="471" customFormat="1" ht="133.5" customHeight="1">
      <c r="A67" s="168" t="s">
        <v>247</v>
      </c>
      <c r="B67" s="1" t="s">
        <v>248</v>
      </c>
      <c r="C67" s="1" t="s">
        <v>249</v>
      </c>
      <c r="D67" s="1" t="s">
        <v>296</v>
      </c>
      <c r="E67" s="1" t="s">
        <v>455</v>
      </c>
      <c r="F67" s="1" t="s">
        <v>132</v>
      </c>
      <c r="G67" s="1" t="s">
        <v>440</v>
      </c>
      <c r="H67" s="3" t="s">
        <v>134</v>
      </c>
      <c r="I67" s="503" t="s">
        <v>443</v>
      </c>
      <c r="J67" s="152" t="s">
        <v>136</v>
      </c>
      <c r="K67" s="171" t="s">
        <v>263</v>
      </c>
      <c r="L67" s="152" t="s">
        <v>444</v>
      </c>
      <c r="M67" s="152" t="s">
        <v>445</v>
      </c>
      <c r="N67" s="581">
        <v>320</v>
      </c>
      <c r="O67" s="152" t="s">
        <v>46</v>
      </c>
      <c r="P67" s="398">
        <v>80</v>
      </c>
      <c r="Q67" s="196">
        <v>0.5</v>
      </c>
      <c r="R67" s="152" t="s">
        <v>456</v>
      </c>
      <c r="S67" s="171" t="s">
        <v>146</v>
      </c>
      <c r="T67" s="580" t="s">
        <v>79</v>
      </c>
      <c r="U67" s="579" t="s">
        <v>277</v>
      </c>
      <c r="V67" s="578"/>
      <c r="W67" s="577">
        <v>0</v>
      </c>
      <c r="X67" s="579" t="s">
        <v>277</v>
      </c>
      <c r="Y67" s="578"/>
      <c r="Z67" s="577">
        <v>0</v>
      </c>
      <c r="AA67" s="579" t="s">
        <v>277</v>
      </c>
      <c r="AB67" s="578"/>
      <c r="AC67" s="577">
        <v>0</v>
      </c>
      <c r="AD67" s="576" t="s">
        <v>457</v>
      </c>
      <c r="AE67" s="572" t="s">
        <v>458</v>
      </c>
      <c r="AF67" s="575">
        <v>3</v>
      </c>
      <c r="AG67" s="573" t="s">
        <v>459</v>
      </c>
      <c r="AH67" s="572" t="s">
        <v>460</v>
      </c>
      <c r="AI67" s="574">
        <v>2</v>
      </c>
      <c r="AJ67" s="573" t="s">
        <v>459</v>
      </c>
      <c r="AK67" s="572" t="s">
        <v>461</v>
      </c>
      <c r="AL67" s="571">
        <v>0</v>
      </c>
      <c r="AM67" s="57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67" s="448"/>
      <c r="AO67" s="380"/>
      <c r="AP67" s="374"/>
      <c r="AQ67" s="374"/>
      <c r="AR67" s="472"/>
      <c r="AS67" s="374"/>
      <c r="AT67" s="374"/>
      <c r="AU67" s="374"/>
      <c r="AV67" s="374"/>
      <c r="AW67" s="374"/>
      <c r="AX67" s="374"/>
      <c r="AY67" s="374"/>
      <c r="AZ67" s="374"/>
      <c r="BA67" s="374"/>
      <c r="BB67" s="374"/>
      <c r="BC67" s="374"/>
      <c r="BD67" s="374"/>
      <c r="BE67" s="374"/>
      <c r="BF67" s="374"/>
      <c r="BG67" s="374"/>
      <c r="BH67" s="374"/>
      <c r="BI67" s="374"/>
      <c r="BJ67" s="374"/>
      <c r="BK67" s="374"/>
      <c r="BL67" s="472"/>
      <c r="BM67" s="374" t="s">
        <v>1070</v>
      </c>
    </row>
    <row r="68" spans="1:65" s="471" customFormat="1" ht="162" customHeight="1">
      <c r="A68" s="146" t="s">
        <v>127</v>
      </c>
      <c r="B68" s="1" t="s">
        <v>128</v>
      </c>
      <c r="C68" s="1" t="s">
        <v>157</v>
      </c>
      <c r="D68" s="1" t="s">
        <v>296</v>
      </c>
      <c r="E68" s="1" t="s">
        <v>131</v>
      </c>
      <c r="F68" s="1" t="s">
        <v>132</v>
      </c>
      <c r="G68" s="1" t="s">
        <v>440</v>
      </c>
      <c r="H68" s="3" t="s">
        <v>134</v>
      </c>
      <c r="I68" s="503" t="s">
        <v>443</v>
      </c>
      <c r="J68" s="152" t="s">
        <v>462</v>
      </c>
      <c r="K68" s="171" t="s">
        <v>462</v>
      </c>
      <c r="L68" s="152" t="s">
        <v>444</v>
      </c>
      <c r="M68" s="152" t="s">
        <v>49</v>
      </c>
      <c r="N68" s="398">
        <v>1</v>
      </c>
      <c r="O68" s="12" t="s">
        <v>463</v>
      </c>
      <c r="P68" s="12">
        <v>1</v>
      </c>
      <c r="Q68" s="18">
        <v>0.2</v>
      </c>
      <c r="R68" s="12" t="s">
        <v>464</v>
      </c>
      <c r="S68" s="171" t="s">
        <v>30</v>
      </c>
      <c r="T68" s="172" t="s">
        <v>283</v>
      </c>
      <c r="U68" s="384" t="s">
        <v>465</v>
      </c>
      <c r="V68" s="384" t="s">
        <v>148</v>
      </c>
      <c r="W68" s="384">
        <v>0</v>
      </c>
      <c r="X68" s="384" t="s">
        <v>465</v>
      </c>
      <c r="Y68" s="384" t="s">
        <v>148</v>
      </c>
      <c r="Z68" s="384">
        <v>0</v>
      </c>
      <c r="AA68" s="384" t="s">
        <v>465</v>
      </c>
      <c r="AB68" s="384" t="s">
        <v>148</v>
      </c>
      <c r="AC68" s="384">
        <v>0</v>
      </c>
      <c r="AD68" s="384" t="s">
        <v>465</v>
      </c>
      <c r="AE68" s="384" t="s">
        <v>148</v>
      </c>
      <c r="AF68" s="384">
        <v>0</v>
      </c>
      <c r="AG68" s="384" t="s">
        <v>465</v>
      </c>
      <c r="AH68" s="384" t="s">
        <v>148</v>
      </c>
      <c r="AI68" s="384">
        <v>0</v>
      </c>
      <c r="AJ68" s="384" t="s">
        <v>465</v>
      </c>
      <c r="AK68" s="384" t="s">
        <v>148</v>
      </c>
      <c r="AL68" s="384">
        <v>0</v>
      </c>
      <c r="AM68"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68" s="473" t="s">
        <v>49</v>
      </c>
      <c r="AO68" s="380">
        <f>SUM(Q68:Q70)</f>
        <v>1</v>
      </c>
      <c r="AP68" s="374"/>
      <c r="AQ68" s="374"/>
      <c r="AR68" s="472"/>
      <c r="AS68" s="374"/>
      <c r="AT68" s="374"/>
      <c r="AU68" s="374"/>
      <c r="AV68" s="374"/>
      <c r="AW68" s="374"/>
      <c r="AX68" s="374"/>
      <c r="AY68" s="374"/>
      <c r="AZ68" s="374"/>
      <c r="BA68" s="374"/>
      <c r="BB68" s="374"/>
      <c r="BC68" s="374"/>
      <c r="BD68" s="374"/>
      <c r="BE68" s="374"/>
      <c r="BF68" s="374"/>
      <c r="BG68" s="374"/>
      <c r="BH68" s="374"/>
      <c r="BI68" s="374"/>
      <c r="BJ68" s="374"/>
      <c r="BK68" s="374"/>
      <c r="BL68" s="472"/>
      <c r="BM68" s="374"/>
    </row>
    <row r="69" spans="1:65" s="471" customFormat="1" ht="162" customHeight="1">
      <c r="A69" s="146" t="s">
        <v>127</v>
      </c>
      <c r="B69" s="1" t="s">
        <v>128</v>
      </c>
      <c r="C69" s="1" t="s">
        <v>157</v>
      </c>
      <c r="D69" s="1" t="s">
        <v>296</v>
      </c>
      <c r="E69" s="1" t="s">
        <v>131</v>
      </c>
      <c r="F69" s="1" t="s">
        <v>132</v>
      </c>
      <c r="G69" s="1" t="s">
        <v>440</v>
      </c>
      <c r="H69" s="3" t="s">
        <v>134</v>
      </c>
      <c r="I69" s="503" t="s">
        <v>443</v>
      </c>
      <c r="J69" s="152" t="s">
        <v>462</v>
      </c>
      <c r="K69" s="171" t="s">
        <v>462</v>
      </c>
      <c r="L69" s="152" t="s">
        <v>444</v>
      </c>
      <c r="M69" s="152" t="s">
        <v>49</v>
      </c>
      <c r="N69" s="398">
        <v>2600</v>
      </c>
      <c r="O69" s="12" t="s">
        <v>466</v>
      </c>
      <c r="P69" s="14">
        <v>800</v>
      </c>
      <c r="Q69" s="18">
        <v>0.5</v>
      </c>
      <c r="R69" s="12" t="s">
        <v>467</v>
      </c>
      <c r="S69" s="171" t="s">
        <v>30</v>
      </c>
      <c r="T69" s="172" t="s">
        <v>81</v>
      </c>
      <c r="U69" s="569" t="s">
        <v>468</v>
      </c>
      <c r="V69" s="569" t="s">
        <v>148</v>
      </c>
      <c r="W69" s="568">
        <v>0</v>
      </c>
      <c r="X69" s="567" t="s">
        <v>469</v>
      </c>
      <c r="Y69" s="14" t="s">
        <v>470</v>
      </c>
      <c r="Z69" s="568">
        <v>57</v>
      </c>
      <c r="AA69" s="567" t="s">
        <v>469</v>
      </c>
      <c r="AB69" s="14" t="s">
        <v>470</v>
      </c>
      <c r="AC69" s="566">
        <v>64</v>
      </c>
      <c r="AD69" s="565"/>
      <c r="AE69" s="490"/>
      <c r="AF69" s="490"/>
      <c r="AG69" s="490"/>
      <c r="AH69" s="490"/>
      <c r="AI69" s="490"/>
      <c r="AJ69" s="490"/>
      <c r="AK69" s="490"/>
      <c r="AL69" s="490"/>
      <c r="AM6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121</v>
      </c>
      <c r="AN69" s="473"/>
      <c r="AO69" s="380"/>
      <c r="AP69" s="374"/>
      <c r="AQ69" s="374"/>
      <c r="AR69" s="472"/>
      <c r="AS69" s="374"/>
      <c r="AT69" s="374"/>
      <c r="AU69" s="374"/>
      <c r="AV69" s="374"/>
      <c r="AW69" s="560" t="s">
        <v>1069</v>
      </c>
      <c r="AX69" s="505" t="s">
        <v>470</v>
      </c>
      <c r="AY69" s="499">
        <v>85</v>
      </c>
      <c r="AZ69" s="374"/>
      <c r="BA69" s="560" t="s">
        <v>1069</v>
      </c>
      <c r="BB69" s="505" t="s">
        <v>470</v>
      </c>
      <c r="BC69" s="499">
        <v>85</v>
      </c>
      <c r="BD69" s="374"/>
      <c r="BE69" s="560" t="s">
        <v>1069</v>
      </c>
      <c r="BF69" s="505" t="s">
        <v>470</v>
      </c>
      <c r="BG69" s="499">
        <v>85</v>
      </c>
      <c r="BH69" s="374"/>
      <c r="BI69" s="560" t="s">
        <v>1069</v>
      </c>
      <c r="BJ69" s="505" t="s">
        <v>470</v>
      </c>
      <c r="BK69" s="499">
        <v>85</v>
      </c>
      <c r="BL69" s="374"/>
    </row>
    <row r="70" spans="1:65" s="471" customFormat="1" ht="162" customHeight="1">
      <c r="A70" s="146" t="s">
        <v>127</v>
      </c>
      <c r="B70" s="1" t="s">
        <v>128</v>
      </c>
      <c r="C70" s="1" t="s">
        <v>157</v>
      </c>
      <c r="D70" s="1" t="s">
        <v>296</v>
      </c>
      <c r="E70" s="1" t="s">
        <v>131</v>
      </c>
      <c r="F70" s="1" t="s">
        <v>132</v>
      </c>
      <c r="G70" s="1" t="s">
        <v>440</v>
      </c>
      <c r="H70" s="3" t="s">
        <v>134</v>
      </c>
      <c r="I70" s="503" t="s">
        <v>443</v>
      </c>
      <c r="J70" s="152" t="s">
        <v>462</v>
      </c>
      <c r="K70" s="171" t="s">
        <v>462</v>
      </c>
      <c r="L70" s="152" t="s">
        <v>444</v>
      </c>
      <c r="M70" s="152" t="s">
        <v>49</v>
      </c>
      <c r="N70" s="398">
        <v>500</v>
      </c>
      <c r="O70" s="12" t="s">
        <v>471</v>
      </c>
      <c r="P70" s="14">
        <v>150</v>
      </c>
      <c r="Q70" s="18">
        <v>0.3</v>
      </c>
      <c r="R70" s="12" t="s">
        <v>472</v>
      </c>
      <c r="S70" s="171" t="s">
        <v>30</v>
      </c>
      <c r="T70" s="172" t="s">
        <v>81</v>
      </c>
      <c r="U70" s="20" t="s">
        <v>473</v>
      </c>
      <c r="V70" s="563" t="s">
        <v>474</v>
      </c>
      <c r="W70" s="564">
        <v>21</v>
      </c>
      <c r="X70" s="563" t="s">
        <v>475</v>
      </c>
      <c r="Y70" s="563" t="s">
        <v>476</v>
      </c>
      <c r="Z70" s="564">
        <v>25</v>
      </c>
      <c r="AA70" s="563" t="s">
        <v>475</v>
      </c>
      <c r="AB70" s="20" t="s">
        <v>477</v>
      </c>
      <c r="AC70" s="562">
        <v>4</v>
      </c>
      <c r="AD70" s="561"/>
      <c r="AE70" s="490"/>
      <c r="AF70" s="490"/>
      <c r="AG70" s="490"/>
      <c r="AH70" s="490"/>
      <c r="AI70" s="490"/>
      <c r="AJ70" s="490"/>
      <c r="AK70" s="490"/>
      <c r="AL70" s="490"/>
      <c r="AM7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50</v>
      </c>
      <c r="AN70" s="473"/>
      <c r="AO70" s="380"/>
      <c r="AP70" s="374"/>
      <c r="AQ70" s="374"/>
      <c r="AR70" s="472"/>
      <c r="AS70" s="374"/>
      <c r="AT70" s="374"/>
      <c r="AU70" s="374"/>
      <c r="AV70" s="374"/>
      <c r="AW70" s="560" t="s">
        <v>1068</v>
      </c>
      <c r="AX70" s="505" t="s">
        <v>476</v>
      </c>
      <c r="AY70" s="499">
        <v>15</v>
      </c>
      <c r="AZ70" s="374"/>
      <c r="BA70" s="560" t="s">
        <v>1068</v>
      </c>
      <c r="BB70" s="505" t="s">
        <v>476</v>
      </c>
      <c r="BC70" s="499">
        <v>15</v>
      </c>
      <c r="BD70" s="374"/>
      <c r="BE70" s="560" t="s">
        <v>1068</v>
      </c>
      <c r="BF70" s="505" t="s">
        <v>476</v>
      </c>
      <c r="BG70" s="499">
        <v>15</v>
      </c>
      <c r="BH70" s="374"/>
      <c r="BI70" s="560" t="s">
        <v>1068</v>
      </c>
      <c r="BJ70" s="505" t="s">
        <v>476</v>
      </c>
      <c r="BK70" s="499">
        <v>15</v>
      </c>
      <c r="BL70" s="374"/>
    </row>
    <row r="71" spans="1:65" s="471" customFormat="1" ht="182.25" customHeight="1">
      <c r="A71" s="146" t="s">
        <v>127</v>
      </c>
      <c r="B71" s="1" t="s">
        <v>128</v>
      </c>
      <c r="C71" s="1" t="s">
        <v>157</v>
      </c>
      <c r="D71" s="1" t="s">
        <v>296</v>
      </c>
      <c r="E71" s="1" t="s">
        <v>131</v>
      </c>
      <c r="F71" s="1" t="s">
        <v>132</v>
      </c>
      <c r="G71" s="1" t="s">
        <v>440</v>
      </c>
      <c r="H71" s="3" t="s">
        <v>134</v>
      </c>
      <c r="I71" s="503" t="s">
        <v>443</v>
      </c>
      <c r="J71" s="152" t="s">
        <v>462</v>
      </c>
      <c r="K71" s="171" t="s">
        <v>462</v>
      </c>
      <c r="L71" s="152" t="s">
        <v>444</v>
      </c>
      <c r="M71" s="152" t="s">
        <v>50</v>
      </c>
      <c r="N71" s="398">
        <v>4</v>
      </c>
      <c r="O71" s="12" t="s">
        <v>478</v>
      </c>
      <c r="P71" s="12">
        <v>1</v>
      </c>
      <c r="Q71" s="18">
        <v>0.2</v>
      </c>
      <c r="R71" s="12" t="s">
        <v>479</v>
      </c>
      <c r="S71" s="171" t="s">
        <v>29</v>
      </c>
      <c r="T71" s="172" t="s">
        <v>29</v>
      </c>
      <c r="U71" s="382"/>
      <c r="V71" s="382"/>
      <c r="W71" s="382"/>
      <c r="X71" s="382"/>
      <c r="Y71" s="382"/>
      <c r="Z71" s="382"/>
      <c r="AA71" s="382"/>
      <c r="AB71" s="382"/>
      <c r="AC71" s="382"/>
      <c r="AD71" s="559"/>
      <c r="AE71" s="382"/>
      <c r="AF71" s="382"/>
      <c r="AG71" s="382"/>
      <c r="AH71" s="382"/>
      <c r="AI71" s="382"/>
      <c r="AJ71" s="382"/>
      <c r="AK71" s="382"/>
      <c r="AL71" s="382"/>
      <c r="AM71"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1" s="473" t="s">
        <v>50</v>
      </c>
      <c r="AO71" s="380">
        <f>SUM(Q71:Q73)</f>
        <v>1</v>
      </c>
      <c r="AP71" s="374"/>
      <c r="AQ71" s="374"/>
      <c r="AR71" s="472"/>
      <c r="AS71" s="374"/>
      <c r="AT71" s="374"/>
      <c r="AU71" s="374"/>
      <c r="AV71" s="374"/>
      <c r="AW71" s="374"/>
      <c r="AX71" s="374"/>
      <c r="AY71" s="374"/>
      <c r="AZ71" s="374"/>
      <c r="BA71" s="374"/>
      <c r="BB71" s="374"/>
      <c r="BC71" s="374"/>
      <c r="BD71" s="374"/>
      <c r="BE71" s="374"/>
      <c r="BF71" s="374"/>
      <c r="BG71" s="374"/>
      <c r="BH71" s="374"/>
      <c r="BI71" s="374"/>
      <c r="BJ71" s="374"/>
      <c r="BK71" s="374"/>
      <c r="BL71" s="374"/>
    </row>
    <row r="72" spans="1:65" s="471" customFormat="1" ht="182.25" customHeight="1">
      <c r="A72" s="146" t="s">
        <v>127</v>
      </c>
      <c r="B72" s="1" t="s">
        <v>128</v>
      </c>
      <c r="C72" s="1" t="s">
        <v>157</v>
      </c>
      <c r="D72" s="1" t="s">
        <v>296</v>
      </c>
      <c r="E72" s="1" t="s">
        <v>131</v>
      </c>
      <c r="F72" s="1" t="s">
        <v>132</v>
      </c>
      <c r="G72" s="1" t="s">
        <v>440</v>
      </c>
      <c r="H72" s="3" t="s">
        <v>134</v>
      </c>
      <c r="I72" s="503" t="s">
        <v>443</v>
      </c>
      <c r="J72" s="152" t="s">
        <v>462</v>
      </c>
      <c r="K72" s="171" t="s">
        <v>462</v>
      </c>
      <c r="L72" s="152" t="s">
        <v>444</v>
      </c>
      <c r="M72" s="152" t="s">
        <v>50</v>
      </c>
      <c r="N72" s="398">
        <v>350</v>
      </c>
      <c r="O72" s="12" t="s">
        <v>480</v>
      </c>
      <c r="P72" s="12">
        <v>100</v>
      </c>
      <c r="Q72" s="18">
        <v>0.55000000000000004</v>
      </c>
      <c r="R72" s="12" t="s">
        <v>481</v>
      </c>
      <c r="S72" s="171" t="s">
        <v>30</v>
      </c>
      <c r="T72" s="172" t="s">
        <v>81</v>
      </c>
      <c r="U72" s="492" t="s">
        <v>482</v>
      </c>
      <c r="V72" s="492" t="s">
        <v>483</v>
      </c>
      <c r="W72" s="463">
        <v>8</v>
      </c>
      <c r="X72" s="492" t="s">
        <v>484</v>
      </c>
      <c r="Y72" s="492" t="s">
        <v>477</v>
      </c>
      <c r="Z72" s="463">
        <v>7</v>
      </c>
      <c r="AA72" s="456" t="s">
        <v>485</v>
      </c>
      <c r="AB72" s="558" t="s">
        <v>476</v>
      </c>
      <c r="AC72" s="459">
        <v>8</v>
      </c>
      <c r="AD72" s="557"/>
      <c r="AE72" s="490"/>
      <c r="AF72" s="490"/>
      <c r="AG72" s="490"/>
      <c r="AH72" s="490"/>
      <c r="AI72" s="490"/>
      <c r="AJ72" s="490"/>
      <c r="AK72" s="490"/>
      <c r="AL72" s="490"/>
      <c r="AM7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23</v>
      </c>
      <c r="AN72" s="473"/>
      <c r="AO72" s="380"/>
      <c r="AP72" s="374"/>
      <c r="AQ72" s="374"/>
      <c r="AR72" s="472"/>
      <c r="AS72" s="374"/>
      <c r="AT72" s="374"/>
      <c r="AU72" s="374"/>
      <c r="AV72" s="374"/>
      <c r="AW72" s="374"/>
      <c r="AX72" s="374"/>
      <c r="AY72" s="374"/>
      <c r="AZ72" s="374"/>
      <c r="BA72" s="374"/>
      <c r="BB72" s="374"/>
      <c r="BC72" s="374"/>
      <c r="BD72" s="374"/>
      <c r="BE72" s="374"/>
      <c r="BF72" s="374"/>
      <c r="BG72" s="374"/>
      <c r="BH72" s="374"/>
      <c r="BI72" s="374"/>
      <c r="BJ72" s="374"/>
      <c r="BK72" s="374"/>
      <c r="BL72" s="374"/>
    </row>
    <row r="73" spans="1:65" s="471" customFormat="1" ht="182.25" customHeight="1">
      <c r="A73" s="146" t="s">
        <v>127</v>
      </c>
      <c r="B73" s="1" t="s">
        <v>128</v>
      </c>
      <c r="C73" s="1" t="s">
        <v>157</v>
      </c>
      <c r="D73" s="1" t="s">
        <v>296</v>
      </c>
      <c r="E73" s="1" t="s">
        <v>131</v>
      </c>
      <c r="F73" s="1" t="s">
        <v>132</v>
      </c>
      <c r="G73" s="1" t="s">
        <v>440</v>
      </c>
      <c r="H73" s="3" t="s">
        <v>134</v>
      </c>
      <c r="I73" s="503" t="s">
        <v>443</v>
      </c>
      <c r="J73" s="152" t="s">
        <v>462</v>
      </c>
      <c r="K73" s="171" t="s">
        <v>462</v>
      </c>
      <c r="L73" s="152" t="s">
        <v>444</v>
      </c>
      <c r="M73" s="152" t="s">
        <v>50</v>
      </c>
      <c r="N73" s="398">
        <v>36</v>
      </c>
      <c r="O73" s="152" t="s">
        <v>486</v>
      </c>
      <c r="P73" s="152">
        <v>12</v>
      </c>
      <c r="Q73" s="174">
        <v>0.25</v>
      </c>
      <c r="R73" s="152" t="s">
        <v>487</v>
      </c>
      <c r="S73" s="171" t="s">
        <v>30</v>
      </c>
      <c r="T73" s="172" t="s">
        <v>81</v>
      </c>
      <c r="U73" s="382"/>
      <c r="V73" s="382"/>
      <c r="W73" s="382"/>
      <c r="X73" s="382"/>
      <c r="Y73" s="382"/>
      <c r="Z73" s="382"/>
      <c r="AA73" s="382"/>
      <c r="AB73" s="382"/>
      <c r="AC73" s="382"/>
      <c r="AD73" s="489"/>
      <c r="AE73" s="382"/>
      <c r="AF73" s="382"/>
      <c r="AG73" s="382"/>
      <c r="AH73" s="382"/>
      <c r="AI73" s="382"/>
      <c r="AJ73" s="382"/>
      <c r="AK73" s="382"/>
      <c r="AL73" s="382"/>
      <c r="AM73"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3" s="473"/>
      <c r="AO73" s="380"/>
      <c r="AP73" s="374"/>
      <c r="AQ73" s="374"/>
      <c r="AR73" s="472"/>
      <c r="AS73" s="374"/>
      <c r="AT73" s="374"/>
      <c r="AU73" s="374"/>
      <c r="AV73" s="374"/>
      <c r="AW73" s="374"/>
      <c r="AX73" s="374"/>
      <c r="AY73" s="374"/>
      <c r="AZ73" s="374"/>
      <c r="BA73" s="374"/>
      <c r="BB73" s="374"/>
      <c r="BC73" s="374"/>
      <c r="BD73" s="374"/>
      <c r="BE73" s="374"/>
      <c r="BF73" s="374"/>
      <c r="BG73" s="374"/>
      <c r="BH73" s="374"/>
      <c r="BI73" s="374"/>
      <c r="BJ73" s="374"/>
      <c r="BK73" s="374"/>
      <c r="BL73" s="374"/>
    </row>
    <row r="74" spans="1:65" s="471" customFormat="1" ht="182.25" customHeight="1">
      <c r="A74" s="146" t="s">
        <v>127</v>
      </c>
      <c r="B74" s="1" t="s">
        <v>128</v>
      </c>
      <c r="C74" s="1" t="s">
        <v>249</v>
      </c>
      <c r="D74" s="1" t="s">
        <v>296</v>
      </c>
      <c r="E74" s="1" t="s">
        <v>131</v>
      </c>
      <c r="F74" s="1" t="s">
        <v>132</v>
      </c>
      <c r="G74" s="1" t="s">
        <v>440</v>
      </c>
      <c r="H74" s="3" t="s">
        <v>134</v>
      </c>
      <c r="I74" s="556" t="s">
        <v>255</v>
      </c>
      <c r="J74" s="178" t="s">
        <v>462</v>
      </c>
      <c r="K74" s="171" t="s">
        <v>462</v>
      </c>
      <c r="L74" s="152" t="s">
        <v>256</v>
      </c>
      <c r="M74" s="152" t="s">
        <v>257</v>
      </c>
      <c r="N74" s="398">
        <v>16</v>
      </c>
      <c r="O74" s="12" t="s">
        <v>258</v>
      </c>
      <c r="P74" s="12">
        <v>4</v>
      </c>
      <c r="Q74" s="170">
        <v>6.4000000000000001E-2</v>
      </c>
      <c r="R74" s="12" t="s">
        <v>441</v>
      </c>
      <c r="S74" s="171" t="s">
        <v>146</v>
      </c>
      <c r="T74" s="172" t="s">
        <v>81</v>
      </c>
      <c r="U74" s="382"/>
      <c r="V74" s="382"/>
      <c r="W74" s="382"/>
      <c r="X74" s="382"/>
      <c r="Y74" s="382"/>
      <c r="Z74" s="382"/>
      <c r="AA74" s="382"/>
      <c r="AB74" s="382"/>
      <c r="AC74" s="382"/>
      <c r="AD74" s="489"/>
      <c r="AE74" s="382"/>
      <c r="AF74" s="382"/>
      <c r="AG74" s="382"/>
      <c r="AH74" s="382"/>
      <c r="AI74" s="382"/>
      <c r="AJ74" s="382"/>
      <c r="AK74" s="382"/>
      <c r="AL74" s="382"/>
      <c r="AM74"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4" s="473">
        <v>5</v>
      </c>
      <c r="AO74" s="380"/>
      <c r="AP74" s="374"/>
      <c r="AQ74" s="374"/>
      <c r="AR74" s="472"/>
      <c r="AS74" s="374"/>
      <c r="AT74" s="374"/>
      <c r="AU74" s="374"/>
      <c r="AV74" s="374"/>
      <c r="AW74" s="374"/>
      <c r="AX74" s="374"/>
      <c r="AY74" s="374"/>
      <c r="AZ74" s="374"/>
      <c r="BA74" s="374"/>
      <c r="BB74" s="374"/>
      <c r="BC74" s="374"/>
      <c r="BD74" s="374"/>
      <c r="BE74" s="374"/>
      <c r="BF74" s="374"/>
      <c r="BG74" s="374"/>
      <c r="BH74" s="374"/>
      <c r="BI74" s="374"/>
      <c r="BJ74" s="374"/>
      <c r="BK74" s="374"/>
      <c r="BL74" s="374"/>
    </row>
    <row r="75" spans="1:65" s="471" customFormat="1" ht="182.25" customHeight="1">
      <c r="A75" s="146" t="s">
        <v>127</v>
      </c>
      <c r="B75" s="1" t="s">
        <v>128</v>
      </c>
      <c r="C75" s="1" t="s">
        <v>157</v>
      </c>
      <c r="D75" s="1" t="s">
        <v>296</v>
      </c>
      <c r="E75" s="1" t="s">
        <v>131</v>
      </c>
      <c r="F75" s="1" t="s">
        <v>132</v>
      </c>
      <c r="G75" s="1" t="s">
        <v>440</v>
      </c>
      <c r="H75" s="3" t="s">
        <v>134</v>
      </c>
      <c r="I75" s="503" t="s">
        <v>443</v>
      </c>
      <c r="J75" s="152" t="s">
        <v>488</v>
      </c>
      <c r="K75" s="152" t="s">
        <v>488</v>
      </c>
      <c r="L75" s="152" t="s">
        <v>444</v>
      </c>
      <c r="M75" s="152" t="s">
        <v>47</v>
      </c>
      <c r="N75" s="398">
        <v>12000</v>
      </c>
      <c r="O75" s="13" t="s">
        <v>489</v>
      </c>
      <c r="P75" s="13">
        <v>3000</v>
      </c>
      <c r="Q75" s="17">
        <v>0.7</v>
      </c>
      <c r="R75" s="13" t="s">
        <v>490</v>
      </c>
      <c r="S75" s="171" t="s">
        <v>29</v>
      </c>
      <c r="T75" s="172" t="s">
        <v>80</v>
      </c>
      <c r="U75" s="197" t="s">
        <v>491</v>
      </c>
      <c r="V75" s="197" t="s">
        <v>492</v>
      </c>
      <c r="W75" s="555">
        <v>230</v>
      </c>
      <c r="X75" s="197" t="s">
        <v>493</v>
      </c>
      <c r="Y75" s="197" t="s">
        <v>492</v>
      </c>
      <c r="Z75" s="555">
        <v>903</v>
      </c>
      <c r="AA75" s="197" t="s">
        <v>494</v>
      </c>
      <c r="AB75" s="197" t="s">
        <v>495</v>
      </c>
      <c r="AC75" s="554">
        <v>191</v>
      </c>
      <c r="AD75" s="198" t="s">
        <v>496</v>
      </c>
      <c r="AE75" s="553" t="s">
        <v>497</v>
      </c>
      <c r="AF75" s="490">
        <v>264</v>
      </c>
      <c r="AG75" s="199" t="s">
        <v>498</v>
      </c>
      <c r="AH75" s="553" t="s">
        <v>499</v>
      </c>
      <c r="AI75" s="490">
        <v>179</v>
      </c>
      <c r="AJ75" s="199" t="s">
        <v>496</v>
      </c>
      <c r="AK75" s="553" t="s">
        <v>500</v>
      </c>
      <c r="AL75" s="553">
        <v>185</v>
      </c>
      <c r="AM75"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1952</v>
      </c>
      <c r="AN75" s="473" t="s">
        <v>1067</v>
      </c>
      <c r="AO75" s="552"/>
      <c r="AP75" s="499"/>
      <c r="AQ75" s="529"/>
      <c r="AR75" s="547">
        <f>SUM(Tabla33[[#This Row],[TOTAL A LA FECHA ]]+AQ75)</f>
        <v>1952</v>
      </c>
      <c r="AS75" s="374"/>
      <c r="AT75" s="374"/>
      <c r="AU75" s="374"/>
      <c r="AV75" s="374"/>
      <c r="AW75" s="374"/>
      <c r="AX75" s="374"/>
      <c r="AY75" s="374"/>
      <c r="AZ75" s="374"/>
      <c r="BA75" s="374"/>
      <c r="BB75" s="374"/>
      <c r="BC75" s="374"/>
      <c r="BD75" s="374"/>
      <c r="BE75" s="374"/>
      <c r="BF75" s="374"/>
      <c r="BG75" s="374"/>
      <c r="BH75" s="374"/>
      <c r="BI75" s="374"/>
      <c r="BJ75" s="374"/>
      <c r="BK75" s="374"/>
      <c r="BL75" s="374"/>
    </row>
    <row r="76" spans="1:65" s="471" customFormat="1" ht="182.25" customHeight="1">
      <c r="A76" s="146" t="s">
        <v>127</v>
      </c>
      <c r="B76" s="1" t="s">
        <v>128</v>
      </c>
      <c r="C76" s="1" t="s">
        <v>157</v>
      </c>
      <c r="D76" s="1" t="s">
        <v>296</v>
      </c>
      <c r="E76" s="1" t="s">
        <v>131</v>
      </c>
      <c r="F76" s="1" t="s">
        <v>132</v>
      </c>
      <c r="G76" s="1" t="s">
        <v>440</v>
      </c>
      <c r="H76" s="3" t="s">
        <v>134</v>
      </c>
      <c r="I76" s="503" t="s">
        <v>443</v>
      </c>
      <c r="J76" s="152" t="s">
        <v>488</v>
      </c>
      <c r="K76" s="152" t="s">
        <v>488</v>
      </c>
      <c r="L76" s="152" t="s">
        <v>444</v>
      </c>
      <c r="M76" s="152" t="s">
        <v>47</v>
      </c>
      <c r="N76" s="398">
        <v>6000</v>
      </c>
      <c r="O76" s="13" t="s">
        <v>501</v>
      </c>
      <c r="P76" s="12">
        <v>1600</v>
      </c>
      <c r="Q76" s="18">
        <v>0.3</v>
      </c>
      <c r="R76" s="12" t="s">
        <v>502</v>
      </c>
      <c r="S76" s="171" t="s">
        <v>29</v>
      </c>
      <c r="T76" s="172" t="s">
        <v>81</v>
      </c>
      <c r="U76" s="382"/>
      <c r="V76" s="382"/>
      <c r="W76" s="384">
        <v>0</v>
      </c>
      <c r="X76" s="382"/>
      <c r="Y76" s="382"/>
      <c r="Z76" s="384">
        <v>0</v>
      </c>
      <c r="AA76" s="382"/>
      <c r="AB76" s="157"/>
      <c r="AC76" s="384">
        <v>0</v>
      </c>
      <c r="AD76" s="551"/>
      <c r="AE76" s="384"/>
      <c r="AF76" s="384">
        <v>0</v>
      </c>
      <c r="AG76" s="384"/>
      <c r="AH76" s="384"/>
      <c r="AI76" s="384">
        <v>0</v>
      </c>
      <c r="AJ76" s="384"/>
      <c r="AK76" s="384"/>
      <c r="AL76" s="384">
        <v>0</v>
      </c>
      <c r="AM76"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6" s="473" t="s">
        <v>1066</v>
      </c>
      <c r="AO76" s="380"/>
      <c r="AP76" s="374"/>
      <c r="AQ76" s="544"/>
      <c r="AR76" s="547">
        <f>SUM(Tabla33[[#This Row],[TOTAL A LA FECHA ]]+AQ76)</f>
        <v>0</v>
      </c>
      <c r="AS76" s="374"/>
      <c r="AT76" s="374"/>
      <c r="AU76" s="374"/>
      <c r="AV76" s="374"/>
      <c r="AW76" s="374"/>
      <c r="AX76" s="374"/>
      <c r="AY76" s="374"/>
      <c r="AZ76" s="374"/>
      <c r="BA76" s="374"/>
      <c r="BB76" s="374"/>
      <c r="BC76" s="374"/>
      <c r="BD76" s="374"/>
      <c r="BE76" s="374"/>
      <c r="BF76" s="374"/>
      <c r="BG76" s="374"/>
      <c r="BH76" s="374"/>
      <c r="BI76" s="374"/>
      <c r="BJ76" s="374"/>
      <c r="BK76" s="374"/>
      <c r="BL76" s="374"/>
    </row>
    <row r="77" spans="1:65" s="471" customFormat="1" ht="182.25" customHeight="1">
      <c r="A77" s="146" t="s">
        <v>127</v>
      </c>
      <c r="B77" s="1" t="s">
        <v>128</v>
      </c>
      <c r="C77" s="1" t="s">
        <v>157</v>
      </c>
      <c r="D77" s="1" t="s">
        <v>296</v>
      </c>
      <c r="E77" s="1" t="s">
        <v>131</v>
      </c>
      <c r="F77" s="1" t="s">
        <v>132</v>
      </c>
      <c r="G77" s="1" t="s">
        <v>440</v>
      </c>
      <c r="H77" s="3" t="s">
        <v>134</v>
      </c>
      <c r="I77" s="503" t="s">
        <v>443</v>
      </c>
      <c r="J77" s="152" t="s">
        <v>488</v>
      </c>
      <c r="K77" s="152" t="s">
        <v>488</v>
      </c>
      <c r="L77" s="152" t="s">
        <v>444</v>
      </c>
      <c r="M77" s="152" t="s">
        <v>48</v>
      </c>
      <c r="N77" s="398">
        <v>4</v>
      </c>
      <c r="O77" s="12" t="s">
        <v>503</v>
      </c>
      <c r="P77" s="12">
        <v>1</v>
      </c>
      <c r="Q77" s="18">
        <v>0.1</v>
      </c>
      <c r="R77" s="12" t="s">
        <v>504</v>
      </c>
      <c r="S77" s="171" t="s">
        <v>29</v>
      </c>
      <c r="T77" s="172" t="s">
        <v>29</v>
      </c>
      <c r="U77" s="389"/>
      <c r="V77" s="389"/>
      <c r="W77" s="443">
        <v>0</v>
      </c>
      <c r="X77" s="389"/>
      <c r="Y77" s="389"/>
      <c r="Z77" s="443">
        <v>0</v>
      </c>
      <c r="AA77" s="389"/>
      <c r="AB77" s="189"/>
      <c r="AC77" s="443">
        <v>0</v>
      </c>
      <c r="AD77" s="550"/>
      <c r="AE77" s="443"/>
      <c r="AF77" s="443">
        <v>0</v>
      </c>
      <c r="AG77" s="443"/>
      <c r="AH77" s="443"/>
      <c r="AI77" s="443">
        <v>0</v>
      </c>
      <c r="AJ77" s="443"/>
      <c r="AK77" s="443"/>
      <c r="AL77" s="443">
        <v>0</v>
      </c>
      <c r="AM77"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7" s="473" t="s">
        <v>1065</v>
      </c>
      <c r="AO77" s="380"/>
      <c r="AP77" s="374"/>
      <c r="AQ77" s="544"/>
      <c r="AR77" s="500">
        <f>Tabla33[[#This Row],[TOTAL AVANCE CUANTITATIVO JUNIO]]+AQ77</f>
        <v>0</v>
      </c>
      <c r="AS77" s="374"/>
      <c r="AT77" s="374"/>
      <c r="AU77" s="374"/>
      <c r="AV77" s="374"/>
      <c r="AW77" s="374"/>
      <c r="AX77" s="374"/>
      <c r="AY77" s="374"/>
      <c r="AZ77" s="374"/>
      <c r="BA77" s="374"/>
      <c r="BB77" s="374"/>
      <c r="BC77" s="374"/>
      <c r="BD77" s="374"/>
      <c r="BE77" s="374"/>
      <c r="BF77" s="374"/>
      <c r="BG77" s="374"/>
      <c r="BH77" s="374"/>
      <c r="BI77" s="374"/>
      <c r="BJ77" s="374"/>
      <c r="BK77" s="374"/>
      <c r="BL77" s="374"/>
    </row>
    <row r="78" spans="1:65" s="471" customFormat="1" ht="182.25" customHeight="1">
      <c r="A78" s="146" t="s">
        <v>127</v>
      </c>
      <c r="B78" s="1" t="s">
        <v>128</v>
      </c>
      <c r="C78" s="1" t="s">
        <v>157</v>
      </c>
      <c r="D78" s="1" t="s">
        <v>296</v>
      </c>
      <c r="E78" s="1" t="s">
        <v>131</v>
      </c>
      <c r="F78" s="1" t="s">
        <v>132</v>
      </c>
      <c r="G78" s="1" t="s">
        <v>440</v>
      </c>
      <c r="H78" s="3" t="s">
        <v>134</v>
      </c>
      <c r="I78" s="503" t="s">
        <v>443</v>
      </c>
      <c r="J78" s="152" t="s">
        <v>488</v>
      </c>
      <c r="K78" s="152" t="s">
        <v>488</v>
      </c>
      <c r="L78" s="152" t="s">
        <v>444</v>
      </c>
      <c r="M78" s="152" t="s">
        <v>48</v>
      </c>
      <c r="N78" s="398">
        <v>48</v>
      </c>
      <c r="O78" s="12" t="s">
        <v>505</v>
      </c>
      <c r="P78" s="12">
        <v>12</v>
      </c>
      <c r="Q78" s="18">
        <v>0.2</v>
      </c>
      <c r="R78" s="12" t="s">
        <v>506</v>
      </c>
      <c r="S78" s="171" t="s">
        <v>29</v>
      </c>
      <c r="T78" s="172" t="s">
        <v>81</v>
      </c>
      <c r="U78" s="160"/>
      <c r="V78" s="160"/>
      <c r="W78" s="160">
        <v>1</v>
      </c>
      <c r="X78" s="160" t="s">
        <v>507</v>
      </c>
      <c r="Y78" s="549" t="s">
        <v>508</v>
      </c>
      <c r="Z78" s="549">
        <v>1</v>
      </c>
      <c r="AA78" s="160" t="s">
        <v>507</v>
      </c>
      <c r="AB78" s="549" t="s">
        <v>508</v>
      </c>
      <c r="AC78" s="549">
        <v>1</v>
      </c>
      <c r="AD78" s="160" t="s">
        <v>507</v>
      </c>
      <c r="AE78" s="549" t="s">
        <v>508</v>
      </c>
      <c r="AF78" s="549">
        <v>1</v>
      </c>
      <c r="AG78" s="160" t="s">
        <v>507</v>
      </c>
      <c r="AH78" s="549" t="s">
        <v>508</v>
      </c>
      <c r="AI78" s="549">
        <v>0</v>
      </c>
      <c r="AJ78" s="160"/>
      <c r="AK78" s="549"/>
      <c r="AL78" s="549">
        <v>0</v>
      </c>
      <c r="AM78" s="54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4</v>
      </c>
      <c r="AN78" s="473" t="s">
        <v>1064</v>
      </c>
      <c r="AO78" s="380"/>
      <c r="AP78" s="374"/>
      <c r="AQ78" s="544"/>
      <c r="AR78" s="547">
        <f>Tabla33[[#This Row],[TOTAL A LA FECHA ]]+AQ78</f>
        <v>4</v>
      </c>
      <c r="AS78" s="374"/>
      <c r="AT78" s="374"/>
      <c r="AU78" s="374"/>
      <c r="AV78" s="374"/>
      <c r="AW78" s="374"/>
      <c r="AX78" s="374"/>
      <c r="AY78" s="374"/>
      <c r="AZ78" s="374"/>
      <c r="BA78" s="374"/>
      <c r="BB78" s="374"/>
      <c r="BC78" s="374"/>
      <c r="BD78" s="374"/>
      <c r="BE78" s="374"/>
      <c r="BF78" s="374"/>
      <c r="BG78" s="374"/>
      <c r="BH78" s="374"/>
      <c r="BI78" s="374"/>
      <c r="BJ78" s="374"/>
      <c r="BK78" s="374"/>
      <c r="BL78" s="374"/>
    </row>
    <row r="79" spans="1:65" s="471" customFormat="1" ht="182.25" customHeight="1">
      <c r="A79" s="146" t="s">
        <v>127</v>
      </c>
      <c r="B79" s="1" t="s">
        <v>128</v>
      </c>
      <c r="C79" s="1" t="s">
        <v>157</v>
      </c>
      <c r="D79" s="1" t="s">
        <v>296</v>
      </c>
      <c r="E79" s="1" t="s">
        <v>131</v>
      </c>
      <c r="F79" s="1" t="s">
        <v>132</v>
      </c>
      <c r="G79" s="1" t="s">
        <v>440</v>
      </c>
      <c r="H79" s="3" t="s">
        <v>134</v>
      </c>
      <c r="I79" s="503" t="s">
        <v>443</v>
      </c>
      <c r="J79" s="152" t="s">
        <v>488</v>
      </c>
      <c r="K79" s="152" t="s">
        <v>488</v>
      </c>
      <c r="L79" s="152" t="s">
        <v>444</v>
      </c>
      <c r="M79" s="152" t="s">
        <v>48</v>
      </c>
      <c r="N79" s="398">
        <v>550000</v>
      </c>
      <c r="O79" s="12" t="s">
        <v>48</v>
      </c>
      <c r="P79" s="200">
        <v>80000</v>
      </c>
      <c r="Q79" s="18">
        <v>0.5</v>
      </c>
      <c r="R79" s="12" t="s">
        <v>509</v>
      </c>
      <c r="S79" s="171" t="s">
        <v>29</v>
      </c>
      <c r="T79" s="172" t="s">
        <v>81</v>
      </c>
      <c r="U79" s="397" t="s">
        <v>510</v>
      </c>
      <c r="V79" s="157" t="s">
        <v>511</v>
      </c>
      <c r="W79" s="157">
        <v>5320</v>
      </c>
      <c r="X79" s="157" t="s">
        <v>512</v>
      </c>
      <c r="Y79" s="157" t="s">
        <v>513</v>
      </c>
      <c r="Z79" s="384">
        <v>640</v>
      </c>
      <c r="AA79" s="157" t="s">
        <v>512</v>
      </c>
      <c r="AB79" s="157" t="s">
        <v>514</v>
      </c>
      <c r="AC79" s="490">
        <v>9375</v>
      </c>
      <c r="AD79" s="199" t="s">
        <v>512</v>
      </c>
      <c r="AE79" s="199" t="s">
        <v>515</v>
      </c>
      <c r="AF79" s="199">
        <v>1757</v>
      </c>
      <c r="AG79" s="199" t="s">
        <v>512</v>
      </c>
      <c r="AH79" s="199" t="s">
        <v>516</v>
      </c>
      <c r="AI79" s="490">
        <v>4983</v>
      </c>
      <c r="AJ79" s="199" t="s">
        <v>512</v>
      </c>
      <c r="AK79" s="199" t="s">
        <v>517</v>
      </c>
      <c r="AL79" s="490">
        <v>12100</v>
      </c>
      <c r="AM79"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34175</v>
      </c>
      <c r="AN79" s="473" t="s">
        <v>1063</v>
      </c>
      <c r="AO79" s="380"/>
      <c r="AP79" s="374"/>
      <c r="AQ79" s="544"/>
      <c r="AR79" s="472"/>
      <c r="AS79" s="374"/>
      <c r="AT79" s="374"/>
      <c r="AU79" s="374"/>
      <c r="AV79" s="374"/>
      <c r="AW79" s="374"/>
      <c r="AX79" s="374"/>
      <c r="AY79" s="374"/>
      <c r="AZ79" s="374"/>
      <c r="BA79" s="374"/>
      <c r="BB79" s="374"/>
      <c r="BC79" s="374"/>
      <c r="BD79" s="374"/>
      <c r="BE79" s="374"/>
      <c r="BF79" s="374"/>
      <c r="BG79" s="374"/>
      <c r="BH79" s="374"/>
      <c r="BI79" s="374"/>
      <c r="BJ79" s="374"/>
      <c r="BK79" s="374"/>
      <c r="BL79" s="374"/>
    </row>
    <row r="80" spans="1:65" s="471" customFormat="1" ht="182.25" customHeight="1">
      <c r="A80" s="146" t="s">
        <v>127</v>
      </c>
      <c r="B80" s="1" t="s">
        <v>128</v>
      </c>
      <c r="C80" s="1" t="s">
        <v>157</v>
      </c>
      <c r="D80" s="1" t="s">
        <v>296</v>
      </c>
      <c r="E80" s="1" t="s">
        <v>131</v>
      </c>
      <c r="F80" s="1" t="s">
        <v>132</v>
      </c>
      <c r="G80" s="1" t="s">
        <v>440</v>
      </c>
      <c r="H80" s="3" t="s">
        <v>134</v>
      </c>
      <c r="I80" s="503" t="s">
        <v>443</v>
      </c>
      <c r="J80" s="152" t="s">
        <v>488</v>
      </c>
      <c r="K80" s="152" t="s">
        <v>488</v>
      </c>
      <c r="L80" s="152" t="s">
        <v>444</v>
      </c>
      <c r="M80" s="152" t="s">
        <v>48</v>
      </c>
      <c r="N80" s="394">
        <v>1</v>
      </c>
      <c r="O80" s="13" t="s">
        <v>518</v>
      </c>
      <c r="P80" s="17">
        <v>1</v>
      </c>
      <c r="Q80" s="17">
        <v>0.1</v>
      </c>
      <c r="R80" s="13" t="s">
        <v>519</v>
      </c>
      <c r="S80" s="171" t="s">
        <v>146</v>
      </c>
      <c r="T80" s="172" t="s">
        <v>80</v>
      </c>
      <c r="U80" s="382"/>
      <c r="V80" s="382"/>
      <c r="W80" s="157">
        <v>0</v>
      </c>
      <c r="X80" s="382"/>
      <c r="Y80" s="382"/>
      <c r="Z80" s="157">
        <v>0</v>
      </c>
      <c r="AA80" s="396"/>
      <c r="AB80" s="157"/>
      <c r="AC80" s="384">
        <v>0</v>
      </c>
      <c r="AD80" s="157"/>
      <c r="AE80" s="157"/>
      <c r="AF80" s="384">
        <v>0</v>
      </c>
      <c r="AG80" s="384"/>
      <c r="AH80" s="384"/>
      <c r="AI80" s="384">
        <v>0</v>
      </c>
      <c r="AJ80" s="384"/>
      <c r="AK80" s="384"/>
      <c r="AL80" s="384">
        <v>0</v>
      </c>
      <c r="AM8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0" s="473" t="s">
        <v>1062</v>
      </c>
      <c r="AO80" s="380"/>
      <c r="AP80" s="374"/>
      <c r="AQ80" s="545"/>
      <c r="AR80" s="472"/>
      <c r="AS80" s="374"/>
      <c r="AT80" s="374"/>
      <c r="AU80" s="374"/>
      <c r="AV80" s="374"/>
      <c r="AW80" s="374"/>
      <c r="AX80" s="374"/>
      <c r="AY80" s="374"/>
      <c r="AZ80" s="374"/>
      <c r="BA80" s="374"/>
      <c r="BB80" s="374"/>
      <c r="BC80" s="374"/>
      <c r="BD80" s="374"/>
      <c r="BE80" s="374"/>
      <c r="BF80" s="374"/>
      <c r="BG80" s="374"/>
      <c r="BH80" s="374"/>
      <c r="BI80" s="374"/>
      <c r="BJ80" s="374"/>
      <c r="BK80" s="374"/>
      <c r="BL80" s="374"/>
    </row>
    <row r="81" spans="1:64" s="471" customFormat="1" ht="182.25" customHeight="1">
      <c r="A81" s="146" t="s">
        <v>127</v>
      </c>
      <c r="B81" s="1" t="s">
        <v>128</v>
      </c>
      <c r="C81" s="1" t="s">
        <v>157</v>
      </c>
      <c r="D81" s="1" t="s">
        <v>296</v>
      </c>
      <c r="E81" s="1" t="s">
        <v>131</v>
      </c>
      <c r="F81" s="1" t="s">
        <v>132</v>
      </c>
      <c r="G81" s="1" t="s">
        <v>440</v>
      </c>
      <c r="H81" s="3" t="s">
        <v>134</v>
      </c>
      <c r="I81" s="503" t="s">
        <v>443</v>
      </c>
      <c r="J81" s="152" t="s">
        <v>488</v>
      </c>
      <c r="K81" s="152" t="s">
        <v>488</v>
      </c>
      <c r="L81" s="152" t="s">
        <v>444</v>
      </c>
      <c r="M81" s="152" t="s">
        <v>48</v>
      </c>
      <c r="N81" s="398">
        <v>1</v>
      </c>
      <c r="O81" s="20" t="s">
        <v>520</v>
      </c>
      <c r="P81" s="19">
        <v>1</v>
      </c>
      <c r="Q81" s="17">
        <v>0.1</v>
      </c>
      <c r="R81" s="12" t="s">
        <v>521</v>
      </c>
      <c r="S81" s="171" t="s">
        <v>30</v>
      </c>
      <c r="T81" s="172" t="s">
        <v>76</v>
      </c>
      <c r="U81" s="382"/>
      <c r="V81" s="382"/>
      <c r="W81" s="157">
        <v>0</v>
      </c>
      <c r="X81" s="382"/>
      <c r="Y81" s="382"/>
      <c r="Z81" s="157">
        <v>0</v>
      </c>
      <c r="AA81" s="396"/>
      <c r="AB81" s="157"/>
      <c r="AC81" s="546">
        <v>0</v>
      </c>
      <c r="AD81" s="384"/>
      <c r="AE81" s="384"/>
      <c r="AF81" s="384">
        <v>0</v>
      </c>
      <c r="AG81" s="437"/>
      <c r="AH81" s="384"/>
      <c r="AI81" s="437">
        <v>0</v>
      </c>
      <c r="AJ81" s="384"/>
      <c r="AK81" s="384"/>
      <c r="AL81" s="437">
        <v>0</v>
      </c>
      <c r="AM81"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1" s="473" t="s">
        <v>1061</v>
      </c>
      <c r="AO81" s="380"/>
      <c r="AP81" s="374"/>
      <c r="AQ81" s="544"/>
      <c r="AR81" s="472"/>
      <c r="AS81" s="374"/>
      <c r="AT81" s="374"/>
      <c r="AU81" s="374"/>
      <c r="AV81" s="374"/>
      <c r="AW81" s="374"/>
      <c r="AX81" s="374"/>
      <c r="AY81" s="374"/>
      <c r="AZ81" s="374"/>
      <c r="BA81" s="374"/>
      <c r="BB81" s="374"/>
      <c r="BC81" s="374"/>
      <c r="BD81" s="374"/>
      <c r="BE81" s="374"/>
      <c r="BF81" s="374"/>
      <c r="BG81" s="374"/>
      <c r="BH81" s="374"/>
      <c r="BI81" s="374"/>
      <c r="BJ81" s="374"/>
      <c r="BK81" s="374"/>
      <c r="BL81" s="374"/>
    </row>
    <row r="82" spans="1:64" s="471" customFormat="1" ht="182.25" customHeight="1">
      <c r="A82" s="168" t="s">
        <v>247</v>
      </c>
      <c r="B82" s="1" t="s">
        <v>248</v>
      </c>
      <c r="C82" s="1" t="s">
        <v>249</v>
      </c>
      <c r="D82" s="1" t="s">
        <v>296</v>
      </c>
      <c r="E82" s="2" t="s">
        <v>251</v>
      </c>
      <c r="F82" s="169" t="s">
        <v>252</v>
      </c>
      <c r="G82" s="1" t="s">
        <v>253</v>
      </c>
      <c r="H82" s="4" t="s">
        <v>254</v>
      </c>
      <c r="I82" s="495" t="s">
        <v>255</v>
      </c>
      <c r="J82" s="178" t="s">
        <v>488</v>
      </c>
      <c r="K82" s="152" t="s">
        <v>488</v>
      </c>
      <c r="L82" s="152" t="s">
        <v>256</v>
      </c>
      <c r="M82" s="152" t="s">
        <v>257</v>
      </c>
      <c r="N82" s="394">
        <v>1</v>
      </c>
      <c r="O82" s="12" t="s">
        <v>522</v>
      </c>
      <c r="P82" s="18">
        <v>1</v>
      </c>
      <c r="Q82" s="18">
        <v>0.05</v>
      </c>
      <c r="R82" s="12" t="s">
        <v>523</v>
      </c>
      <c r="S82" s="171" t="s">
        <v>30</v>
      </c>
      <c r="T82" s="172" t="s">
        <v>77</v>
      </c>
      <c r="U82" s="382"/>
      <c r="V82" s="382"/>
      <c r="W82" s="157">
        <v>0</v>
      </c>
      <c r="X82" s="382"/>
      <c r="Y82" s="382"/>
      <c r="Z82" s="157">
        <v>0</v>
      </c>
      <c r="AA82" s="396" t="s">
        <v>524</v>
      </c>
      <c r="AB82" s="157"/>
      <c r="AC82" s="452">
        <v>0.15</v>
      </c>
      <c r="AD82" s="384"/>
      <c r="AE82" s="384"/>
      <c r="AF82" s="441">
        <v>0</v>
      </c>
      <c r="AG82" s="441"/>
      <c r="AH82" s="384"/>
      <c r="AI82" s="441">
        <v>0</v>
      </c>
      <c r="AJ82" s="384"/>
      <c r="AK82" s="384"/>
      <c r="AL82" s="441">
        <v>0</v>
      </c>
      <c r="AM8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0.15</v>
      </c>
      <c r="AN82" s="473" t="s">
        <v>1060</v>
      </c>
      <c r="AO82" s="380"/>
      <c r="AP82" s="374"/>
      <c r="AQ82" s="545"/>
      <c r="AR82" s="472"/>
      <c r="AS82" s="374"/>
      <c r="AT82" s="374"/>
      <c r="AU82" s="374"/>
      <c r="AV82" s="374"/>
      <c r="AW82" s="374"/>
      <c r="AX82" s="374"/>
      <c r="AY82" s="374"/>
      <c r="AZ82" s="374"/>
      <c r="BA82" s="374"/>
      <c r="BB82" s="374"/>
      <c r="BC82" s="374"/>
      <c r="BD82" s="374"/>
      <c r="BE82" s="374"/>
      <c r="BF82" s="374"/>
      <c r="BG82" s="374"/>
      <c r="BH82" s="374"/>
      <c r="BI82" s="374"/>
      <c r="BJ82" s="374"/>
      <c r="BK82" s="374"/>
      <c r="BL82" s="374"/>
    </row>
    <row r="83" spans="1:64" s="471" customFormat="1" ht="182.25" customHeight="1">
      <c r="A83" s="168" t="s">
        <v>247</v>
      </c>
      <c r="B83" s="1" t="s">
        <v>248</v>
      </c>
      <c r="C83" s="1" t="s">
        <v>249</v>
      </c>
      <c r="D83" s="1" t="s">
        <v>296</v>
      </c>
      <c r="E83" s="2" t="s">
        <v>455</v>
      </c>
      <c r="F83" s="201" t="s">
        <v>252</v>
      </c>
      <c r="G83" s="1" t="s">
        <v>253</v>
      </c>
      <c r="H83" s="4" t="s">
        <v>254</v>
      </c>
      <c r="I83" s="495" t="s">
        <v>255</v>
      </c>
      <c r="J83" s="178" t="s">
        <v>488</v>
      </c>
      <c r="K83" s="152" t="s">
        <v>488</v>
      </c>
      <c r="L83" s="152" t="s">
        <v>256</v>
      </c>
      <c r="M83" s="152" t="s">
        <v>257</v>
      </c>
      <c r="N83" s="398">
        <v>16</v>
      </c>
      <c r="O83" s="12" t="s">
        <v>525</v>
      </c>
      <c r="P83" s="12">
        <v>4</v>
      </c>
      <c r="Q83" s="18">
        <v>0.05</v>
      </c>
      <c r="R83" s="12" t="s">
        <v>526</v>
      </c>
      <c r="S83" s="171" t="s">
        <v>146</v>
      </c>
      <c r="T83" s="172" t="s">
        <v>81</v>
      </c>
      <c r="U83" s="389"/>
      <c r="V83" s="389"/>
      <c r="W83" s="189">
        <v>0</v>
      </c>
      <c r="X83" s="389"/>
      <c r="Y83" s="389"/>
      <c r="Z83" s="189">
        <v>0</v>
      </c>
      <c r="AA83" s="389"/>
      <c r="AB83" s="389"/>
      <c r="AC83" s="443">
        <v>0</v>
      </c>
      <c r="AD83" s="443"/>
      <c r="AE83" s="443"/>
      <c r="AF83" s="443">
        <v>0</v>
      </c>
      <c r="AG83" s="443"/>
      <c r="AH83" s="443"/>
      <c r="AI83" s="443">
        <v>0</v>
      </c>
      <c r="AJ83" s="443"/>
      <c r="AK83" s="443"/>
      <c r="AL83" s="443">
        <v>0</v>
      </c>
      <c r="AM83"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3" s="473" t="s">
        <v>1059</v>
      </c>
      <c r="AO83" s="380"/>
      <c r="AP83" s="374"/>
      <c r="AQ83" s="544"/>
      <c r="AR83" s="472"/>
      <c r="AS83" s="374"/>
      <c r="AT83" s="374"/>
      <c r="AU83" s="374"/>
      <c r="AV83" s="374"/>
      <c r="AW83" s="374"/>
      <c r="AX83" s="374"/>
      <c r="AY83" s="374"/>
      <c r="AZ83" s="374"/>
      <c r="BA83" s="374"/>
      <c r="BB83" s="374"/>
      <c r="BC83" s="374"/>
      <c r="BD83" s="374"/>
      <c r="BE83" s="374"/>
      <c r="BF83" s="374"/>
      <c r="BG83" s="374"/>
      <c r="BH83" s="374"/>
      <c r="BI83" s="374"/>
      <c r="BJ83" s="374"/>
      <c r="BK83" s="374"/>
      <c r="BL83" s="374"/>
    </row>
    <row r="84" spans="1:64" s="471" customFormat="1" ht="182.25" customHeight="1">
      <c r="A84" s="146" t="s">
        <v>127</v>
      </c>
      <c r="B84" s="1" t="s">
        <v>128</v>
      </c>
      <c r="C84" s="1" t="s">
        <v>157</v>
      </c>
      <c r="D84" s="1" t="s">
        <v>296</v>
      </c>
      <c r="E84" s="1" t="s">
        <v>131</v>
      </c>
      <c r="F84" s="1" t="s">
        <v>132</v>
      </c>
      <c r="G84" s="1" t="s">
        <v>440</v>
      </c>
      <c r="H84" s="3" t="s">
        <v>134</v>
      </c>
      <c r="I84" s="503" t="s">
        <v>443</v>
      </c>
      <c r="J84" s="202" t="s">
        <v>527</v>
      </c>
      <c r="K84" s="203" t="s">
        <v>527</v>
      </c>
      <c r="L84" s="152" t="s">
        <v>444</v>
      </c>
      <c r="M84" s="204" t="s">
        <v>528</v>
      </c>
      <c r="N84" s="205">
        <v>4</v>
      </c>
      <c r="O84" s="204" t="s">
        <v>529</v>
      </c>
      <c r="P84" s="543">
        <v>1</v>
      </c>
      <c r="Q84" s="11">
        <v>0.1</v>
      </c>
      <c r="R84" s="11" t="s">
        <v>479</v>
      </c>
      <c r="S84" s="206" t="s">
        <v>29</v>
      </c>
      <c r="T84" s="207" t="s">
        <v>29</v>
      </c>
      <c r="U84" s="157" t="s">
        <v>530</v>
      </c>
      <c r="V84" s="208" t="s">
        <v>531</v>
      </c>
      <c r="W84" s="209">
        <v>1</v>
      </c>
      <c r="X84" s="157" t="s">
        <v>532</v>
      </c>
      <c r="Y84" s="542" t="s">
        <v>148</v>
      </c>
      <c r="Z84" s="210">
        <v>0</v>
      </c>
      <c r="AA84" s="157" t="s">
        <v>532</v>
      </c>
      <c r="AB84" s="542" t="s">
        <v>148</v>
      </c>
      <c r="AC84" s="210">
        <v>0</v>
      </c>
      <c r="AD84" s="189" t="s">
        <v>532</v>
      </c>
      <c r="AE84" s="542" t="s">
        <v>148</v>
      </c>
      <c r="AF84" s="210">
        <v>0</v>
      </c>
      <c r="AG84" s="157" t="s">
        <v>532</v>
      </c>
      <c r="AH84" s="542" t="s">
        <v>148</v>
      </c>
      <c r="AI84" s="209">
        <v>0</v>
      </c>
      <c r="AJ84" s="157" t="s">
        <v>532</v>
      </c>
      <c r="AK84" s="542" t="s">
        <v>148</v>
      </c>
      <c r="AL84" s="209">
        <v>0</v>
      </c>
      <c r="AM84"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84" s="1" t="s">
        <v>532</v>
      </c>
      <c r="AO84" s="541" t="s">
        <v>532</v>
      </c>
      <c r="AP84" s="540" t="s">
        <v>148</v>
      </c>
      <c r="AQ84" s="539">
        <v>0</v>
      </c>
      <c r="AR84" s="539">
        <f>AQ84</f>
        <v>0</v>
      </c>
      <c r="AS84" s="538" t="s">
        <v>532</v>
      </c>
      <c r="AT84" s="532" t="s">
        <v>148</v>
      </c>
      <c r="AU84" s="529">
        <v>0</v>
      </c>
      <c r="AV84" s="529">
        <f>AR84</f>
        <v>0</v>
      </c>
      <c r="AW84" s="538" t="s">
        <v>532</v>
      </c>
      <c r="AX84" s="532" t="s">
        <v>148</v>
      </c>
      <c r="AY84" s="529">
        <v>0</v>
      </c>
      <c r="AZ84" s="529">
        <f>AR84</f>
        <v>0</v>
      </c>
      <c r="BA84" s="538" t="s">
        <v>532</v>
      </c>
      <c r="BB84" s="532" t="s">
        <v>148</v>
      </c>
      <c r="BC84" s="529">
        <v>0</v>
      </c>
      <c r="BD84" s="529">
        <f>Tabla33[[#This Row],[TOTAL A LA FECHA ]]</f>
        <v>1</v>
      </c>
      <c r="BE84" s="538" t="s">
        <v>532</v>
      </c>
      <c r="BF84" s="532" t="s">
        <v>148</v>
      </c>
      <c r="BG84" s="529">
        <v>0</v>
      </c>
      <c r="BH84" s="529">
        <f>Tabla33[[#This Row],[TOTAL A LA FECHA ]]</f>
        <v>1</v>
      </c>
      <c r="BI84" s="538" t="s">
        <v>532</v>
      </c>
      <c r="BJ84" s="532" t="s">
        <v>148</v>
      </c>
      <c r="BK84" s="529">
        <v>0</v>
      </c>
      <c r="BL84" s="529">
        <f>Tabla33[[#This Row],[TOTAL A LA FECHA ]]</f>
        <v>1</v>
      </c>
    </row>
    <row r="85" spans="1:64" s="471" customFormat="1" ht="182.25" customHeight="1">
      <c r="A85" s="146" t="s">
        <v>127</v>
      </c>
      <c r="B85" s="1" t="s">
        <v>128</v>
      </c>
      <c r="C85" s="1" t="s">
        <v>157</v>
      </c>
      <c r="D85" s="1" t="s">
        <v>296</v>
      </c>
      <c r="E85" s="1" t="s">
        <v>131</v>
      </c>
      <c r="F85" s="1" t="s">
        <v>132</v>
      </c>
      <c r="G85" s="1" t="s">
        <v>440</v>
      </c>
      <c r="H85" s="3" t="s">
        <v>134</v>
      </c>
      <c r="I85" s="503" t="s">
        <v>443</v>
      </c>
      <c r="J85" s="202" t="s">
        <v>527</v>
      </c>
      <c r="K85" s="203" t="s">
        <v>527</v>
      </c>
      <c r="L85" s="152" t="s">
        <v>444</v>
      </c>
      <c r="M85" s="204" t="s">
        <v>528</v>
      </c>
      <c r="N85" s="474">
        <v>44</v>
      </c>
      <c r="O85" s="204" t="s">
        <v>533</v>
      </c>
      <c r="P85" s="204">
        <v>11</v>
      </c>
      <c r="Q85" s="204">
        <v>0.15</v>
      </c>
      <c r="R85" s="204" t="s">
        <v>534</v>
      </c>
      <c r="S85" s="204" t="s">
        <v>30</v>
      </c>
      <c r="T85" s="204" t="s">
        <v>81</v>
      </c>
      <c r="U85" s="157" t="s">
        <v>535</v>
      </c>
      <c r="V85" s="157" t="s">
        <v>148</v>
      </c>
      <c r="W85" s="384">
        <v>0</v>
      </c>
      <c r="X85" s="157" t="s">
        <v>536</v>
      </c>
      <c r="Y85" s="157" t="s">
        <v>537</v>
      </c>
      <c r="Z85" s="537">
        <v>1</v>
      </c>
      <c r="AA85" s="157" t="s">
        <v>536</v>
      </c>
      <c r="AB85" s="461" t="s">
        <v>538</v>
      </c>
      <c r="AC85" s="536">
        <v>1</v>
      </c>
      <c r="AD85" s="12" t="s">
        <v>536</v>
      </c>
      <c r="AE85" s="461" t="s">
        <v>538</v>
      </c>
      <c r="AF85" s="527">
        <v>1</v>
      </c>
      <c r="AG85" s="157" t="s">
        <v>536</v>
      </c>
      <c r="AH85" s="461" t="s">
        <v>538</v>
      </c>
      <c r="AI85" s="384">
        <v>1</v>
      </c>
      <c r="AJ85" s="157" t="s">
        <v>536</v>
      </c>
      <c r="AK85" s="461" t="s">
        <v>538</v>
      </c>
      <c r="AL85" s="384">
        <v>1</v>
      </c>
      <c r="AM85"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85" s="473" t="s">
        <v>1058</v>
      </c>
      <c r="AO85" s="534" t="s">
        <v>1057</v>
      </c>
      <c r="AP85" s="533" t="s">
        <v>538</v>
      </c>
      <c r="AQ85" s="532">
        <v>1</v>
      </c>
      <c r="AR85" s="531">
        <f>SUM(Tabla33[[#This Row],[TOTAL A LA FECHA ]]+AQ85)</f>
        <v>6</v>
      </c>
      <c r="AS85" s="517" t="s">
        <v>1057</v>
      </c>
      <c r="AT85" s="530" t="s">
        <v>538</v>
      </c>
      <c r="AU85" s="499">
        <v>1</v>
      </c>
      <c r="AV85" s="529">
        <f>SUM(AR85+AU85)</f>
        <v>7</v>
      </c>
      <c r="AW85" s="517" t="s">
        <v>1057</v>
      </c>
      <c r="AX85" s="530" t="s">
        <v>538</v>
      </c>
      <c r="AY85" s="499">
        <v>1</v>
      </c>
      <c r="AZ85" s="529">
        <f>AV85+AY85</f>
        <v>8</v>
      </c>
      <c r="BA85" s="517" t="s">
        <v>1057</v>
      </c>
      <c r="BB85" s="530" t="s">
        <v>538</v>
      </c>
      <c r="BC85" s="499">
        <v>1</v>
      </c>
      <c r="BD85" s="529">
        <f>AZ85+BC85</f>
        <v>9</v>
      </c>
      <c r="BE85" s="517" t="s">
        <v>1057</v>
      </c>
      <c r="BF85" s="530" t="s">
        <v>538</v>
      </c>
      <c r="BG85" s="499">
        <v>1</v>
      </c>
      <c r="BH85" s="529">
        <f>BD85+BG85</f>
        <v>10</v>
      </c>
      <c r="BI85" s="517" t="s">
        <v>1057</v>
      </c>
      <c r="BJ85" s="530" t="s">
        <v>538</v>
      </c>
      <c r="BK85" s="499">
        <v>1</v>
      </c>
      <c r="BL85" s="529">
        <f>BH85+BK85</f>
        <v>11</v>
      </c>
    </row>
    <row r="86" spans="1:64" s="471" customFormat="1" ht="182.25" customHeight="1">
      <c r="A86" s="146" t="s">
        <v>127</v>
      </c>
      <c r="B86" s="1" t="s">
        <v>128</v>
      </c>
      <c r="C86" s="1" t="s">
        <v>157</v>
      </c>
      <c r="D86" s="1" t="s">
        <v>296</v>
      </c>
      <c r="E86" s="1" t="s">
        <v>131</v>
      </c>
      <c r="F86" s="1" t="s">
        <v>132</v>
      </c>
      <c r="G86" s="1" t="s">
        <v>440</v>
      </c>
      <c r="H86" s="3" t="s">
        <v>134</v>
      </c>
      <c r="I86" s="503" t="s">
        <v>443</v>
      </c>
      <c r="J86" s="202" t="s">
        <v>527</v>
      </c>
      <c r="K86" s="203" t="s">
        <v>527</v>
      </c>
      <c r="L86" s="152" t="s">
        <v>444</v>
      </c>
      <c r="M86" s="204" t="s">
        <v>528</v>
      </c>
      <c r="N86" s="474">
        <v>4000</v>
      </c>
      <c r="O86" s="204" t="s">
        <v>539</v>
      </c>
      <c r="P86" s="204">
        <v>1000</v>
      </c>
      <c r="Q86" s="204">
        <v>0.4</v>
      </c>
      <c r="R86" s="204" t="s">
        <v>540</v>
      </c>
      <c r="S86" s="204" t="s">
        <v>30</v>
      </c>
      <c r="T86" s="204" t="s">
        <v>81</v>
      </c>
      <c r="U86" s="157" t="s">
        <v>541</v>
      </c>
      <c r="V86" s="157" t="s">
        <v>148</v>
      </c>
      <c r="W86" s="384">
        <v>0</v>
      </c>
      <c r="X86" s="396" t="s">
        <v>542</v>
      </c>
      <c r="Y86" s="157" t="s">
        <v>543</v>
      </c>
      <c r="Z86" s="527">
        <v>80</v>
      </c>
      <c r="AA86" s="396" t="s">
        <v>544</v>
      </c>
      <c r="AB86" s="157" t="s">
        <v>543</v>
      </c>
      <c r="AC86" s="527">
        <v>82</v>
      </c>
      <c r="AD86" s="528" t="s">
        <v>544</v>
      </c>
      <c r="AE86" s="157" t="s">
        <v>543</v>
      </c>
      <c r="AF86" s="527">
        <v>82</v>
      </c>
      <c r="AG86" s="396" t="s">
        <v>544</v>
      </c>
      <c r="AH86" s="157" t="s">
        <v>543</v>
      </c>
      <c r="AI86" s="384">
        <v>82</v>
      </c>
      <c r="AJ86" s="396" t="s">
        <v>545</v>
      </c>
      <c r="AK86" s="157" t="s">
        <v>543</v>
      </c>
      <c r="AL86" s="384">
        <v>83</v>
      </c>
      <c r="AM86"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409</v>
      </c>
      <c r="AN86" s="478" t="s">
        <v>1056</v>
      </c>
      <c r="AO86" s="526" t="s">
        <v>1055</v>
      </c>
      <c r="AP86" s="157" t="s">
        <v>543</v>
      </c>
      <c r="AQ86" s="499">
        <v>87</v>
      </c>
      <c r="AR86" s="500">
        <f>Tabla33[[#This Row],[TOTAL A LA FECHA ]]+AQ86</f>
        <v>496</v>
      </c>
      <c r="AS86" s="396" t="s">
        <v>545</v>
      </c>
      <c r="AT86" s="157" t="s">
        <v>543</v>
      </c>
      <c r="AU86" s="499">
        <v>83</v>
      </c>
      <c r="AV86" s="499">
        <f>AR86+AU86</f>
        <v>579</v>
      </c>
      <c r="AW86" s="396" t="s">
        <v>1054</v>
      </c>
      <c r="AX86" s="525"/>
      <c r="AY86" s="525"/>
      <c r="AZ86" s="499">
        <f>AV86+AY86</f>
        <v>579</v>
      </c>
      <c r="BA86" s="525"/>
      <c r="BB86" s="525"/>
      <c r="BC86" s="525"/>
      <c r="BD86" s="499">
        <f>AZ86+BC86</f>
        <v>579</v>
      </c>
      <c r="BE86" s="525"/>
      <c r="BF86" s="525"/>
      <c r="BG86" s="525"/>
      <c r="BH86" s="499">
        <f>BD86+BG86</f>
        <v>579</v>
      </c>
      <c r="BI86" s="525"/>
      <c r="BJ86" s="525"/>
      <c r="BK86" s="525"/>
      <c r="BL86" s="499">
        <f>BH86+BK86</f>
        <v>579</v>
      </c>
    </row>
    <row r="87" spans="1:64" s="471" customFormat="1" ht="151.5" customHeight="1">
      <c r="A87" s="146" t="s">
        <v>127</v>
      </c>
      <c r="B87" s="1" t="s">
        <v>128</v>
      </c>
      <c r="C87" s="1" t="s">
        <v>157</v>
      </c>
      <c r="D87" s="1" t="s">
        <v>296</v>
      </c>
      <c r="E87" s="1" t="s">
        <v>131</v>
      </c>
      <c r="F87" s="1" t="s">
        <v>132</v>
      </c>
      <c r="G87" s="1" t="s">
        <v>440</v>
      </c>
      <c r="H87" s="3" t="s">
        <v>134</v>
      </c>
      <c r="I87" s="503" t="s">
        <v>443</v>
      </c>
      <c r="J87" s="202" t="s">
        <v>527</v>
      </c>
      <c r="K87" s="203" t="s">
        <v>527</v>
      </c>
      <c r="L87" s="152" t="s">
        <v>444</v>
      </c>
      <c r="M87" s="204" t="s">
        <v>528</v>
      </c>
      <c r="N87" s="7">
        <v>4000</v>
      </c>
      <c r="O87" s="7" t="s">
        <v>546</v>
      </c>
      <c r="P87" s="7">
        <v>1000</v>
      </c>
      <c r="Q87" s="7">
        <v>0.1</v>
      </c>
      <c r="R87" s="7" t="s">
        <v>547</v>
      </c>
      <c r="S87" s="7" t="s">
        <v>30</v>
      </c>
      <c r="T87" s="7" t="s">
        <v>81</v>
      </c>
      <c r="U87" s="463" t="s">
        <v>548</v>
      </c>
      <c r="V87" s="463" t="s">
        <v>148</v>
      </c>
      <c r="W87" s="463">
        <v>0</v>
      </c>
      <c r="X87" s="456" t="s">
        <v>549</v>
      </c>
      <c r="Y87" s="21" t="s">
        <v>550</v>
      </c>
      <c r="Z87" s="524">
        <v>46</v>
      </c>
      <c r="AA87" s="21" t="s">
        <v>549</v>
      </c>
      <c r="AB87" s="21" t="s">
        <v>551</v>
      </c>
      <c r="AC87" s="459">
        <v>46</v>
      </c>
      <c r="AD87" s="21" t="s">
        <v>549</v>
      </c>
      <c r="AE87" s="21" t="s">
        <v>551</v>
      </c>
      <c r="AF87" s="523">
        <v>46</v>
      </c>
      <c r="AG87" s="21" t="s">
        <v>549</v>
      </c>
      <c r="AH87" s="21" t="s">
        <v>551</v>
      </c>
      <c r="AI87" s="523">
        <v>46</v>
      </c>
      <c r="AJ87" s="21" t="s">
        <v>549</v>
      </c>
      <c r="AK87" s="21" t="s">
        <v>551</v>
      </c>
      <c r="AL87" s="523">
        <v>46</v>
      </c>
      <c r="AM87" s="522">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230</v>
      </c>
      <c r="AN87" s="473" t="s">
        <v>1053</v>
      </c>
      <c r="AO87" s="521" t="s">
        <v>714</v>
      </c>
      <c r="AP87" s="520" t="s">
        <v>148</v>
      </c>
      <c r="AQ87" s="519">
        <v>0</v>
      </c>
      <c r="AR87" s="500">
        <f>Tabla33[[#This Row],[TOTAL A LA FECHA ]]+AQ87</f>
        <v>230</v>
      </c>
      <c r="AS87" s="518" t="s">
        <v>1052</v>
      </c>
      <c r="AT87" s="517" t="s">
        <v>1049</v>
      </c>
      <c r="AU87" s="499">
        <v>125</v>
      </c>
      <c r="AV87" s="499">
        <f>SUM(AR87+AU87)</f>
        <v>355</v>
      </c>
      <c r="AW87" s="518" t="s">
        <v>1051</v>
      </c>
      <c r="AX87" s="517" t="s">
        <v>1049</v>
      </c>
      <c r="AY87" s="499">
        <v>63</v>
      </c>
      <c r="AZ87" s="499">
        <f>SUM(AV87+AY87)</f>
        <v>418</v>
      </c>
      <c r="BA87" s="516" t="s">
        <v>1050</v>
      </c>
      <c r="BB87" s="499" t="s">
        <v>1049</v>
      </c>
      <c r="BC87" s="499">
        <v>59</v>
      </c>
      <c r="BD87" s="499">
        <f>SUM(Tabla33[[#This Row],[TOTAL A LA FECHA ]]+AQ87+AU87+AY87+BC87)</f>
        <v>477</v>
      </c>
      <c r="BE87" s="516" t="s">
        <v>1050</v>
      </c>
      <c r="BF87" s="499" t="s">
        <v>1049</v>
      </c>
      <c r="BG87" s="499">
        <v>59</v>
      </c>
      <c r="BH87" s="499">
        <f>SUM(Tabla33[[#This Row],[TOTAL A LA FECHA ]]+AU87+AY87+BC87+BG87)</f>
        <v>536</v>
      </c>
      <c r="BI87" s="516" t="s">
        <v>1050</v>
      </c>
      <c r="BJ87" s="499" t="s">
        <v>1049</v>
      </c>
      <c r="BK87" s="499">
        <v>59</v>
      </c>
      <c r="BL87" s="499">
        <f>SUM(Tabla33[[#This Row],[TOTAL A LA FECHA ]]+AY87+BC87+BG87+BK87)</f>
        <v>470</v>
      </c>
    </row>
    <row r="88" spans="1:64" s="471" customFormat="1" ht="127.5" customHeight="1">
      <c r="A88" s="146" t="s">
        <v>127</v>
      </c>
      <c r="B88" s="1" t="s">
        <v>128</v>
      </c>
      <c r="C88" s="1" t="s">
        <v>157</v>
      </c>
      <c r="D88" s="1" t="s">
        <v>296</v>
      </c>
      <c r="E88" s="1" t="s">
        <v>131</v>
      </c>
      <c r="F88" s="1" t="s">
        <v>132</v>
      </c>
      <c r="G88" s="1" t="s">
        <v>440</v>
      </c>
      <c r="H88" s="3" t="s">
        <v>134</v>
      </c>
      <c r="I88" s="503" t="s">
        <v>443</v>
      </c>
      <c r="J88" s="202" t="s">
        <v>527</v>
      </c>
      <c r="K88" s="203" t="s">
        <v>527</v>
      </c>
      <c r="L88" s="152" t="s">
        <v>444</v>
      </c>
      <c r="M88" s="204" t="s">
        <v>528</v>
      </c>
      <c r="N88" s="474">
        <v>400</v>
      </c>
      <c r="O88" s="11" t="s">
        <v>552</v>
      </c>
      <c r="P88" s="11">
        <v>100</v>
      </c>
      <c r="Q88" s="206">
        <v>0.05</v>
      </c>
      <c r="R88" s="207" t="s">
        <v>553</v>
      </c>
      <c r="S88" s="211" t="s">
        <v>30</v>
      </c>
      <c r="T88" s="212" t="s">
        <v>81</v>
      </c>
      <c r="U88" s="478" t="s">
        <v>554</v>
      </c>
      <c r="V88" s="164" t="s">
        <v>555</v>
      </c>
      <c r="W88" s="425">
        <v>12</v>
      </c>
      <c r="X88" s="164" t="s">
        <v>556</v>
      </c>
      <c r="Y88" s="164" t="s">
        <v>555</v>
      </c>
      <c r="Z88" s="515">
        <v>9</v>
      </c>
      <c r="AA88" s="164" t="s">
        <v>557</v>
      </c>
      <c r="AB88" s="164" t="s">
        <v>555</v>
      </c>
      <c r="AC88" s="515">
        <v>15</v>
      </c>
      <c r="AD88" s="164" t="s">
        <v>554</v>
      </c>
      <c r="AE88" s="164" t="s">
        <v>555</v>
      </c>
      <c r="AF88" s="515">
        <v>12</v>
      </c>
      <c r="AG88" s="164" t="s">
        <v>558</v>
      </c>
      <c r="AH88" s="164" t="s">
        <v>555</v>
      </c>
      <c r="AI88" s="515">
        <v>8</v>
      </c>
      <c r="AJ88" s="164" t="s">
        <v>558</v>
      </c>
      <c r="AK88" s="164" t="s">
        <v>555</v>
      </c>
      <c r="AL88" s="515">
        <v>8</v>
      </c>
      <c r="AM88" s="51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64</v>
      </c>
      <c r="AN88" s="473" t="s">
        <v>1048</v>
      </c>
      <c r="AO88" s="506" t="s">
        <v>556</v>
      </c>
      <c r="AP88" s="164" t="s">
        <v>555</v>
      </c>
      <c r="AQ88" s="164">
        <v>9</v>
      </c>
      <c r="AR88" s="507">
        <f>SUM(Tabla33[[#This Row],[TOTAL A LA FECHA ]]+AQ88)</f>
        <v>73</v>
      </c>
      <c r="AS88" s="505" t="s">
        <v>1047</v>
      </c>
      <c r="AT88" s="505" t="s">
        <v>555</v>
      </c>
      <c r="AU88" s="499">
        <v>0</v>
      </c>
      <c r="AV88" s="499">
        <f>SUM(AR88+AU88)</f>
        <v>73</v>
      </c>
      <c r="AW88" s="513"/>
      <c r="AX88" s="512"/>
      <c r="AY88" s="511">
        <v>0</v>
      </c>
      <c r="AZ88" s="499">
        <f>SUM(AV88+AY88)</f>
        <v>73</v>
      </c>
      <c r="BA88" s="512"/>
      <c r="BB88" s="512"/>
      <c r="BC88" s="511">
        <v>0</v>
      </c>
      <c r="BD88" s="499">
        <f>SUM(Tabla33[[#This Row],[TOTAL A LA FECHA ]]+AQ88+AU88+AY88+BC88)</f>
        <v>73</v>
      </c>
      <c r="BE88" s="512"/>
      <c r="BF88" s="512"/>
      <c r="BG88" s="511">
        <v>0</v>
      </c>
      <c r="BH88" s="499">
        <f>SUM(Tabla33[[#This Row],[TOTAL A LA FECHA ]]+AU88+AY88+BC88+BG88)</f>
        <v>64</v>
      </c>
      <c r="BI88" s="512"/>
      <c r="BJ88" s="512"/>
      <c r="BK88" s="511">
        <v>0</v>
      </c>
      <c r="BL88" s="499">
        <f>SUM(Tabla33[[#This Row],[TOTAL A LA FECHA ]]+AY88+BC88+BG88+BK88)</f>
        <v>64</v>
      </c>
    </row>
    <row r="89" spans="1:64" s="471" customFormat="1" ht="112.5" customHeight="1">
      <c r="A89" s="146" t="s">
        <v>127</v>
      </c>
      <c r="B89" s="1" t="s">
        <v>128</v>
      </c>
      <c r="C89" s="1" t="s">
        <v>157</v>
      </c>
      <c r="D89" s="1" t="s">
        <v>296</v>
      </c>
      <c r="E89" s="1" t="s">
        <v>131</v>
      </c>
      <c r="F89" s="1" t="s">
        <v>132</v>
      </c>
      <c r="G89" s="1" t="s">
        <v>440</v>
      </c>
      <c r="H89" s="3" t="s">
        <v>134</v>
      </c>
      <c r="I89" s="503" t="s">
        <v>443</v>
      </c>
      <c r="J89" s="202" t="s">
        <v>527</v>
      </c>
      <c r="K89" s="203" t="s">
        <v>527</v>
      </c>
      <c r="L89" s="152" t="s">
        <v>444</v>
      </c>
      <c r="M89" s="204" t="s">
        <v>528</v>
      </c>
      <c r="N89" s="474">
        <v>16</v>
      </c>
      <c r="O89" s="11" t="s">
        <v>559</v>
      </c>
      <c r="P89" s="11">
        <v>4</v>
      </c>
      <c r="Q89" s="206">
        <v>0.05</v>
      </c>
      <c r="R89" s="207" t="s">
        <v>560</v>
      </c>
      <c r="S89" s="211" t="s">
        <v>146</v>
      </c>
      <c r="T89" s="211" t="s">
        <v>81</v>
      </c>
      <c r="U89" s="488"/>
      <c r="V89" s="488"/>
      <c r="W89" s="488"/>
      <c r="X89" s="488"/>
      <c r="Y89" s="488"/>
      <c r="Z89" s="488"/>
      <c r="AA89" s="420" t="s">
        <v>561</v>
      </c>
      <c r="AB89" s="420"/>
      <c r="AC89" s="420">
        <v>0</v>
      </c>
      <c r="AD89" s="420" t="s">
        <v>561</v>
      </c>
      <c r="AE89" s="420"/>
      <c r="AF89" s="420">
        <v>0</v>
      </c>
      <c r="AG89" s="420" t="s">
        <v>561</v>
      </c>
      <c r="AH89" s="420"/>
      <c r="AI89" s="420">
        <v>0</v>
      </c>
      <c r="AJ89" s="420" t="s">
        <v>561</v>
      </c>
      <c r="AK89" s="420"/>
      <c r="AL89" s="420">
        <v>0</v>
      </c>
      <c r="AM89" s="51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9" s="473" t="s">
        <v>1046</v>
      </c>
      <c r="AO89" s="509" t="s">
        <v>561</v>
      </c>
      <c r="AP89" s="486"/>
      <c r="AQ89" s="508">
        <v>0</v>
      </c>
      <c r="AR89" s="507">
        <f>SUM(Tabla33[[#This Row],[TOTAL A LA FECHA ]]+AQ89)</f>
        <v>0</v>
      </c>
      <c r="AS89" s="384" t="s">
        <v>561</v>
      </c>
      <c r="AT89" s="499"/>
      <c r="AU89" s="499">
        <v>0</v>
      </c>
      <c r="AV89" s="499">
        <f>SUM(AR89+AU89)</f>
        <v>0</v>
      </c>
      <c r="AW89" s="384" t="s">
        <v>561</v>
      </c>
      <c r="AX89" s="499"/>
      <c r="AY89" s="499">
        <v>0</v>
      </c>
      <c r="AZ89" s="499">
        <f>SUM(AV89+AY89)</f>
        <v>0</v>
      </c>
      <c r="BA89" s="384" t="s">
        <v>561</v>
      </c>
      <c r="BB89" s="499"/>
      <c r="BC89" s="499">
        <v>0</v>
      </c>
      <c r="BD89" s="499">
        <f>SUM(Tabla33[[#This Row],[TOTAL A LA FECHA ]]+AQ89+AU89+AY89+BC89)</f>
        <v>0</v>
      </c>
      <c r="BE89" s="384" t="s">
        <v>561</v>
      </c>
      <c r="BF89" s="499"/>
      <c r="BG89" s="499">
        <v>0</v>
      </c>
      <c r="BH89" s="499">
        <f>SUM(Tabla33[[#This Row],[TOTAL A LA FECHA ]]+AU89+AY89+BC89+BG89)</f>
        <v>0</v>
      </c>
      <c r="BI89" s="384" t="s">
        <v>561</v>
      </c>
      <c r="BJ89" s="499"/>
      <c r="BK89" s="499">
        <v>0</v>
      </c>
      <c r="BL89" s="499">
        <f>SUM(Tabla33[[#This Row],[TOTAL A LA FECHA ]]+AY89+BC89+BG89+BK89)</f>
        <v>0</v>
      </c>
    </row>
    <row r="90" spans="1:64" s="471" customFormat="1" ht="122.25" customHeight="1">
      <c r="A90" s="146" t="s">
        <v>127</v>
      </c>
      <c r="B90" s="1" t="s">
        <v>128</v>
      </c>
      <c r="C90" s="1" t="s">
        <v>157</v>
      </c>
      <c r="D90" s="1" t="s">
        <v>296</v>
      </c>
      <c r="E90" s="1" t="s">
        <v>131</v>
      </c>
      <c r="F90" s="1" t="s">
        <v>132</v>
      </c>
      <c r="G90" s="1" t="s">
        <v>440</v>
      </c>
      <c r="H90" s="3" t="s">
        <v>134</v>
      </c>
      <c r="I90" s="503" t="s">
        <v>443</v>
      </c>
      <c r="J90" s="202" t="s">
        <v>527</v>
      </c>
      <c r="K90" s="203" t="s">
        <v>527</v>
      </c>
      <c r="L90" s="152" t="s">
        <v>444</v>
      </c>
      <c r="M90" s="204" t="s">
        <v>528</v>
      </c>
      <c r="N90" s="474">
        <v>8</v>
      </c>
      <c r="O90" s="11" t="s">
        <v>562</v>
      </c>
      <c r="P90" s="11">
        <v>2</v>
      </c>
      <c r="Q90" s="206">
        <v>0.05</v>
      </c>
      <c r="R90" s="207" t="s">
        <v>563</v>
      </c>
      <c r="S90" s="211" t="s">
        <v>30</v>
      </c>
      <c r="T90" s="211" t="s">
        <v>81</v>
      </c>
      <c r="U90" s="382"/>
      <c r="V90" s="382"/>
      <c r="W90" s="382"/>
      <c r="X90" s="382"/>
      <c r="Y90" s="382"/>
      <c r="Z90" s="382"/>
      <c r="AA90" s="382"/>
      <c r="AB90" s="382"/>
      <c r="AC90" s="382"/>
      <c r="AD90" s="489"/>
      <c r="AE90" s="382"/>
      <c r="AF90" s="382"/>
      <c r="AG90" s="382"/>
      <c r="AH90" s="382"/>
      <c r="AI90" s="382"/>
      <c r="AJ90" s="420" t="s">
        <v>561</v>
      </c>
      <c r="AK90" s="382"/>
      <c r="AL90" s="382"/>
      <c r="AM9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0" s="473" t="s">
        <v>1046</v>
      </c>
      <c r="AO90" s="380"/>
      <c r="AP90" s="374"/>
      <c r="AQ90" s="374"/>
      <c r="AR90" s="472"/>
      <c r="AS90" s="384" t="s">
        <v>561</v>
      </c>
      <c r="AT90" s="374"/>
      <c r="AU90" s="499">
        <v>0</v>
      </c>
      <c r="AV90" s="499">
        <f>SUM(AR90+AU90)</f>
        <v>0</v>
      </c>
      <c r="AW90" s="384" t="s">
        <v>561</v>
      </c>
      <c r="AX90" s="374"/>
      <c r="AY90" s="499">
        <v>0</v>
      </c>
      <c r="AZ90" s="499">
        <f>SUM(AV90+AY90)</f>
        <v>0</v>
      </c>
      <c r="BA90" s="384" t="s">
        <v>561</v>
      </c>
      <c r="BB90" s="374"/>
      <c r="BC90" s="499">
        <v>0</v>
      </c>
      <c r="BD90" s="499">
        <f>SUM(Tabla33[[#This Row],[TOTAL A LA FECHA ]]+AQ90+AU90+AY90+BC90)</f>
        <v>0</v>
      </c>
      <c r="BE90" s="384" t="s">
        <v>561</v>
      </c>
      <c r="BF90" s="374"/>
      <c r="BG90" s="499">
        <v>0</v>
      </c>
      <c r="BH90" s="499">
        <f>SUM(Tabla33[[#This Row],[TOTAL A LA FECHA ]]+AU90+AY90+BC90+BG90)</f>
        <v>0</v>
      </c>
      <c r="BI90" s="384" t="s">
        <v>561</v>
      </c>
      <c r="BJ90" s="374"/>
      <c r="BK90" s="499">
        <v>0</v>
      </c>
      <c r="BL90" s="499">
        <f>SUM(Tabla33[[#This Row],[TOTAL A LA FECHA ]]+AY90+BC90+BG90+BK90)</f>
        <v>0</v>
      </c>
    </row>
    <row r="91" spans="1:64" s="471" customFormat="1" ht="144.75" customHeight="1">
      <c r="A91" s="146" t="s">
        <v>127</v>
      </c>
      <c r="B91" s="1" t="s">
        <v>128</v>
      </c>
      <c r="C91" s="1" t="s">
        <v>157</v>
      </c>
      <c r="D91" s="1" t="s">
        <v>296</v>
      </c>
      <c r="E91" s="1" t="s">
        <v>131</v>
      </c>
      <c r="F91" s="1" t="s">
        <v>132</v>
      </c>
      <c r="G91" s="1" t="s">
        <v>440</v>
      </c>
      <c r="H91" s="3" t="s">
        <v>134</v>
      </c>
      <c r="I91" s="503" t="s">
        <v>443</v>
      </c>
      <c r="J91" s="202" t="s">
        <v>527</v>
      </c>
      <c r="K91" s="203" t="s">
        <v>527</v>
      </c>
      <c r="L91" s="152" t="s">
        <v>444</v>
      </c>
      <c r="M91" s="204" t="s">
        <v>528</v>
      </c>
      <c r="N91" s="474">
        <v>88</v>
      </c>
      <c r="O91" s="11" t="s">
        <v>564</v>
      </c>
      <c r="P91" s="11">
        <v>22</v>
      </c>
      <c r="Q91" s="206">
        <v>0.05</v>
      </c>
      <c r="R91" s="207" t="s">
        <v>565</v>
      </c>
      <c r="S91" s="211" t="s">
        <v>283</v>
      </c>
      <c r="T91" s="211" t="s">
        <v>81</v>
      </c>
      <c r="U91" s="382"/>
      <c r="V91" s="382"/>
      <c r="W91" s="382"/>
      <c r="X91" s="382"/>
      <c r="Y91" s="382"/>
      <c r="Z91" s="382"/>
      <c r="AA91" s="382"/>
      <c r="AB91" s="382"/>
      <c r="AC91" s="384">
        <v>0</v>
      </c>
      <c r="AD91" s="489"/>
      <c r="AE91" s="382"/>
      <c r="AF91" s="384">
        <v>0</v>
      </c>
      <c r="AG91" s="382"/>
      <c r="AH91" s="382"/>
      <c r="AI91" s="384">
        <v>0</v>
      </c>
      <c r="AJ91" s="213" t="s">
        <v>566</v>
      </c>
      <c r="AK91" s="382"/>
      <c r="AL91" s="384">
        <v>0</v>
      </c>
      <c r="AM91"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1" s="473"/>
      <c r="AO91" s="506" t="s">
        <v>1045</v>
      </c>
      <c r="AP91" s="374"/>
      <c r="AQ91" s="499">
        <v>0</v>
      </c>
      <c r="AR91" s="472"/>
      <c r="AS91" s="384" t="s">
        <v>561</v>
      </c>
      <c r="AT91" s="374"/>
      <c r="AU91" s="499">
        <v>0</v>
      </c>
      <c r="AV91" s="499">
        <f>SUM(AR91+AU91)</f>
        <v>0</v>
      </c>
      <c r="AW91" s="505" t="s">
        <v>561</v>
      </c>
      <c r="AX91" s="374"/>
      <c r="AY91" s="499">
        <v>0</v>
      </c>
      <c r="AZ91" s="499">
        <f>SUM(AV91+AY91)</f>
        <v>0</v>
      </c>
      <c r="BA91" s="384" t="s">
        <v>561</v>
      </c>
      <c r="BB91" s="374"/>
      <c r="BC91" s="499">
        <v>0</v>
      </c>
      <c r="BD91" s="499">
        <f>SUM(Tabla33[[#This Row],[TOTAL A LA FECHA ]]+AQ91+AU91+AY91+BC91)</f>
        <v>0</v>
      </c>
      <c r="BE91" s="384" t="s">
        <v>561</v>
      </c>
      <c r="BF91" s="374"/>
      <c r="BG91" s="499">
        <v>0</v>
      </c>
      <c r="BH91" s="499">
        <f>SUM(Tabla33[[#This Row],[TOTAL A LA FECHA ]]+AU91+AY91+BC91+BG91)</f>
        <v>0</v>
      </c>
      <c r="BI91" s="384" t="s">
        <v>561</v>
      </c>
      <c r="BJ91" s="374"/>
      <c r="BK91" s="499">
        <v>0</v>
      </c>
      <c r="BL91" s="499">
        <f>SUM(Tabla33[[#This Row],[TOTAL A LA FECHA ]]+AY91+BC91+BG91+BK91)</f>
        <v>0</v>
      </c>
    </row>
    <row r="92" spans="1:64" s="471" customFormat="1" ht="144.75" customHeight="1">
      <c r="A92" s="146" t="s">
        <v>127</v>
      </c>
      <c r="B92" s="1" t="s">
        <v>128</v>
      </c>
      <c r="C92" s="1" t="s">
        <v>157</v>
      </c>
      <c r="D92" s="1" t="s">
        <v>296</v>
      </c>
      <c r="E92" s="1" t="s">
        <v>131</v>
      </c>
      <c r="F92" s="1" t="s">
        <v>132</v>
      </c>
      <c r="G92" s="1" t="s">
        <v>440</v>
      </c>
      <c r="H92" s="3" t="s">
        <v>134</v>
      </c>
      <c r="I92" s="503" t="s">
        <v>443</v>
      </c>
      <c r="J92" s="202" t="s">
        <v>527</v>
      </c>
      <c r="K92" s="203" t="s">
        <v>527</v>
      </c>
      <c r="L92" s="152" t="s">
        <v>444</v>
      </c>
      <c r="M92" s="204" t="s">
        <v>528</v>
      </c>
      <c r="N92" s="474">
        <v>3</v>
      </c>
      <c r="O92" s="11" t="s">
        <v>567</v>
      </c>
      <c r="P92" s="11">
        <v>1</v>
      </c>
      <c r="Q92" s="206">
        <v>0.05</v>
      </c>
      <c r="R92" s="207" t="s">
        <v>568</v>
      </c>
      <c r="S92" s="211" t="s">
        <v>77</v>
      </c>
      <c r="T92" s="211" t="s">
        <v>78</v>
      </c>
      <c r="U92" s="382"/>
      <c r="V92" s="382"/>
      <c r="W92" s="382"/>
      <c r="X92" s="382"/>
      <c r="Y92" s="382"/>
      <c r="Z92" s="382"/>
      <c r="AA92" s="382"/>
      <c r="AB92" s="382"/>
      <c r="AC92" s="382"/>
      <c r="AD92" s="489"/>
      <c r="AE92" s="382"/>
      <c r="AF92" s="382"/>
      <c r="AG92" s="382"/>
      <c r="AH92" s="382"/>
      <c r="AI92" s="382"/>
      <c r="AJ92" s="382"/>
      <c r="AK92" s="382"/>
      <c r="AL92" s="382"/>
      <c r="AM9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2" s="473"/>
      <c r="AO92" s="380"/>
      <c r="AP92" s="374"/>
      <c r="AQ92" s="374"/>
      <c r="AR92" s="472"/>
      <c r="AS92" s="374"/>
      <c r="AT92" s="374"/>
      <c r="AU92" s="374"/>
      <c r="AV92" s="374"/>
      <c r="AW92" s="374"/>
      <c r="AX92" s="374"/>
      <c r="AY92" s="374"/>
      <c r="AZ92" s="374"/>
      <c r="BA92" s="374"/>
      <c r="BB92" s="374"/>
      <c r="BC92" s="374"/>
      <c r="BD92" s="374"/>
      <c r="BE92" s="374"/>
      <c r="BF92" s="374"/>
      <c r="BG92" s="374"/>
      <c r="BH92" s="374"/>
      <c r="BI92" s="374"/>
      <c r="BJ92" s="374"/>
      <c r="BK92" s="374"/>
      <c r="BL92" s="374"/>
    </row>
    <row r="93" spans="1:64" s="493" customFormat="1" ht="182.25" customHeight="1">
      <c r="A93" s="146" t="s">
        <v>127</v>
      </c>
      <c r="B93" s="1" t="s">
        <v>128</v>
      </c>
      <c r="C93" s="1" t="s">
        <v>157</v>
      </c>
      <c r="D93" s="1" t="s">
        <v>296</v>
      </c>
      <c r="E93" s="1" t="s">
        <v>131</v>
      </c>
      <c r="F93" s="1" t="s">
        <v>132</v>
      </c>
      <c r="G93" s="1" t="s">
        <v>440</v>
      </c>
      <c r="H93" s="3" t="s">
        <v>134</v>
      </c>
      <c r="I93" s="214" t="s">
        <v>443</v>
      </c>
      <c r="J93" s="202" t="s">
        <v>527</v>
      </c>
      <c r="K93" s="203" t="s">
        <v>527</v>
      </c>
      <c r="L93" s="152" t="s">
        <v>444</v>
      </c>
      <c r="M93" s="215" t="s">
        <v>52</v>
      </c>
      <c r="N93" s="215">
        <v>4</v>
      </c>
      <c r="O93" s="8" t="s">
        <v>569</v>
      </c>
      <c r="P93" s="8">
        <v>1</v>
      </c>
      <c r="Q93" s="216">
        <v>0.2</v>
      </c>
      <c r="R93" s="217" t="s">
        <v>570</v>
      </c>
      <c r="S93" s="218" t="s">
        <v>29</v>
      </c>
      <c r="T93" s="218" t="s">
        <v>29</v>
      </c>
      <c r="U93" s="157" t="s">
        <v>571</v>
      </c>
      <c r="V93" s="157" t="s">
        <v>572</v>
      </c>
      <c r="W93" s="157">
        <v>1</v>
      </c>
      <c r="X93" s="157" t="s">
        <v>573</v>
      </c>
      <c r="Y93" s="157" t="s">
        <v>148</v>
      </c>
      <c r="Z93" s="157">
        <v>0</v>
      </c>
      <c r="AA93" s="157" t="s">
        <v>573</v>
      </c>
      <c r="AB93" s="157" t="s">
        <v>148</v>
      </c>
      <c r="AC93" s="157">
        <v>0</v>
      </c>
      <c r="AD93" s="157" t="s">
        <v>573</v>
      </c>
      <c r="AE93" s="157" t="s">
        <v>148</v>
      </c>
      <c r="AF93" s="157">
        <v>0</v>
      </c>
      <c r="AG93" s="157" t="s">
        <v>573</v>
      </c>
      <c r="AH93" s="157" t="s">
        <v>148</v>
      </c>
      <c r="AI93" s="157">
        <v>0</v>
      </c>
      <c r="AJ93" s="157" t="s">
        <v>573</v>
      </c>
      <c r="AK93" s="157" t="s">
        <v>148</v>
      </c>
      <c r="AL93" s="157">
        <v>0</v>
      </c>
      <c r="AM93" s="504">
        <f>Tabla33[[#This Row],[TOTAL AVANCE CUANTITATIVO ENERO]]</f>
        <v>1</v>
      </c>
      <c r="AN93" s="473"/>
      <c r="AO93" s="380">
        <f>SUM(Q93:Q94)</f>
        <v>1</v>
      </c>
      <c r="AP93" s="374"/>
      <c r="AQ93" s="374"/>
      <c r="AR93" s="472"/>
      <c r="AS93" s="374"/>
      <c r="AT93" s="374"/>
      <c r="AU93" s="374"/>
      <c r="AV93" s="374"/>
      <c r="AW93" s="374"/>
      <c r="AX93" s="374"/>
      <c r="AY93" s="374"/>
      <c r="AZ93" s="374"/>
      <c r="BA93" s="374"/>
      <c r="BB93" s="374"/>
      <c r="BC93" s="374"/>
      <c r="BD93" s="374"/>
      <c r="BE93" s="374"/>
      <c r="BF93" s="374"/>
      <c r="BG93" s="374"/>
      <c r="BH93" s="374"/>
      <c r="BI93" s="374"/>
      <c r="BJ93" s="374"/>
      <c r="BK93" s="374"/>
      <c r="BL93" s="374"/>
    </row>
    <row r="94" spans="1:64" s="471" customFormat="1" ht="182.25" customHeight="1">
      <c r="A94" s="146" t="s">
        <v>127</v>
      </c>
      <c r="B94" s="1" t="s">
        <v>128</v>
      </c>
      <c r="C94" s="1" t="s">
        <v>157</v>
      </c>
      <c r="D94" s="1" t="s">
        <v>296</v>
      </c>
      <c r="E94" s="1" t="s">
        <v>131</v>
      </c>
      <c r="F94" s="1" t="s">
        <v>132</v>
      </c>
      <c r="G94" s="1" t="s">
        <v>440</v>
      </c>
      <c r="H94" s="3" t="s">
        <v>134</v>
      </c>
      <c r="I94" s="503" t="s">
        <v>443</v>
      </c>
      <c r="J94" s="202" t="s">
        <v>527</v>
      </c>
      <c r="K94" s="203" t="s">
        <v>527</v>
      </c>
      <c r="L94" s="152" t="s">
        <v>444</v>
      </c>
      <c r="M94" s="215" t="s">
        <v>52</v>
      </c>
      <c r="N94" s="7">
        <v>600</v>
      </c>
      <c r="O94" s="7" t="s">
        <v>574</v>
      </c>
      <c r="P94" s="7">
        <v>150</v>
      </c>
      <c r="Q94" s="7">
        <v>0.8</v>
      </c>
      <c r="R94" s="7" t="s">
        <v>575</v>
      </c>
      <c r="S94" s="7" t="s">
        <v>30</v>
      </c>
      <c r="T94" s="7" t="s">
        <v>81</v>
      </c>
      <c r="U94" s="463" t="s">
        <v>548</v>
      </c>
      <c r="V94" s="463" t="s">
        <v>148</v>
      </c>
      <c r="W94" s="463">
        <v>0</v>
      </c>
      <c r="X94" s="492" t="s">
        <v>576</v>
      </c>
      <c r="Y94" s="21" t="s">
        <v>577</v>
      </c>
      <c r="Z94" s="463">
        <v>9</v>
      </c>
      <c r="AA94" s="21" t="s">
        <v>576</v>
      </c>
      <c r="AB94" s="21" t="s">
        <v>578</v>
      </c>
      <c r="AC94" s="459">
        <v>14</v>
      </c>
      <c r="AD94" s="21" t="s">
        <v>576</v>
      </c>
      <c r="AE94" s="21" t="s">
        <v>578</v>
      </c>
      <c r="AF94" s="490">
        <v>14</v>
      </c>
      <c r="AG94" s="21" t="s">
        <v>576</v>
      </c>
      <c r="AH94" s="21" t="s">
        <v>578</v>
      </c>
      <c r="AI94" s="490">
        <v>14</v>
      </c>
      <c r="AJ94" s="21" t="s">
        <v>576</v>
      </c>
      <c r="AK94" s="21" t="s">
        <v>578</v>
      </c>
      <c r="AL94" s="490">
        <v>15</v>
      </c>
      <c r="AM94"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66</v>
      </c>
      <c r="AN94" s="473" t="s">
        <v>1044</v>
      </c>
      <c r="AO94" s="502" t="s">
        <v>576</v>
      </c>
      <c r="AP94" s="501" t="s">
        <v>578</v>
      </c>
      <c r="AQ94" s="499">
        <v>13</v>
      </c>
      <c r="AR94" s="500">
        <f>Tabla33[[#This Row],[TOTAL A LA FECHA ]]+AQ94</f>
        <v>79</v>
      </c>
      <c r="AS94" s="157" t="s">
        <v>1043</v>
      </c>
      <c r="AT94" s="157" t="s">
        <v>578</v>
      </c>
      <c r="AU94" s="499">
        <v>20</v>
      </c>
      <c r="AV94" s="499">
        <f>AR94+AU94</f>
        <v>99</v>
      </c>
      <c r="AW94" s="157" t="s">
        <v>1043</v>
      </c>
      <c r="AX94" s="157" t="s">
        <v>578</v>
      </c>
      <c r="AY94" s="499">
        <v>13</v>
      </c>
      <c r="AZ94" s="499">
        <f>AV94+AY94</f>
        <v>112</v>
      </c>
      <c r="BA94" s="157" t="s">
        <v>1042</v>
      </c>
      <c r="BB94" s="157" t="s">
        <v>578</v>
      </c>
      <c r="BC94" s="499">
        <v>19</v>
      </c>
      <c r="BD94" s="499">
        <f>SUM(AZ94+BC94)</f>
        <v>131</v>
      </c>
      <c r="BE94" s="157" t="s">
        <v>1042</v>
      </c>
      <c r="BF94" s="157" t="s">
        <v>578</v>
      </c>
      <c r="BG94" s="499">
        <v>19</v>
      </c>
      <c r="BH94" s="499">
        <f>SUM(BD94+BG94)</f>
        <v>150</v>
      </c>
      <c r="BI94" s="157" t="s">
        <v>1042</v>
      </c>
      <c r="BJ94" s="157" t="s">
        <v>578</v>
      </c>
      <c r="BK94" s="499">
        <v>19</v>
      </c>
      <c r="BL94" s="499">
        <f>SUM(BH94+BK94)</f>
        <v>169</v>
      </c>
    </row>
    <row r="95" spans="1:64" s="471" customFormat="1" ht="182.25" customHeight="1">
      <c r="A95" s="168" t="s">
        <v>247</v>
      </c>
      <c r="B95" s="1" t="s">
        <v>248</v>
      </c>
      <c r="C95" s="1" t="s">
        <v>249</v>
      </c>
      <c r="D95" s="1" t="s">
        <v>296</v>
      </c>
      <c r="E95" s="2" t="s">
        <v>251</v>
      </c>
      <c r="F95" s="169" t="s">
        <v>252</v>
      </c>
      <c r="G95" s="1" t="s">
        <v>253</v>
      </c>
      <c r="H95" s="4" t="s">
        <v>254</v>
      </c>
      <c r="I95" s="495" t="s">
        <v>255</v>
      </c>
      <c r="J95" s="220" t="s">
        <v>527</v>
      </c>
      <c r="K95" s="203" t="s">
        <v>527</v>
      </c>
      <c r="L95" s="152" t="s">
        <v>256</v>
      </c>
      <c r="M95" s="204" t="s">
        <v>257</v>
      </c>
      <c r="N95" s="497">
        <v>1</v>
      </c>
      <c r="O95" s="204" t="s">
        <v>579</v>
      </c>
      <c r="P95" s="496">
        <v>1</v>
      </c>
      <c r="Q95" s="206">
        <v>0.05</v>
      </c>
      <c r="R95" s="204" t="s">
        <v>580</v>
      </c>
      <c r="S95" s="211" t="s">
        <v>146</v>
      </c>
      <c r="T95" s="172" t="s">
        <v>81</v>
      </c>
      <c r="U95" s="463" t="s">
        <v>548</v>
      </c>
      <c r="V95" s="382"/>
      <c r="W95" s="382"/>
      <c r="X95" s="463" t="s">
        <v>548</v>
      </c>
      <c r="Y95" s="382"/>
      <c r="Z95" s="382"/>
      <c r="AA95" s="463" t="s">
        <v>548</v>
      </c>
      <c r="AB95" s="382"/>
      <c r="AC95" s="382"/>
      <c r="AD95" s="463" t="s">
        <v>548</v>
      </c>
      <c r="AE95" s="382"/>
      <c r="AF95" s="382"/>
      <c r="AG95" s="463" t="s">
        <v>548</v>
      </c>
      <c r="AH95" s="382"/>
      <c r="AI95" s="382"/>
      <c r="AJ95" s="463" t="s">
        <v>548</v>
      </c>
      <c r="AK95" s="382"/>
      <c r="AL95" s="384"/>
      <c r="AM95"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5" s="473"/>
      <c r="AO95" s="498" t="s">
        <v>548</v>
      </c>
      <c r="AP95" s="374"/>
      <c r="AQ95" s="374"/>
      <c r="AR95" s="472"/>
      <c r="AS95" s="384" t="s">
        <v>548</v>
      </c>
      <c r="AT95" s="374"/>
      <c r="AU95" s="374"/>
      <c r="AV95" s="374"/>
      <c r="AW95" s="384" t="s">
        <v>548</v>
      </c>
      <c r="AX95" s="374"/>
      <c r="AY95" s="374"/>
      <c r="AZ95" s="374"/>
      <c r="BA95" s="384" t="s">
        <v>548</v>
      </c>
      <c r="BB95" s="374"/>
      <c r="BC95" s="374"/>
      <c r="BD95" s="374"/>
      <c r="BE95" s="384" t="s">
        <v>548</v>
      </c>
      <c r="BF95" s="374"/>
      <c r="BG95" s="374"/>
      <c r="BH95" s="374"/>
      <c r="BI95" s="384" t="s">
        <v>548</v>
      </c>
      <c r="BJ95" s="374"/>
      <c r="BK95" s="374"/>
      <c r="BL95" s="374"/>
    </row>
    <row r="96" spans="1:64" s="471" customFormat="1" ht="182.25" customHeight="1">
      <c r="A96" s="168" t="s">
        <v>247</v>
      </c>
      <c r="B96" s="1" t="s">
        <v>248</v>
      </c>
      <c r="C96" s="1" t="s">
        <v>249</v>
      </c>
      <c r="D96" s="1" t="s">
        <v>296</v>
      </c>
      <c r="E96" s="2" t="s">
        <v>455</v>
      </c>
      <c r="F96" s="201" t="s">
        <v>252</v>
      </c>
      <c r="G96" s="1" t="s">
        <v>253</v>
      </c>
      <c r="H96" s="4" t="s">
        <v>254</v>
      </c>
      <c r="I96" s="495" t="s">
        <v>255</v>
      </c>
      <c r="J96" s="220" t="s">
        <v>527</v>
      </c>
      <c r="K96" s="203" t="s">
        <v>527</v>
      </c>
      <c r="L96" s="152" t="s">
        <v>256</v>
      </c>
      <c r="M96" s="204" t="s">
        <v>257</v>
      </c>
      <c r="N96" s="497">
        <v>1</v>
      </c>
      <c r="O96" s="10" t="s">
        <v>581</v>
      </c>
      <c r="P96" s="496">
        <v>1</v>
      </c>
      <c r="Q96" s="206">
        <v>0.05</v>
      </c>
      <c r="R96" s="10" t="s">
        <v>582</v>
      </c>
      <c r="S96" s="221" t="s">
        <v>30</v>
      </c>
      <c r="T96" s="156" t="s">
        <v>78</v>
      </c>
      <c r="U96" s="382"/>
      <c r="V96" s="382"/>
      <c r="W96" s="382"/>
      <c r="X96" s="382"/>
      <c r="Y96" s="382"/>
      <c r="Z96" s="382"/>
      <c r="AA96" s="382"/>
      <c r="AB96" s="382"/>
      <c r="AC96" s="382"/>
      <c r="AD96" s="489"/>
      <c r="AE96" s="382"/>
      <c r="AF96" s="382"/>
      <c r="AG96" s="382"/>
      <c r="AH96" s="382"/>
      <c r="AI96" s="382"/>
      <c r="AJ96" s="382"/>
      <c r="AK96" s="382"/>
      <c r="AL96" s="384"/>
      <c r="AM96"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6" s="473"/>
      <c r="AO96" s="380"/>
      <c r="AP96" s="374"/>
      <c r="AQ96" s="374"/>
      <c r="AR96" s="472"/>
      <c r="AS96" s="374"/>
      <c r="AT96" s="374"/>
      <c r="AU96" s="374"/>
      <c r="AV96" s="374"/>
      <c r="AW96" s="374"/>
      <c r="AX96" s="374"/>
      <c r="AY96" s="374"/>
      <c r="AZ96" s="374"/>
      <c r="BA96" s="374"/>
      <c r="BB96" s="374"/>
      <c r="BC96" s="374"/>
      <c r="BD96" s="374"/>
      <c r="BE96" s="374"/>
      <c r="BF96" s="374"/>
      <c r="BG96" s="374"/>
      <c r="BH96" s="374"/>
      <c r="BI96" s="374"/>
      <c r="BJ96" s="374"/>
      <c r="BK96" s="374"/>
      <c r="BL96" s="374"/>
    </row>
    <row r="97" spans="1:67" s="471" customFormat="1" ht="182.25" customHeight="1">
      <c r="A97" s="146" t="s">
        <v>127</v>
      </c>
      <c r="B97" s="1" t="s">
        <v>128</v>
      </c>
      <c r="C97" s="1" t="s">
        <v>249</v>
      </c>
      <c r="D97" s="1" t="s">
        <v>296</v>
      </c>
      <c r="E97" s="1" t="s">
        <v>131</v>
      </c>
      <c r="F97" s="1" t="s">
        <v>132</v>
      </c>
      <c r="G97" s="1" t="s">
        <v>440</v>
      </c>
      <c r="H97" s="3" t="s">
        <v>134</v>
      </c>
      <c r="I97" s="495" t="s">
        <v>255</v>
      </c>
      <c r="J97" s="220" t="s">
        <v>527</v>
      </c>
      <c r="K97" s="203" t="s">
        <v>527</v>
      </c>
      <c r="L97" s="152" t="s">
        <v>256</v>
      </c>
      <c r="M97" s="204" t="s">
        <v>257</v>
      </c>
      <c r="N97" s="474">
        <v>12</v>
      </c>
      <c r="O97" s="10" t="s">
        <v>525</v>
      </c>
      <c r="P97" s="10">
        <v>4</v>
      </c>
      <c r="Q97" s="206">
        <v>0.05</v>
      </c>
      <c r="R97" s="10" t="s">
        <v>526</v>
      </c>
      <c r="S97" s="211" t="s">
        <v>146</v>
      </c>
      <c r="T97" s="172" t="s">
        <v>81</v>
      </c>
      <c r="U97" s="382"/>
      <c r="V97" s="382"/>
      <c r="W97" s="382"/>
      <c r="X97" s="384"/>
      <c r="Y97" s="382"/>
      <c r="Z97" s="382"/>
      <c r="AA97" s="157" t="s">
        <v>583</v>
      </c>
      <c r="AB97" s="382"/>
      <c r="AC97" s="382">
        <v>1</v>
      </c>
      <c r="AD97" s="157"/>
      <c r="AE97" s="382"/>
      <c r="AF97" s="382"/>
      <c r="AG97" s="157"/>
      <c r="AH97" s="382"/>
      <c r="AI97" s="382"/>
      <c r="AJ97" s="157" t="s">
        <v>583</v>
      </c>
      <c r="AK97" s="382"/>
      <c r="AL97" s="384">
        <v>1</v>
      </c>
      <c r="AM97"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97" s="473">
        <v>2</v>
      </c>
      <c r="AO97" s="269"/>
      <c r="AP97" s="374"/>
      <c r="AQ97" s="374"/>
      <c r="AR97" s="472"/>
      <c r="AS97" s="374"/>
      <c r="AT97" s="374"/>
      <c r="AU97" s="374"/>
      <c r="AV97" s="374"/>
      <c r="AW97" s="374"/>
      <c r="AX97" s="374"/>
      <c r="AY97" s="374"/>
      <c r="AZ97" s="374"/>
      <c r="BA97" s="374"/>
      <c r="BB97" s="374"/>
      <c r="BC97" s="374"/>
      <c r="BD97" s="374"/>
      <c r="BE97" s="374"/>
      <c r="BF97" s="374"/>
      <c r="BG97" s="374"/>
      <c r="BH97" s="374"/>
      <c r="BI97" s="374"/>
      <c r="BJ97" s="374"/>
      <c r="BK97" s="374"/>
      <c r="BL97" s="374"/>
    </row>
    <row r="98" spans="1:67" s="471" customFormat="1" ht="182.25" customHeight="1">
      <c r="A98" s="146" t="s">
        <v>127</v>
      </c>
      <c r="B98" s="1" t="s">
        <v>128</v>
      </c>
      <c r="C98" s="1" t="s">
        <v>157</v>
      </c>
      <c r="D98" s="1" t="s">
        <v>250</v>
      </c>
      <c r="E98" s="1" t="s">
        <v>131</v>
      </c>
      <c r="F98" s="1" t="s">
        <v>132</v>
      </c>
      <c r="G98" s="1" t="s">
        <v>584</v>
      </c>
      <c r="H98" s="3" t="s">
        <v>134</v>
      </c>
      <c r="I98" s="475" t="s">
        <v>585</v>
      </c>
      <c r="J98" s="152" t="s">
        <v>136</v>
      </c>
      <c r="K98" s="203" t="s">
        <v>263</v>
      </c>
      <c r="L98" s="152" t="s">
        <v>586</v>
      </c>
      <c r="M98" s="204" t="s">
        <v>43</v>
      </c>
      <c r="N98" s="398">
        <v>4</v>
      </c>
      <c r="O98" s="152" t="s">
        <v>587</v>
      </c>
      <c r="P98" s="152">
        <v>1</v>
      </c>
      <c r="Q98" s="174">
        <v>0.7</v>
      </c>
      <c r="R98" s="152" t="s">
        <v>588</v>
      </c>
      <c r="S98" s="155" t="s">
        <v>30</v>
      </c>
      <c r="T98" s="156" t="s">
        <v>79</v>
      </c>
      <c r="U98" s="492" t="s">
        <v>277</v>
      </c>
      <c r="V98" s="462"/>
      <c r="W98" s="463">
        <v>0</v>
      </c>
      <c r="X98" s="492" t="s">
        <v>277</v>
      </c>
      <c r="Y98" s="462"/>
      <c r="Z98" s="463">
        <v>0</v>
      </c>
      <c r="AA98" s="492" t="s">
        <v>277</v>
      </c>
      <c r="AB98" s="462"/>
      <c r="AC98" s="459">
        <v>0</v>
      </c>
      <c r="AD98" s="491"/>
      <c r="AE98" s="490"/>
      <c r="AF98" s="490"/>
      <c r="AG98" s="490"/>
      <c r="AH98" s="490"/>
      <c r="AI98" s="490"/>
      <c r="AJ98" s="490"/>
      <c r="AK98" s="490"/>
      <c r="AL98" s="490"/>
      <c r="AM98"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8" s="473"/>
      <c r="AO98" s="380"/>
      <c r="AP98" s="374"/>
      <c r="AQ98" s="374"/>
      <c r="AR98" s="472"/>
      <c r="AS98" s="374"/>
      <c r="AT98" s="374"/>
      <c r="AU98" s="374"/>
      <c r="AV98" s="374"/>
      <c r="AW98" s="374"/>
      <c r="AX98" s="374"/>
      <c r="AY98" s="374"/>
      <c r="AZ98" s="374"/>
      <c r="BA98" s="374"/>
      <c r="BB98" s="374"/>
      <c r="BC98" s="374"/>
      <c r="BD98" s="374"/>
      <c r="BE98" s="374"/>
      <c r="BF98" s="374"/>
      <c r="BG98" s="374"/>
      <c r="BH98" s="374"/>
      <c r="BI98" s="374"/>
      <c r="BJ98" s="374"/>
      <c r="BK98" s="374"/>
      <c r="BL98" s="374"/>
      <c r="BN98" s="493" t="s">
        <v>1041</v>
      </c>
      <c r="BO98" s="471" t="s">
        <v>815</v>
      </c>
    </row>
    <row r="99" spans="1:67" s="471" customFormat="1" ht="182.25" customHeight="1">
      <c r="A99" s="146" t="s">
        <v>127</v>
      </c>
      <c r="B99" s="1" t="s">
        <v>128</v>
      </c>
      <c r="C99" s="1" t="s">
        <v>157</v>
      </c>
      <c r="D99" s="1" t="s">
        <v>250</v>
      </c>
      <c r="E99" s="1" t="s">
        <v>131</v>
      </c>
      <c r="F99" s="1" t="s">
        <v>132</v>
      </c>
      <c r="G99" s="1" t="s">
        <v>584</v>
      </c>
      <c r="H99" s="3" t="s">
        <v>134</v>
      </c>
      <c r="I99" s="475" t="s">
        <v>585</v>
      </c>
      <c r="J99" s="152" t="s">
        <v>136</v>
      </c>
      <c r="K99" s="203" t="s">
        <v>263</v>
      </c>
      <c r="L99" s="152" t="s">
        <v>586</v>
      </c>
      <c r="M99" s="204" t="s">
        <v>43</v>
      </c>
      <c r="N99" s="398">
        <v>40</v>
      </c>
      <c r="O99" s="152" t="s">
        <v>589</v>
      </c>
      <c r="P99" s="152">
        <v>10</v>
      </c>
      <c r="Q99" s="174">
        <v>0.2</v>
      </c>
      <c r="R99" s="15" t="s">
        <v>590</v>
      </c>
      <c r="S99" s="155" t="s">
        <v>30</v>
      </c>
      <c r="T99" s="156" t="s">
        <v>79</v>
      </c>
      <c r="U99" s="382"/>
      <c r="V99" s="382"/>
      <c r="W99" s="382"/>
      <c r="X99" s="382"/>
      <c r="Y99" s="382"/>
      <c r="Z99" s="382"/>
      <c r="AA99" s="382"/>
      <c r="AB99" s="382"/>
      <c r="AC99" s="382"/>
      <c r="AD99" s="489"/>
      <c r="AE99" s="382"/>
      <c r="AF99" s="382"/>
      <c r="AG99" s="382"/>
      <c r="AH99" s="382"/>
      <c r="AI99" s="382"/>
      <c r="AJ99" s="382"/>
      <c r="AK99" s="382"/>
      <c r="AL99" s="382"/>
      <c r="AM9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9" s="473"/>
      <c r="AO99" s="380"/>
      <c r="AP99" s="374"/>
      <c r="AQ99" s="374"/>
      <c r="AR99" s="472"/>
      <c r="AS99" s="374"/>
      <c r="AT99" s="374"/>
      <c r="AU99" s="374"/>
      <c r="AV99" s="374"/>
      <c r="AW99" s="374"/>
      <c r="AX99" s="374"/>
      <c r="AY99" s="374"/>
      <c r="AZ99" s="374"/>
      <c r="BA99" s="374"/>
      <c r="BB99" s="374"/>
      <c r="BC99" s="374"/>
      <c r="BD99" s="374"/>
      <c r="BE99" s="374"/>
      <c r="BF99" s="374"/>
      <c r="BG99" s="374"/>
      <c r="BH99" s="374"/>
      <c r="BI99" s="374"/>
      <c r="BJ99" s="374"/>
      <c r="BK99" s="374"/>
      <c r="BL99" s="374"/>
      <c r="BN99" s="471" t="e">
        <f t="array" ref="BN99">- informe del avance de la investigación (gustavo)</f>
        <v>#NAME?</v>
      </c>
    </row>
    <row r="100" spans="1:67" s="471" customFormat="1" ht="182.25" customHeight="1">
      <c r="A100" s="146" t="s">
        <v>127</v>
      </c>
      <c r="B100" s="1" t="s">
        <v>128</v>
      </c>
      <c r="C100" s="1" t="s">
        <v>157</v>
      </c>
      <c r="D100" s="1" t="s">
        <v>250</v>
      </c>
      <c r="E100" s="1" t="s">
        <v>131</v>
      </c>
      <c r="F100" s="1" t="s">
        <v>132</v>
      </c>
      <c r="G100" s="1" t="s">
        <v>584</v>
      </c>
      <c r="H100" s="3" t="s">
        <v>134</v>
      </c>
      <c r="I100" s="475" t="s">
        <v>585</v>
      </c>
      <c r="J100" s="152" t="s">
        <v>136</v>
      </c>
      <c r="K100" s="203" t="s">
        <v>263</v>
      </c>
      <c r="L100" s="152" t="s">
        <v>586</v>
      </c>
      <c r="M100" s="204" t="s">
        <v>43</v>
      </c>
      <c r="N100" s="398">
        <v>12</v>
      </c>
      <c r="O100" s="152" t="s">
        <v>591</v>
      </c>
      <c r="P100" s="152">
        <v>3</v>
      </c>
      <c r="Q100" s="174">
        <v>0.1</v>
      </c>
      <c r="R100" s="152" t="s">
        <v>592</v>
      </c>
      <c r="S100" s="155" t="s">
        <v>30</v>
      </c>
      <c r="T100" s="156" t="s">
        <v>79</v>
      </c>
      <c r="U100" s="382"/>
      <c r="V100" s="382"/>
      <c r="W100" s="382"/>
      <c r="X100" s="382"/>
      <c r="Y100" s="382"/>
      <c r="Z100" s="382"/>
      <c r="AA100" s="382"/>
      <c r="AB100" s="382"/>
      <c r="AC100" s="382"/>
      <c r="AD100" s="489"/>
      <c r="AE100" s="382"/>
      <c r="AF100" s="382"/>
      <c r="AG100" s="382"/>
      <c r="AH100" s="382"/>
      <c r="AI100" s="382"/>
      <c r="AJ100" s="382"/>
      <c r="AK100" s="382"/>
      <c r="AL100" s="382"/>
      <c r="AM10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0" s="473"/>
      <c r="AO100" s="380"/>
      <c r="AP100" s="374"/>
      <c r="AQ100" s="374"/>
      <c r="AR100" s="472"/>
      <c r="AS100" s="374"/>
      <c r="AT100" s="374"/>
      <c r="AU100" s="374"/>
      <c r="AV100" s="374"/>
      <c r="AW100" s="374"/>
      <c r="AX100" s="374"/>
      <c r="AY100" s="374"/>
      <c r="AZ100" s="374"/>
      <c r="BA100" s="374"/>
      <c r="BB100" s="374"/>
      <c r="BC100" s="374"/>
      <c r="BD100" s="374"/>
      <c r="BE100" s="374"/>
      <c r="BF100" s="374"/>
      <c r="BG100" s="374"/>
      <c r="BH100" s="374"/>
      <c r="BI100" s="374"/>
      <c r="BJ100" s="374"/>
      <c r="BK100" s="374"/>
      <c r="BL100" s="374"/>
    </row>
    <row r="101" spans="1:67" s="471" customFormat="1" ht="182.25" customHeight="1">
      <c r="A101" s="146" t="s">
        <v>127</v>
      </c>
      <c r="B101" s="1" t="s">
        <v>128</v>
      </c>
      <c r="C101" s="1" t="s">
        <v>157</v>
      </c>
      <c r="D101" s="1" t="s">
        <v>593</v>
      </c>
      <c r="E101" s="1" t="s">
        <v>131</v>
      </c>
      <c r="F101" s="1" t="s">
        <v>132</v>
      </c>
      <c r="G101" s="1" t="s">
        <v>584</v>
      </c>
      <c r="H101" s="3" t="s">
        <v>134</v>
      </c>
      <c r="I101" s="475" t="s">
        <v>585</v>
      </c>
      <c r="J101" s="152" t="s">
        <v>136</v>
      </c>
      <c r="K101" s="203" t="s">
        <v>263</v>
      </c>
      <c r="L101" s="152" t="s">
        <v>586</v>
      </c>
      <c r="M101" s="204" t="s">
        <v>44</v>
      </c>
      <c r="N101" s="152">
        <v>32</v>
      </c>
      <c r="O101" s="152" t="s">
        <v>594</v>
      </c>
      <c r="P101" s="152">
        <v>8</v>
      </c>
      <c r="Q101" s="174">
        <v>0.25</v>
      </c>
      <c r="R101" s="152" t="s">
        <v>181</v>
      </c>
      <c r="S101" s="152" t="s">
        <v>146</v>
      </c>
      <c r="T101" s="156" t="s">
        <v>79</v>
      </c>
      <c r="U101" s="492" t="s">
        <v>277</v>
      </c>
      <c r="V101" s="462"/>
      <c r="W101" s="463">
        <v>0</v>
      </c>
      <c r="X101" s="492" t="s">
        <v>277</v>
      </c>
      <c r="Y101" s="462"/>
      <c r="Z101" s="463">
        <v>0</v>
      </c>
      <c r="AA101" s="492" t="s">
        <v>277</v>
      </c>
      <c r="AB101" s="462"/>
      <c r="AC101" s="459">
        <v>0</v>
      </c>
      <c r="AD101" s="491"/>
      <c r="AE101" s="490"/>
      <c r="AF101" s="490"/>
      <c r="AG101" s="490"/>
      <c r="AH101" s="490"/>
      <c r="AI101" s="490"/>
      <c r="AJ101" s="490"/>
      <c r="AK101" s="490"/>
      <c r="AL101" s="490"/>
      <c r="AM101"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1" s="473"/>
      <c r="AO101" s="380"/>
      <c r="AP101" s="374"/>
      <c r="AQ101" s="374"/>
      <c r="AR101" s="472"/>
      <c r="AS101" s="374"/>
      <c r="AT101" s="374"/>
      <c r="AU101" s="374"/>
      <c r="AV101" s="374"/>
      <c r="AW101" s="374"/>
      <c r="AX101" s="374"/>
      <c r="AY101" s="374"/>
      <c r="AZ101" s="374"/>
      <c r="BA101" s="374"/>
      <c r="BB101" s="374"/>
      <c r="BC101" s="374"/>
      <c r="BD101" s="374"/>
      <c r="BE101" s="374"/>
      <c r="BF101" s="374"/>
      <c r="BG101" s="374"/>
      <c r="BH101" s="374"/>
      <c r="BI101" s="374"/>
      <c r="BJ101" s="374"/>
      <c r="BK101" s="374"/>
      <c r="BL101" s="374"/>
    </row>
    <row r="102" spans="1:67" s="471" customFormat="1" ht="182.25" customHeight="1">
      <c r="A102" s="146" t="s">
        <v>127</v>
      </c>
      <c r="B102" s="1" t="s">
        <v>128</v>
      </c>
      <c r="C102" s="1" t="s">
        <v>157</v>
      </c>
      <c r="D102" s="1" t="s">
        <v>593</v>
      </c>
      <c r="E102" s="1" t="s">
        <v>131</v>
      </c>
      <c r="F102" s="1" t="s">
        <v>132</v>
      </c>
      <c r="G102" s="1" t="s">
        <v>584</v>
      </c>
      <c r="H102" s="3" t="s">
        <v>134</v>
      </c>
      <c r="I102" s="475" t="s">
        <v>585</v>
      </c>
      <c r="J102" s="152" t="s">
        <v>136</v>
      </c>
      <c r="K102" s="203" t="s">
        <v>263</v>
      </c>
      <c r="L102" s="152" t="s">
        <v>586</v>
      </c>
      <c r="M102" s="204" t="s">
        <v>44</v>
      </c>
      <c r="N102" s="398">
        <v>24</v>
      </c>
      <c r="O102" s="152" t="s">
        <v>595</v>
      </c>
      <c r="P102" s="152">
        <v>8</v>
      </c>
      <c r="Q102" s="174">
        <v>0.2</v>
      </c>
      <c r="R102" s="13" t="s">
        <v>173</v>
      </c>
      <c r="S102" s="155" t="s">
        <v>146</v>
      </c>
      <c r="T102" s="156" t="s">
        <v>79</v>
      </c>
      <c r="U102" s="382"/>
      <c r="V102" s="382"/>
      <c r="W102" s="382"/>
      <c r="X102" s="382"/>
      <c r="Y102" s="382"/>
      <c r="Z102" s="382"/>
      <c r="AA102" s="382"/>
      <c r="AB102" s="382"/>
      <c r="AC102" s="382"/>
      <c r="AD102" s="489"/>
      <c r="AE102" s="382"/>
      <c r="AF102" s="382"/>
      <c r="AG102" s="382"/>
      <c r="AH102" s="382"/>
      <c r="AI102" s="382"/>
      <c r="AJ102" s="382"/>
      <c r="AK102" s="382"/>
      <c r="AL102" s="382"/>
      <c r="AM10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2" s="473"/>
      <c r="AO102" s="380"/>
      <c r="AP102" s="374"/>
      <c r="AQ102" s="374"/>
      <c r="AR102" s="472"/>
      <c r="AS102" s="374"/>
      <c r="AT102" s="374"/>
      <c r="AU102" s="374"/>
      <c r="AV102" s="374"/>
      <c r="AW102" s="374"/>
      <c r="AX102" s="374"/>
      <c r="AY102" s="374"/>
      <c r="AZ102" s="374"/>
      <c r="BA102" s="374"/>
      <c r="BB102" s="374"/>
      <c r="BC102" s="374"/>
      <c r="BD102" s="374"/>
      <c r="BE102" s="374"/>
      <c r="BF102" s="374"/>
      <c r="BG102" s="374"/>
      <c r="BH102" s="374"/>
      <c r="BI102" s="374"/>
      <c r="BJ102" s="374"/>
      <c r="BK102" s="374"/>
      <c r="BL102" s="374"/>
    </row>
    <row r="103" spans="1:67" s="471" customFormat="1" ht="182.25" customHeight="1">
      <c r="A103" s="146" t="s">
        <v>127</v>
      </c>
      <c r="B103" s="1" t="s">
        <v>128</v>
      </c>
      <c r="C103" s="1" t="s">
        <v>157</v>
      </c>
      <c r="D103" s="1" t="s">
        <v>593</v>
      </c>
      <c r="E103" s="1" t="s">
        <v>131</v>
      </c>
      <c r="F103" s="1" t="s">
        <v>132</v>
      </c>
      <c r="G103" s="1" t="s">
        <v>584</v>
      </c>
      <c r="H103" s="3" t="s">
        <v>134</v>
      </c>
      <c r="I103" s="475" t="s">
        <v>585</v>
      </c>
      <c r="J103" s="152" t="s">
        <v>136</v>
      </c>
      <c r="K103" s="203" t="s">
        <v>263</v>
      </c>
      <c r="L103" s="152" t="s">
        <v>586</v>
      </c>
      <c r="M103" s="204" t="s">
        <v>44</v>
      </c>
      <c r="N103" s="398">
        <v>32</v>
      </c>
      <c r="O103" s="152" t="s">
        <v>596</v>
      </c>
      <c r="P103" s="152">
        <v>8</v>
      </c>
      <c r="Q103" s="174">
        <v>0.25</v>
      </c>
      <c r="R103" s="12" t="s">
        <v>597</v>
      </c>
      <c r="S103" s="155" t="s">
        <v>146</v>
      </c>
      <c r="T103" s="156" t="s">
        <v>79</v>
      </c>
      <c r="U103" s="480" t="s">
        <v>277</v>
      </c>
      <c r="V103" s="462"/>
      <c r="W103" s="463">
        <v>0</v>
      </c>
      <c r="X103" s="480" t="s">
        <v>277</v>
      </c>
      <c r="Y103" s="462"/>
      <c r="Z103" s="463">
        <v>0</v>
      </c>
      <c r="AA103" s="480" t="s">
        <v>277</v>
      </c>
      <c r="AB103" s="462"/>
      <c r="AC103" s="459">
        <v>0</v>
      </c>
      <c r="AD103" s="491"/>
      <c r="AE103" s="490"/>
      <c r="AF103" s="490"/>
      <c r="AG103" s="490"/>
      <c r="AH103" s="490"/>
      <c r="AI103" s="490"/>
      <c r="AJ103" s="490"/>
      <c r="AK103" s="490"/>
      <c r="AL103" s="490"/>
      <c r="AM103"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3" s="473"/>
      <c r="AO103" s="380"/>
      <c r="AP103" s="374"/>
      <c r="AQ103" s="374"/>
      <c r="AR103" s="472"/>
      <c r="AS103" s="374"/>
      <c r="AT103" s="374"/>
      <c r="AU103" s="374"/>
      <c r="AV103" s="374"/>
      <c r="AW103" s="374"/>
      <c r="AX103" s="374"/>
      <c r="AY103" s="374"/>
      <c r="AZ103" s="374"/>
      <c r="BA103" s="374"/>
      <c r="BB103" s="374"/>
      <c r="BC103" s="374"/>
      <c r="BD103" s="374"/>
      <c r="BE103" s="374"/>
      <c r="BF103" s="374"/>
      <c r="BG103" s="374"/>
      <c r="BH103" s="374"/>
      <c r="BI103" s="374"/>
      <c r="BJ103" s="374"/>
      <c r="BK103" s="374"/>
      <c r="BL103" s="374"/>
    </row>
    <row r="104" spans="1:67" s="471" customFormat="1" ht="135.75" customHeight="1">
      <c r="A104" s="146" t="s">
        <v>127</v>
      </c>
      <c r="B104" s="1" t="s">
        <v>128</v>
      </c>
      <c r="C104" s="1" t="s">
        <v>157</v>
      </c>
      <c r="D104" s="1" t="s">
        <v>593</v>
      </c>
      <c r="E104" s="1" t="s">
        <v>131</v>
      </c>
      <c r="F104" s="1" t="s">
        <v>132</v>
      </c>
      <c r="G104" s="1" t="s">
        <v>584</v>
      </c>
      <c r="H104" s="3" t="s">
        <v>134</v>
      </c>
      <c r="I104" s="475" t="s">
        <v>585</v>
      </c>
      <c r="J104" s="152" t="s">
        <v>136</v>
      </c>
      <c r="K104" s="203" t="s">
        <v>263</v>
      </c>
      <c r="L104" s="152" t="s">
        <v>586</v>
      </c>
      <c r="M104" s="204" t="s">
        <v>44</v>
      </c>
      <c r="N104" s="398">
        <v>24</v>
      </c>
      <c r="O104" s="152" t="s">
        <v>598</v>
      </c>
      <c r="P104" s="152">
        <v>8</v>
      </c>
      <c r="Q104" s="174">
        <v>0.15</v>
      </c>
      <c r="R104" s="13" t="s">
        <v>173</v>
      </c>
      <c r="S104" s="155" t="s">
        <v>146</v>
      </c>
      <c r="T104" s="156" t="s">
        <v>79</v>
      </c>
      <c r="U104" s="382"/>
      <c r="V104" s="382"/>
      <c r="W104" s="382"/>
      <c r="X104" s="382"/>
      <c r="Y104" s="382"/>
      <c r="Z104" s="382"/>
      <c r="AA104" s="382"/>
      <c r="AB104" s="382"/>
      <c r="AC104" s="382"/>
      <c r="AD104" s="489"/>
      <c r="AE104" s="382"/>
      <c r="AF104" s="382"/>
      <c r="AG104" s="382"/>
      <c r="AH104" s="382"/>
      <c r="AI104" s="382"/>
      <c r="AJ104" s="382"/>
      <c r="AK104" s="382"/>
      <c r="AL104" s="382"/>
      <c r="AM104"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4" s="473"/>
      <c r="AO104" s="380"/>
      <c r="AP104" s="374"/>
      <c r="AQ104" s="374"/>
      <c r="AR104" s="472"/>
      <c r="AS104" s="374"/>
      <c r="AT104" s="374"/>
      <c r="AU104" s="374"/>
      <c r="AV104" s="374"/>
      <c r="AW104" s="374"/>
      <c r="AX104" s="374"/>
      <c r="AY104" s="374"/>
      <c r="AZ104" s="374"/>
      <c r="BA104" s="374"/>
      <c r="BB104" s="374"/>
      <c r="BC104" s="374"/>
      <c r="BD104" s="374"/>
      <c r="BE104" s="374"/>
      <c r="BF104" s="374"/>
      <c r="BG104" s="374"/>
      <c r="BH104" s="374"/>
      <c r="BI104" s="374"/>
      <c r="BJ104" s="374"/>
      <c r="BK104" s="374"/>
      <c r="BL104" s="374"/>
    </row>
    <row r="105" spans="1:67" s="471" customFormat="1" ht="135.75" customHeight="1">
      <c r="A105" s="146" t="s">
        <v>127</v>
      </c>
      <c r="B105" s="1" t="s">
        <v>128</v>
      </c>
      <c r="C105" s="1" t="s">
        <v>157</v>
      </c>
      <c r="D105" s="1" t="s">
        <v>593</v>
      </c>
      <c r="E105" s="1" t="s">
        <v>131</v>
      </c>
      <c r="F105" s="1" t="s">
        <v>132</v>
      </c>
      <c r="G105" s="1" t="s">
        <v>584</v>
      </c>
      <c r="H105" s="3" t="s">
        <v>134</v>
      </c>
      <c r="I105" s="475" t="s">
        <v>585</v>
      </c>
      <c r="J105" s="152" t="s">
        <v>136</v>
      </c>
      <c r="K105" s="203" t="s">
        <v>263</v>
      </c>
      <c r="L105" s="152" t="s">
        <v>586</v>
      </c>
      <c r="M105" s="204" t="s">
        <v>44</v>
      </c>
      <c r="N105" s="152">
        <v>15</v>
      </c>
      <c r="O105" s="152" t="s">
        <v>599</v>
      </c>
      <c r="P105" s="152">
        <v>5</v>
      </c>
      <c r="Q105" s="174">
        <v>0.15</v>
      </c>
      <c r="R105" s="152" t="s">
        <v>600</v>
      </c>
      <c r="S105" s="171" t="s">
        <v>72</v>
      </c>
      <c r="T105" s="172" t="s">
        <v>79</v>
      </c>
      <c r="U105" s="382"/>
      <c r="V105" s="382"/>
      <c r="W105" s="382"/>
      <c r="X105" s="382"/>
      <c r="Y105" s="382"/>
      <c r="Z105" s="382"/>
      <c r="AA105" s="382"/>
      <c r="AB105" s="382"/>
      <c r="AC105" s="382"/>
      <c r="AD105" s="382"/>
      <c r="AE105" s="488"/>
      <c r="AF105" s="488"/>
      <c r="AG105" s="488"/>
      <c r="AH105" s="488"/>
      <c r="AI105" s="488"/>
      <c r="AJ105" s="488"/>
      <c r="AK105" s="488"/>
      <c r="AL105" s="488"/>
      <c r="AM10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5" s="473"/>
      <c r="AO105" s="487"/>
      <c r="AP105" s="486"/>
      <c r="AQ105" s="485"/>
      <c r="AR105" s="485"/>
      <c r="AS105" s="374"/>
      <c r="AT105" s="374"/>
      <c r="AU105" s="374"/>
      <c r="AV105" s="374"/>
      <c r="AW105" s="374"/>
      <c r="AX105" s="374"/>
      <c r="AY105" s="374"/>
      <c r="AZ105" s="374"/>
      <c r="BA105" s="374"/>
      <c r="BB105" s="374"/>
      <c r="BC105" s="374"/>
      <c r="BD105" s="374"/>
      <c r="BE105" s="374"/>
      <c r="BF105" s="374"/>
      <c r="BG105" s="374"/>
      <c r="BH105" s="374"/>
      <c r="BI105" s="374"/>
      <c r="BJ105" s="374"/>
      <c r="BK105" s="374"/>
      <c r="BL105" s="374"/>
    </row>
    <row r="106" spans="1:67" s="471" customFormat="1" ht="135.75" customHeight="1">
      <c r="A106" s="146" t="s">
        <v>127</v>
      </c>
      <c r="B106" s="1" t="s">
        <v>128</v>
      </c>
      <c r="C106" s="1" t="s">
        <v>157</v>
      </c>
      <c r="D106" s="1" t="s">
        <v>593</v>
      </c>
      <c r="E106" s="1" t="s">
        <v>131</v>
      </c>
      <c r="F106" s="1" t="s">
        <v>132</v>
      </c>
      <c r="G106" s="1" t="s">
        <v>584</v>
      </c>
      <c r="H106" s="3" t="s">
        <v>134</v>
      </c>
      <c r="I106" s="475" t="s">
        <v>585</v>
      </c>
      <c r="J106" s="152" t="s">
        <v>136</v>
      </c>
      <c r="K106" s="203" t="s">
        <v>263</v>
      </c>
      <c r="L106" s="152" t="s">
        <v>586</v>
      </c>
      <c r="M106" s="204" t="s">
        <v>45</v>
      </c>
      <c r="N106" s="398">
        <v>8</v>
      </c>
      <c r="O106" s="152" t="s">
        <v>601</v>
      </c>
      <c r="P106" s="152">
        <v>2</v>
      </c>
      <c r="Q106" s="174">
        <v>0.05</v>
      </c>
      <c r="R106" s="13" t="s">
        <v>602</v>
      </c>
      <c r="S106" s="155" t="s">
        <v>283</v>
      </c>
      <c r="T106" s="156" t="s">
        <v>81</v>
      </c>
      <c r="U106" s="382"/>
      <c r="V106" s="382"/>
      <c r="W106" s="382"/>
      <c r="X106" s="382"/>
      <c r="Y106" s="382"/>
      <c r="Z106" s="382"/>
      <c r="AA106" s="382"/>
      <c r="AB106" s="382"/>
      <c r="AC106" s="382"/>
      <c r="AD106" s="382"/>
      <c r="AE106" s="382"/>
      <c r="AF106" s="382"/>
      <c r="AG106" s="382"/>
      <c r="AH106" s="382"/>
      <c r="AI106" s="382"/>
      <c r="AJ106" s="382"/>
      <c r="AK106" s="382"/>
      <c r="AL106" s="382"/>
      <c r="AM10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6" s="473"/>
      <c r="AO106" s="380"/>
      <c r="AP106" s="374"/>
      <c r="AQ106" s="472"/>
      <c r="AR106" s="472"/>
      <c r="AS106" s="374"/>
      <c r="AT106" s="374"/>
      <c r="AU106" s="374"/>
      <c r="AV106" s="374"/>
      <c r="AW106" s="374"/>
      <c r="AX106" s="374"/>
      <c r="AY106" s="374"/>
      <c r="AZ106" s="374"/>
      <c r="BA106" s="374"/>
      <c r="BB106" s="374"/>
      <c r="BC106" s="374"/>
      <c r="BD106" s="374"/>
      <c r="BE106" s="374"/>
      <c r="BF106" s="374"/>
      <c r="BG106" s="374"/>
      <c r="BH106" s="374"/>
      <c r="BI106" s="374"/>
      <c r="BJ106" s="374"/>
      <c r="BK106" s="374"/>
      <c r="BL106" s="374"/>
    </row>
    <row r="107" spans="1:67" s="471" customFormat="1" ht="135.75" customHeight="1">
      <c r="A107" s="146" t="s">
        <v>127</v>
      </c>
      <c r="B107" s="1" t="s">
        <v>128</v>
      </c>
      <c r="C107" s="1" t="s">
        <v>157</v>
      </c>
      <c r="D107" s="1" t="s">
        <v>593</v>
      </c>
      <c r="E107" s="1" t="s">
        <v>131</v>
      </c>
      <c r="F107" s="1" t="s">
        <v>132</v>
      </c>
      <c r="G107" s="1" t="s">
        <v>584</v>
      </c>
      <c r="H107" s="3" t="s">
        <v>134</v>
      </c>
      <c r="I107" s="475" t="s">
        <v>585</v>
      </c>
      <c r="J107" s="152" t="s">
        <v>136</v>
      </c>
      <c r="K107" s="203" t="s">
        <v>263</v>
      </c>
      <c r="L107" s="152" t="s">
        <v>586</v>
      </c>
      <c r="M107" s="204" t="s">
        <v>45</v>
      </c>
      <c r="N107" s="398">
        <v>8</v>
      </c>
      <c r="O107" s="152" t="s">
        <v>603</v>
      </c>
      <c r="P107" s="152">
        <v>2</v>
      </c>
      <c r="Q107" s="174">
        <v>0.05</v>
      </c>
      <c r="R107" s="13" t="s">
        <v>604</v>
      </c>
      <c r="S107" s="155" t="s">
        <v>283</v>
      </c>
      <c r="T107" s="156" t="s">
        <v>81</v>
      </c>
      <c r="U107" s="382"/>
      <c r="V107" s="382"/>
      <c r="W107" s="382"/>
      <c r="X107" s="382"/>
      <c r="Y107" s="382"/>
      <c r="Z107" s="382"/>
      <c r="AA107" s="382"/>
      <c r="AB107" s="382"/>
      <c r="AC107" s="382"/>
      <c r="AD107" s="382"/>
      <c r="AE107" s="382"/>
      <c r="AF107" s="382"/>
      <c r="AG107" s="382"/>
      <c r="AH107" s="382"/>
      <c r="AI107" s="382"/>
      <c r="AJ107" s="382"/>
      <c r="AK107" s="382"/>
      <c r="AL107" s="382"/>
      <c r="AM10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7" s="473"/>
      <c r="AO107" s="380"/>
      <c r="AP107" s="374"/>
      <c r="AQ107" s="472"/>
      <c r="AR107" s="472"/>
      <c r="AS107" s="374"/>
      <c r="AT107" s="374"/>
      <c r="AU107" s="374"/>
      <c r="AV107" s="374"/>
      <c r="AW107" s="374"/>
      <c r="AX107" s="374"/>
      <c r="AY107" s="374"/>
      <c r="AZ107" s="374"/>
      <c r="BA107" s="374"/>
      <c r="BB107" s="374"/>
      <c r="BC107" s="374"/>
      <c r="BD107" s="374"/>
      <c r="BE107" s="374"/>
      <c r="BF107" s="374"/>
      <c r="BG107" s="374"/>
      <c r="BH107" s="374"/>
      <c r="BI107" s="374"/>
      <c r="BJ107" s="374"/>
      <c r="BK107" s="374"/>
      <c r="BL107" s="374"/>
    </row>
    <row r="108" spans="1:67" s="471" customFormat="1" ht="135.75" customHeight="1">
      <c r="A108" s="146" t="s">
        <v>127</v>
      </c>
      <c r="B108" s="1" t="s">
        <v>128</v>
      </c>
      <c r="C108" s="1" t="s">
        <v>157</v>
      </c>
      <c r="D108" s="1" t="s">
        <v>593</v>
      </c>
      <c r="E108" s="1" t="s">
        <v>131</v>
      </c>
      <c r="F108" s="1" t="s">
        <v>132</v>
      </c>
      <c r="G108" s="1" t="s">
        <v>584</v>
      </c>
      <c r="H108" s="3" t="s">
        <v>134</v>
      </c>
      <c r="I108" s="475" t="s">
        <v>585</v>
      </c>
      <c r="J108" s="152" t="s">
        <v>136</v>
      </c>
      <c r="K108" s="203" t="s">
        <v>488</v>
      </c>
      <c r="L108" s="152" t="s">
        <v>586</v>
      </c>
      <c r="M108" s="204" t="s">
        <v>45</v>
      </c>
      <c r="N108" s="398">
        <v>8</v>
      </c>
      <c r="O108" s="152" t="s">
        <v>605</v>
      </c>
      <c r="P108" s="152">
        <v>2</v>
      </c>
      <c r="Q108" s="174">
        <v>0.05</v>
      </c>
      <c r="R108" s="13" t="s">
        <v>606</v>
      </c>
      <c r="S108" s="155" t="s">
        <v>283</v>
      </c>
      <c r="T108" s="156" t="s">
        <v>81</v>
      </c>
      <c r="U108" s="484"/>
      <c r="V108" s="484"/>
      <c r="W108" s="222">
        <v>0</v>
      </c>
      <c r="X108" s="484"/>
      <c r="Y108" s="484"/>
      <c r="Z108" s="222">
        <v>0</v>
      </c>
      <c r="AA108" s="484"/>
      <c r="AB108" s="484"/>
      <c r="AC108" s="483">
        <v>0</v>
      </c>
      <c r="AD108" s="483"/>
      <c r="AE108" s="483"/>
      <c r="AF108" s="483">
        <v>0</v>
      </c>
      <c r="AG108" s="483"/>
      <c r="AH108" s="483"/>
      <c r="AI108" s="483">
        <v>0</v>
      </c>
      <c r="AJ108" s="483"/>
      <c r="AK108" s="483"/>
      <c r="AL108" s="483">
        <v>0</v>
      </c>
      <c r="AM108"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8" s="473" t="s">
        <v>1040</v>
      </c>
      <c r="AO108" s="380"/>
      <c r="AP108" s="374"/>
      <c r="AQ108" s="482"/>
      <c r="AR108" s="472"/>
      <c r="AS108" s="374"/>
      <c r="AT108" s="374"/>
      <c r="AU108" s="374"/>
      <c r="AV108" s="374"/>
      <c r="AW108" s="374"/>
      <c r="AX108" s="374"/>
      <c r="AY108" s="374"/>
      <c r="AZ108" s="374"/>
      <c r="BA108" s="374"/>
      <c r="BB108" s="374"/>
      <c r="BC108" s="374"/>
      <c r="BD108" s="374"/>
      <c r="BE108" s="374"/>
      <c r="BF108" s="374"/>
      <c r="BG108" s="374"/>
      <c r="BH108" s="374"/>
      <c r="BI108" s="374"/>
      <c r="BJ108" s="374"/>
      <c r="BK108" s="374"/>
      <c r="BL108" s="374"/>
    </row>
    <row r="109" spans="1:67" s="471" customFormat="1" ht="138.75" customHeight="1">
      <c r="A109" s="146" t="s">
        <v>127</v>
      </c>
      <c r="B109" s="1" t="s">
        <v>128</v>
      </c>
      <c r="C109" s="1" t="s">
        <v>157</v>
      </c>
      <c r="D109" s="1" t="s">
        <v>593</v>
      </c>
      <c r="E109" s="1" t="s">
        <v>131</v>
      </c>
      <c r="F109" s="1" t="s">
        <v>132</v>
      </c>
      <c r="G109" s="1" t="s">
        <v>584</v>
      </c>
      <c r="H109" s="3" t="s">
        <v>134</v>
      </c>
      <c r="I109" s="475" t="s">
        <v>585</v>
      </c>
      <c r="J109" s="152" t="s">
        <v>136</v>
      </c>
      <c r="K109" s="203" t="s">
        <v>263</v>
      </c>
      <c r="L109" s="152" t="s">
        <v>586</v>
      </c>
      <c r="M109" s="204" t="s">
        <v>45</v>
      </c>
      <c r="N109" s="398">
        <v>12</v>
      </c>
      <c r="O109" s="152" t="s">
        <v>607</v>
      </c>
      <c r="P109" s="152">
        <v>4</v>
      </c>
      <c r="Q109" s="174">
        <v>0.2</v>
      </c>
      <c r="R109" s="12" t="s">
        <v>608</v>
      </c>
      <c r="S109" s="155" t="s">
        <v>146</v>
      </c>
      <c r="T109" s="156" t="s">
        <v>81</v>
      </c>
      <c r="U109" s="382"/>
      <c r="V109" s="382"/>
      <c r="W109" s="382"/>
      <c r="X109" s="382"/>
      <c r="Y109" s="382"/>
      <c r="Z109" s="382"/>
      <c r="AA109" s="382"/>
      <c r="AB109" s="382"/>
      <c r="AC109" s="382"/>
      <c r="AD109" s="382"/>
      <c r="AE109" s="382"/>
      <c r="AF109" s="382"/>
      <c r="AG109" s="382"/>
      <c r="AH109" s="382"/>
      <c r="AI109" s="382"/>
      <c r="AJ109" s="382"/>
      <c r="AK109" s="382"/>
      <c r="AL109" s="382"/>
      <c r="AM10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9" s="473"/>
      <c r="AO109" s="380"/>
      <c r="AP109" s="374"/>
      <c r="AQ109" s="472"/>
      <c r="AR109" s="472"/>
      <c r="AS109" s="374"/>
      <c r="AT109" s="374"/>
      <c r="AU109" s="374"/>
      <c r="AV109" s="374"/>
      <c r="AW109" s="374"/>
      <c r="AX109" s="374"/>
      <c r="AY109" s="374"/>
      <c r="AZ109" s="374"/>
      <c r="BA109" s="374"/>
      <c r="BB109" s="374"/>
      <c r="BC109" s="374"/>
      <c r="BD109" s="374"/>
      <c r="BE109" s="374"/>
      <c r="BF109" s="374"/>
      <c r="BG109" s="374"/>
      <c r="BH109" s="374"/>
      <c r="BI109" s="374"/>
      <c r="BJ109" s="374"/>
      <c r="BK109" s="374"/>
      <c r="BL109" s="374"/>
    </row>
    <row r="110" spans="1:67" s="471" customFormat="1" ht="138.75" customHeight="1">
      <c r="A110" s="146" t="s">
        <v>127</v>
      </c>
      <c r="B110" s="1" t="s">
        <v>128</v>
      </c>
      <c r="C110" s="1" t="s">
        <v>157</v>
      </c>
      <c r="D110" s="1" t="s">
        <v>593</v>
      </c>
      <c r="E110" s="1" t="s">
        <v>131</v>
      </c>
      <c r="F110" s="1" t="s">
        <v>132</v>
      </c>
      <c r="G110" s="1" t="s">
        <v>584</v>
      </c>
      <c r="H110" s="3" t="s">
        <v>134</v>
      </c>
      <c r="I110" s="475" t="s">
        <v>585</v>
      </c>
      <c r="J110" s="152" t="s">
        <v>136</v>
      </c>
      <c r="K110" s="203" t="s">
        <v>263</v>
      </c>
      <c r="L110" s="152" t="s">
        <v>586</v>
      </c>
      <c r="M110" s="204" t="s">
        <v>45</v>
      </c>
      <c r="N110" s="398">
        <v>40</v>
      </c>
      <c r="O110" s="152" t="s">
        <v>609</v>
      </c>
      <c r="P110" s="152">
        <v>10</v>
      </c>
      <c r="Q110" s="174">
        <v>0.25</v>
      </c>
      <c r="R110" s="152" t="s">
        <v>610</v>
      </c>
      <c r="S110" s="155" t="s">
        <v>146</v>
      </c>
      <c r="T110" s="156" t="s">
        <v>81</v>
      </c>
      <c r="U110" s="382"/>
      <c r="V110" s="382"/>
      <c r="W110" s="382"/>
      <c r="X110" s="382"/>
      <c r="Y110" s="382"/>
      <c r="Z110" s="382"/>
      <c r="AA110" s="382"/>
      <c r="AB110" s="382"/>
      <c r="AC110" s="382"/>
      <c r="AD110" s="382"/>
      <c r="AE110" s="382"/>
      <c r="AF110" s="382"/>
      <c r="AG110" s="382"/>
      <c r="AH110" s="382"/>
      <c r="AI110" s="382"/>
      <c r="AJ110" s="382"/>
      <c r="AK110" s="382"/>
      <c r="AL110" s="382"/>
      <c r="AM11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0" s="473"/>
      <c r="AO110" s="380"/>
      <c r="AP110" s="374"/>
      <c r="AQ110" s="472"/>
      <c r="AR110" s="472"/>
      <c r="AS110" s="374"/>
      <c r="AT110" s="374"/>
      <c r="AU110" s="374"/>
      <c r="AV110" s="374"/>
      <c r="AW110" s="374"/>
      <c r="AX110" s="374"/>
      <c r="AY110" s="374"/>
      <c r="AZ110" s="374"/>
      <c r="BA110" s="374"/>
      <c r="BB110" s="374"/>
      <c r="BC110" s="374"/>
      <c r="BD110" s="374"/>
      <c r="BE110" s="374"/>
      <c r="BF110" s="374"/>
      <c r="BG110" s="374"/>
      <c r="BH110" s="374"/>
      <c r="BI110" s="374"/>
      <c r="BJ110" s="374"/>
      <c r="BK110" s="374"/>
      <c r="BL110" s="374"/>
    </row>
    <row r="111" spans="1:67" s="471" customFormat="1" ht="138.75" customHeight="1">
      <c r="A111" s="146" t="s">
        <v>127</v>
      </c>
      <c r="B111" s="1" t="s">
        <v>128</v>
      </c>
      <c r="C111" s="1" t="s">
        <v>157</v>
      </c>
      <c r="D111" s="1" t="s">
        <v>593</v>
      </c>
      <c r="E111" s="1" t="s">
        <v>131</v>
      </c>
      <c r="F111" s="1" t="s">
        <v>132</v>
      </c>
      <c r="G111" s="1" t="s">
        <v>584</v>
      </c>
      <c r="H111" s="3" t="s">
        <v>134</v>
      </c>
      <c r="I111" s="475" t="s">
        <v>585</v>
      </c>
      <c r="J111" s="152" t="s">
        <v>136</v>
      </c>
      <c r="K111" s="203" t="s">
        <v>263</v>
      </c>
      <c r="L111" s="152" t="s">
        <v>586</v>
      </c>
      <c r="M111" s="204" t="s">
        <v>45</v>
      </c>
      <c r="N111" s="398">
        <v>5</v>
      </c>
      <c r="O111" s="152" t="s">
        <v>611</v>
      </c>
      <c r="P111" s="152">
        <v>5</v>
      </c>
      <c r="Q111" s="174">
        <v>0.3</v>
      </c>
      <c r="R111" s="152" t="s">
        <v>600</v>
      </c>
      <c r="S111" s="155" t="s">
        <v>146</v>
      </c>
      <c r="T111" s="156" t="s">
        <v>81</v>
      </c>
      <c r="U111" s="481" t="s">
        <v>548</v>
      </c>
      <c r="V111" s="462"/>
      <c r="W111" s="463">
        <v>0</v>
      </c>
      <c r="X111" s="481" t="s">
        <v>548</v>
      </c>
      <c r="Y111" s="462"/>
      <c r="Z111" s="463">
        <v>0</v>
      </c>
      <c r="AA111" s="480" t="s">
        <v>612</v>
      </c>
      <c r="AB111" s="462"/>
      <c r="AC111" s="459">
        <v>0</v>
      </c>
      <c r="AD111" s="459"/>
      <c r="AE111" s="459"/>
      <c r="AF111" s="459"/>
      <c r="AG111" s="459"/>
      <c r="AH111" s="459"/>
      <c r="AI111" s="459"/>
      <c r="AJ111" s="459"/>
      <c r="AK111" s="459"/>
      <c r="AL111" s="459"/>
      <c r="AM11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1" s="473"/>
      <c r="AO111" s="380"/>
      <c r="AP111" s="374"/>
      <c r="AQ111" s="472"/>
      <c r="AR111" s="472"/>
      <c r="AS111" s="374"/>
      <c r="AT111" s="374"/>
      <c r="AU111" s="374"/>
      <c r="AV111" s="374"/>
      <c r="AW111" s="374"/>
      <c r="AX111" s="374"/>
      <c r="AY111" s="374"/>
      <c r="AZ111" s="374"/>
      <c r="BA111" s="374"/>
      <c r="BB111" s="374"/>
      <c r="BC111" s="374"/>
      <c r="BD111" s="374"/>
      <c r="BE111" s="374"/>
      <c r="BF111" s="374"/>
      <c r="BG111" s="374"/>
      <c r="BH111" s="374"/>
      <c r="BI111" s="374"/>
      <c r="BJ111" s="374"/>
      <c r="BK111" s="374"/>
      <c r="BL111" s="374"/>
    </row>
    <row r="112" spans="1:67" s="471" customFormat="1" ht="138.75" customHeight="1">
      <c r="A112" s="146" t="s">
        <v>127</v>
      </c>
      <c r="B112" s="1" t="s">
        <v>128</v>
      </c>
      <c r="C112" s="1" t="s">
        <v>157</v>
      </c>
      <c r="D112" s="1" t="s">
        <v>593</v>
      </c>
      <c r="E112" s="1" t="s">
        <v>131</v>
      </c>
      <c r="F112" s="1" t="s">
        <v>132</v>
      </c>
      <c r="G112" s="1" t="s">
        <v>584</v>
      </c>
      <c r="H112" s="3" t="s">
        <v>134</v>
      </c>
      <c r="I112" s="475" t="s">
        <v>585</v>
      </c>
      <c r="J112" s="152" t="s">
        <v>136</v>
      </c>
      <c r="K112" s="203" t="s">
        <v>137</v>
      </c>
      <c r="L112" s="152" t="s">
        <v>586</v>
      </c>
      <c r="M112" s="204" t="s">
        <v>45</v>
      </c>
      <c r="N112" s="398">
        <v>8</v>
      </c>
      <c r="O112" s="152" t="s">
        <v>613</v>
      </c>
      <c r="P112" s="398">
        <v>2</v>
      </c>
      <c r="Q112" s="174">
        <v>0.05</v>
      </c>
      <c r="R112" s="12" t="s">
        <v>602</v>
      </c>
      <c r="S112" s="155" t="s">
        <v>283</v>
      </c>
      <c r="T112" s="156" t="s">
        <v>81</v>
      </c>
      <c r="U112" s="478" t="s">
        <v>231</v>
      </c>
      <c r="V112" s="425" t="s">
        <v>148</v>
      </c>
      <c r="W112" s="425">
        <v>0</v>
      </c>
      <c r="X112" s="479" t="s">
        <v>614</v>
      </c>
      <c r="Y112" s="478" t="s">
        <v>615</v>
      </c>
      <c r="Z112" s="425">
        <v>0</v>
      </c>
      <c r="AA112" s="479" t="s">
        <v>616</v>
      </c>
      <c r="AB112" s="478" t="s">
        <v>617</v>
      </c>
      <c r="AC112" s="384">
        <v>0</v>
      </c>
      <c r="AD112" s="477" t="s">
        <v>457</v>
      </c>
      <c r="AE112" s="476" t="s">
        <v>618</v>
      </c>
      <c r="AF112" s="161">
        <v>0</v>
      </c>
      <c r="AG112" s="477" t="s">
        <v>459</v>
      </c>
      <c r="AH112" s="476" t="s">
        <v>619</v>
      </c>
      <c r="AI112" s="161">
        <v>0</v>
      </c>
      <c r="AJ112" s="477" t="s">
        <v>459</v>
      </c>
      <c r="AK112" s="476" t="s">
        <v>461</v>
      </c>
      <c r="AL112" s="161">
        <v>1</v>
      </c>
      <c r="AM11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12" s="1" t="s">
        <v>1039</v>
      </c>
      <c r="AO112" s="380"/>
      <c r="AP112" s="374"/>
      <c r="AQ112" s="472"/>
      <c r="AR112" s="472"/>
      <c r="AS112" s="374"/>
      <c r="AT112" s="374"/>
      <c r="AU112" s="374"/>
      <c r="AV112" s="374"/>
      <c r="AW112" s="374"/>
      <c r="AX112" s="374"/>
      <c r="AY112" s="374"/>
      <c r="AZ112" s="374"/>
      <c r="BA112" s="374"/>
      <c r="BB112" s="374"/>
      <c r="BC112" s="374"/>
      <c r="BD112" s="374"/>
      <c r="BE112" s="374"/>
      <c r="BF112" s="374"/>
      <c r="BG112" s="374"/>
      <c r="BH112" s="374"/>
      <c r="BI112" s="374"/>
      <c r="BJ112" s="374"/>
      <c r="BK112" s="374"/>
      <c r="BL112" s="374"/>
    </row>
    <row r="113" spans="1:64" s="471" customFormat="1" ht="147.75" customHeight="1">
      <c r="A113" s="146" t="s">
        <v>127</v>
      </c>
      <c r="B113" s="1" t="s">
        <v>128</v>
      </c>
      <c r="C113" s="1" t="s">
        <v>157</v>
      </c>
      <c r="D113" s="1" t="s">
        <v>593</v>
      </c>
      <c r="E113" s="1" t="s">
        <v>131</v>
      </c>
      <c r="F113" s="1" t="s">
        <v>132</v>
      </c>
      <c r="G113" s="1" t="s">
        <v>584</v>
      </c>
      <c r="H113" s="3" t="s">
        <v>134</v>
      </c>
      <c r="I113" s="475" t="s">
        <v>585</v>
      </c>
      <c r="J113" s="223" t="s">
        <v>136</v>
      </c>
      <c r="K113" s="203" t="s">
        <v>527</v>
      </c>
      <c r="L113" s="152" t="s">
        <v>586</v>
      </c>
      <c r="M113" s="204" t="s">
        <v>45</v>
      </c>
      <c r="N113" s="474">
        <v>8</v>
      </c>
      <c r="O113" s="204" t="s">
        <v>620</v>
      </c>
      <c r="P113" s="204">
        <v>2</v>
      </c>
      <c r="Q113" s="206">
        <v>0.05</v>
      </c>
      <c r="R113" s="10" t="s">
        <v>602</v>
      </c>
      <c r="S113" s="221" t="s">
        <v>283</v>
      </c>
      <c r="T113" s="156" t="s">
        <v>81</v>
      </c>
      <c r="U113" s="382"/>
      <c r="V113" s="382"/>
      <c r="W113" s="382"/>
      <c r="X113" s="382"/>
      <c r="Y113" s="382"/>
      <c r="Z113" s="382"/>
      <c r="AA113" s="382"/>
      <c r="AB113" s="382"/>
      <c r="AC113" s="382"/>
      <c r="AD113" s="382"/>
      <c r="AE113" s="382"/>
      <c r="AF113" s="382"/>
      <c r="AG113" s="382"/>
      <c r="AH113" s="382"/>
      <c r="AI113" s="382"/>
      <c r="AJ113" s="384" t="s">
        <v>621</v>
      </c>
      <c r="AK113" s="384" t="s">
        <v>622</v>
      </c>
      <c r="AL113" s="384">
        <v>0</v>
      </c>
      <c r="AM11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3" s="473"/>
      <c r="AO113" s="380"/>
      <c r="AP113" s="374"/>
      <c r="AQ113" s="472"/>
      <c r="AR113" s="472"/>
      <c r="AS113" s="374"/>
      <c r="AT113" s="374"/>
      <c r="AU113" s="374"/>
      <c r="AV113" s="374"/>
      <c r="AW113" s="374"/>
      <c r="AX113" s="374"/>
      <c r="AY113" s="374"/>
      <c r="AZ113" s="374"/>
      <c r="BA113" s="374"/>
      <c r="BB113" s="374"/>
      <c r="BC113" s="374"/>
      <c r="BD113" s="374"/>
      <c r="BE113" s="374"/>
      <c r="BF113" s="374"/>
      <c r="BG113" s="374"/>
      <c r="BH113" s="374"/>
      <c r="BI113" s="374"/>
      <c r="BJ113" s="374"/>
      <c r="BK113" s="374"/>
      <c r="BL113" s="374"/>
    </row>
    <row r="114" spans="1:64" s="444" customFormat="1" ht="125.25" customHeight="1">
      <c r="A114" s="168" t="s">
        <v>247</v>
      </c>
      <c r="B114" s="1" t="s">
        <v>248</v>
      </c>
      <c r="C114" s="1" t="s">
        <v>249</v>
      </c>
      <c r="D114" s="1" t="s">
        <v>250</v>
      </c>
      <c r="E114" s="2" t="s">
        <v>251</v>
      </c>
      <c r="F114" s="169" t="s">
        <v>252</v>
      </c>
      <c r="G114" s="1" t="s">
        <v>623</v>
      </c>
      <c r="H114" s="12" t="s">
        <v>254</v>
      </c>
      <c r="I114" s="470" t="s">
        <v>624</v>
      </c>
      <c r="J114" s="152" t="s">
        <v>625</v>
      </c>
      <c r="K114" s="171" t="s">
        <v>626</v>
      </c>
      <c r="L114" s="398" t="s">
        <v>627</v>
      </c>
      <c r="M114" s="204" t="s">
        <v>82</v>
      </c>
      <c r="N114" s="394">
        <v>1</v>
      </c>
      <c r="O114" s="152" t="s">
        <v>628</v>
      </c>
      <c r="P114" s="394">
        <v>1</v>
      </c>
      <c r="Q114" s="174">
        <v>0.8</v>
      </c>
      <c r="R114" s="152" t="s">
        <v>629</v>
      </c>
      <c r="S114" s="155" t="s">
        <v>146</v>
      </c>
      <c r="T114" s="156" t="s">
        <v>79</v>
      </c>
      <c r="U114" s="456" t="s">
        <v>630</v>
      </c>
      <c r="V114" s="462"/>
      <c r="W114" s="463">
        <v>0</v>
      </c>
      <c r="X114" s="456" t="s">
        <v>630</v>
      </c>
      <c r="Y114" s="462"/>
      <c r="Z114" s="463">
        <v>0</v>
      </c>
      <c r="AA114" s="456" t="s">
        <v>630</v>
      </c>
      <c r="AB114" s="462"/>
      <c r="AC114" s="459">
        <v>0</v>
      </c>
      <c r="AD114" s="456" t="s">
        <v>630</v>
      </c>
      <c r="AE114" s="459"/>
      <c r="AF114" s="459">
        <v>0</v>
      </c>
      <c r="AG114" s="456" t="s">
        <v>630</v>
      </c>
      <c r="AH114" s="459"/>
      <c r="AI114" s="459">
        <v>0</v>
      </c>
      <c r="AJ114" s="456" t="s">
        <v>630</v>
      </c>
      <c r="AK114" s="459"/>
      <c r="AL114" s="459">
        <v>0</v>
      </c>
      <c r="AM11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4" s="742" t="s">
        <v>82</v>
      </c>
      <c r="AO114" s="380">
        <f>SUM(Q114:Q115)</f>
        <v>1</v>
      </c>
      <c r="AP114" s="445"/>
      <c r="AQ114" s="446"/>
      <c r="AR114" s="446"/>
      <c r="AS114" s="445"/>
      <c r="AT114" s="445"/>
      <c r="AU114" s="445"/>
      <c r="AV114" s="445"/>
      <c r="AW114" s="445"/>
      <c r="AX114" s="445"/>
      <c r="AY114" s="445"/>
      <c r="AZ114" s="445"/>
      <c r="BA114" s="445"/>
      <c r="BB114" s="445"/>
      <c r="BC114" s="445"/>
      <c r="BD114" s="445"/>
      <c r="BE114" s="445"/>
      <c r="BF114" s="445"/>
      <c r="BG114" s="445"/>
      <c r="BH114" s="445"/>
      <c r="BI114" s="445"/>
      <c r="BJ114" s="445"/>
      <c r="BK114" s="445"/>
      <c r="BL114" s="445"/>
    </row>
    <row r="115" spans="1:64" s="444" customFormat="1" ht="125.25" customHeight="1">
      <c r="A115" s="168" t="s">
        <v>247</v>
      </c>
      <c r="B115" s="1" t="s">
        <v>248</v>
      </c>
      <c r="C115" s="1" t="s">
        <v>249</v>
      </c>
      <c r="D115" s="1" t="s">
        <v>250</v>
      </c>
      <c r="E115" s="2" t="s">
        <v>251</v>
      </c>
      <c r="F115" s="169" t="s">
        <v>252</v>
      </c>
      <c r="G115" s="1" t="s">
        <v>623</v>
      </c>
      <c r="H115" s="12" t="s">
        <v>254</v>
      </c>
      <c r="I115" s="470" t="s">
        <v>624</v>
      </c>
      <c r="J115" s="152" t="s">
        <v>625</v>
      </c>
      <c r="K115" s="171" t="s">
        <v>626</v>
      </c>
      <c r="L115" s="398" t="s">
        <v>627</v>
      </c>
      <c r="M115" s="204" t="s">
        <v>82</v>
      </c>
      <c r="N115" s="398">
        <v>4</v>
      </c>
      <c r="O115" s="152" t="s">
        <v>631</v>
      </c>
      <c r="P115" s="394">
        <v>1</v>
      </c>
      <c r="Q115" s="174">
        <v>0.2</v>
      </c>
      <c r="R115" s="152" t="s">
        <v>632</v>
      </c>
      <c r="S115" s="171" t="s">
        <v>30</v>
      </c>
      <c r="T115" s="172" t="s">
        <v>81</v>
      </c>
      <c r="U115" s="382"/>
      <c r="V115" s="382"/>
      <c r="W115" s="384">
        <v>0</v>
      </c>
      <c r="X115" s="382"/>
      <c r="Y115" s="382"/>
      <c r="Z115" s="382"/>
      <c r="AA115" s="382"/>
      <c r="AB115" s="382"/>
      <c r="AC115" s="382"/>
      <c r="AD115" s="382"/>
      <c r="AE115" s="382"/>
      <c r="AF115" s="382"/>
      <c r="AG115" s="382"/>
      <c r="AH115" s="382"/>
      <c r="AI115" s="382"/>
      <c r="AJ115" s="382"/>
      <c r="AK115" s="382"/>
      <c r="AL115" s="382"/>
      <c r="AM11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5" s="742"/>
      <c r="AO115" s="380"/>
      <c r="AP115" s="445"/>
      <c r="AQ115" s="446"/>
      <c r="AR115" s="446"/>
      <c r="AS115" s="445"/>
      <c r="AT115" s="445"/>
      <c r="AU115" s="445"/>
      <c r="AV115" s="445"/>
      <c r="AW115" s="445"/>
      <c r="AX115" s="445"/>
      <c r="AY115" s="445"/>
      <c r="AZ115" s="445"/>
      <c r="BA115" s="445"/>
      <c r="BB115" s="445"/>
      <c r="BC115" s="445"/>
      <c r="BD115" s="445"/>
      <c r="BE115" s="445"/>
      <c r="BF115" s="445"/>
      <c r="BG115" s="445"/>
      <c r="BH115" s="445"/>
      <c r="BI115" s="445"/>
      <c r="BJ115" s="445"/>
      <c r="BK115" s="445"/>
      <c r="BL115" s="445"/>
    </row>
    <row r="116" spans="1:64" s="444" customFormat="1" ht="125.25" customHeight="1">
      <c r="A116" s="168" t="s">
        <v>247</v>
      </c>
      <c r="B116" s="1" t="s">
        <v>248</v>
      </c>
      <c r="C116" s="1" t="s">
        <v>249</v>
      </c>
      <c r="D116" s="1" t="s">
        <v>250</v>
      </c>
      <c r="E116" s="2" t="s">
        <v>251</v>
      </c>
      <c r="F116" s="169" t="s">
        <v>252</v>
      </c>
      <c r="G116" s="1" t="s">
        <v>623</v>
      </c>
      <c r="H116" s="12" t="s">
        <v>254</v>
      </c>
      <c r="I116" s="391" t="s">
        <v>255</v>
      </c>
      <c r="J116" s="152" t="s">
        <v>625</v>
      </c>
      <c r="K116" s="171" t="s">
        <v>626</v>
      </c>
      <c r="L116" s="152" t="s">
        <v>256</v>
      </c>
      <c r="M116" s="204" t="s">
        <v>257</v>
      </c>
      <c r="N116" s="394">
        <v>1</v>
      </c>
      <c r="O116" s="152" t="s">
        <v>579</v>
      </c>
      <c r="P116" s="394">
        <v>1</v>
      </c>
      <c r="Q116" s="174">
        <v>0.02</v>
      </c>
      <c r="R116" s="152" t="s">
        <v>580</v>
      </c>
      <c r="S116" s="171" t="s">
        <v>146</v>
      </c>
      <c r="T116" s="172" t="s">
        <v>81</v>
      </c>
      <c r="U116" s="382"/>
      <c r="V116" s="382"/>
      <c r="W116" s="382"/>
      <c r="X116" s="382"/>
      <c r="Y116" s="382"/>
      <c r="Z116" s="382"/>
      <c r="AA116" s="382"/>
      <c r="AB116" s="382"/>
      <c r="AC116" s="382"/>
      <c r="AD116" s="382"/>
      <c r="AE116" s="382"/>
      <c r="AF116" s="382"/>
      <c r="AG116" s="382"/>
      <c r="AH116" s="382"/>
      <c r="AI116" s="382"/>
      <c r="AJ116" s="382"/>
      <c r="AK116" s="382"/>
      <c r="AL116" s="382"/>
      <c r="AM11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6" s="464"/>
      <c r="AO116" s="380"/>
      <c r="AP116" s="445"/>
      <c r="AQ116" s="446"/>
      <c r="AR116" s="446"/>
      <c r="AS116" s="445"/>
      <c r="AT116" s="445"/>
      <c r="AU116" s="445"/>
      <c r="AV116" s="445"/>
      <c r="AW116" s="445"/>
      <c r="AX116" s="445"/>
      <c r="AY116" s="445"/>
      <c r="AZ116" s="445"/>
      <c r="BA116" s="445"/>
      <c r="BB116" s="445"/>
      <c r="BC116" s="445"/>
      <c r="BD116" s="445"/>
      <c r="BE116" s="445"/>
      <c r="BF116" s="445"/>
      <c r="BG116" s="445"/>
      <c r="BH116" s="445"/>
      <c r="BI116" s="445"/>
      <c r="BJ116" s="445"/>
      <c r="BK116" s="445"/>
      <c r="BL116" s="445"/>
    </row>
    <row r="117" spans="1:64" s="444" customFormat="1" ht="125.25" customHeight="1">
      <c r="A117" s="168" t="s">
        <v>247</v>
      </c>
      <c r="B117" s="1" t="s">
        <v>248</v>
      </c>
      <c r="C117" s="1" t="s">
        <v>249</v>
      </c>
      <c r="D117" s="1" t="s">
        <v>250</v>
      </c>
      <c r="E117" s="2" t="s">
        <v>251</v>
      </c>
      <c r="F117" s="169" t="s">
        <v>252</v>
      </c>
      <c r="G117" s="1" t="s">
        <v>623</v>
      </c>
      <c r="H117" s="12" t="s">
        <v>254</v>
      </c>
      <c r="I117" s="391" t="s">
        <v>255</v>
      </c>
      <c r="J117" s="152" t="s">
        <v>625</v>
      </c>
      <c r="K117" s="171" t="s">
        <v>626</v>
      </c>
      <c r="L117" s="152" t="s">
        <v>256</v>
      </c>
      <c r="M117" s="204" t="s">
        <v>257</v>
      </c>
      <c r="N117" s="394">
        <v>1</v>
      </c>
      <c r="O117" s="12" t="s">
        <v>633</v>
      </c>
      <c r="P117" s="394">
        <v>1</v>
      </c>
      <c r="Q117" s="174">
        <v>0.02</v>
      </c>
      <c r="R117" s="12" t="s">
        <v>582</v>
      </c>
      <c r="S117" s="155" t="s">
        <v>30</v>
      </c>
      <c r="T117" s="156" t="s">
        <v>78</v>
      </c>
      <c r="U117" s="382"/>
      <c r="V117" s="382"/>
      <c r="W117" s="382"/>
      <c r="X117" s="382"/>
      <c r="Y117" s="382"/>
      <c r="Z117" s="382"/>
      <c r="AA117" s="382"/>
      <c r="AB117" s="382"/>
      <c r="AC117" s="382"/>
      <c r="AD117" s="382"/>
      <c r="AE117" s="382"/>
      <c r="AF117" s="382"/>
      <c r="AG117" s="382"/>
      <c r="AH117" s="382"/>
      <c r="AI117" s="382"/>
      <c r="AJ117" s="382"/>
      <c r="AK117" s="382"/>
      <c r="AL117" s="382"/>
      <c r="AM11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7" s="464"/>
      <c r="AO117" s="380"/>
      <c r="AP117" s="445"/>
      <c r="AQ117" s="446"/>
      <c r="AR117" s="446"/>
      <c r="AS117" s="445"/>
      <c r="AT117" s="445"/>
      <c r="AU117" s="445"/>
      <c r="AV117" s="445"/>
      <c r="AW117" s="445"/>
      <c r="AX117" s="445"/>
      <c r="AY117" s="445"/>
      <c r="AZ117" s="445"/>
      <c r="BA117" s="445"/>
      <c r="BB117" s="445"/>
      <c r="BC117" s="445"/>
      <c r="BD117" s="445"/>
      <c r="BE117" s="445"/>
      <c r="BF117" s="445"/>
      <c r="BG117" s="445"/>
      <c r="BH117" s="445"/>
      <c r="BI117" s="445"/>
      <c r="BJ117" s="445"/>
      <c r="BK117" s="445"/>
      <c r="BL117" s="445"/>
    </row>
    <row r="118" spans="1:64" s="444" customFormat="1" ht="125.25" customHeight="1">
      <c r="A118" s="168" t="s">
        <v>247</v>
      </c>
      <c r="B118" s="1" t="s">
        <v>248</v>
      </c>
      <c r="C118" s="1" t="s">
        <v>249</v>
      </c>
      <c r="D118" s="1" t="s">
        <v>250</v>
      </c>
      <c r="E118" s="2" t="s">
        <v>251</v>
      </c>
      <c r="F118" s="169" t="s">
        <v>252</v>
      </c>
      <c r="G118" s="1" t="s">
        <v>253</v>
      </c>
      <c r="H118" s="12" t="s">
        <v>254</v>
      </c>
      <c r="I118" s="391" t="s">
        <v>255</v>
      </c>
      <c r="J118" s="152" t="s">
        <v>625</v>
      </c>
      <c r="K118" s="171" t="s">
        <v>626</v>
      </c>
      <c r="L118" s="152" t="s">
        <v>256</v>
      </c>
      <c r="M118" s="204" t="s">
        <v>257</v>
      </c>
      <c r="N118" s="12">
        <v>12</v>
      </c>
      <c r="O118" s="152" t="s">
        <v>634</v>
      </c>
      <c r="P118" s="398">
        <v>4</v>
      </c>
      <c r="Q118" s="174">
        <v>0.02</v>
      </c>
      <c r="R118" s="152" t="s">
        <v>427</v>
      </c>
      <c r="S118" s="155" t="s">
        <v>146</v>
      </c>
      <c r="T118" s="156" t="s">
        <v>81</v>
      </c>
      <c r="U118" s="382"/>
      <c r="V118" s="382"/>
      <c r="W118" s="382"/>
      <c r="X118" s="382"/>
      <c r="Y118" s="382"/>
      <c r="Z118" s="382"/>
      <c r="AA118" s="382"/>
      <c r="AB118" s="382"/>
      <c r="AC118" s="382"/>
      <c r="AD118" s="382"/>
      <c r="AE118" s="382"/>
      <c r="AF118" s="382"/>
      <c r="AG118" s="382"/>
      <c r="AH118" s="382"/>
      <c r="AI118" s="382"/>
      <c r="AJ118" s="382"/>
      <c r="AK118" s="382"/>
      <c r="AL118" s="382"/>
      <c r="AM11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8" s="464"/>
      <c r="AO118" s="380"/>
      <c r="AP118" s="445"/>
      <c r="AQ118" s="446"/>
      <c r="AR118" s="446"/>
      <c r="AS118" s="445"/>
      <c r="AT118" s="445"/>
      <c r="AU118" s="445"/>
      <c r="AV118" s="445"/>
      <c r="AW118" s="445"/>
      <c r="AX118" s="445"/>
      <c r="AY118" s="445"/>
      <c r="AZ118" s="445"/>
      <c r="BA118" s="445"/>
      <c r="BB118" s="445"/>
      <c r="BC118" s="445"/>
      <c r="BD118" s="445"/>
      <c r="BE118" s="445"/>
      <c r="BF118" s="445"/>
      <c r="BG118" s="445"/>
      <c r="BH118" s="445"/>
      <c r="BI118" s="445"/>
      <c r="BJ118" s="445"/>
      <c r="BK118" s="445"/>
      <c r="BL118" s="445"/>
    </row>
    <row r="119" spans="1:64" s="444" customFormat="1" ht="125.25" customHeight="1">
      <c r="A119" s="168" t="s">
        <v>247</v>
      </c>
      <c r="B119" s="1" t="s">
        <v>248</v>
      </c>
      <c r="C119" s="1" t="s">
        <v>249</v>
      </c>
      <c r="D119" s="1" t="s">
        <v>250</v>
      </c>
      <c r="E119" s="2" t="s">
        <v>251</v>
      </c>
      <c r="F119" s="169" t="s">
        <v>252</v>
      </c>
      <c r="G119" s="1" t="s">
        <v>253</v>
      </c>
      <c r="H119" s="12" t="s">
        <v>254</v>
      </c>
      <c r="I119" s="391" t="s">
        <v>255</v>
      </c>
      <c r="J119" s="152" t="s">
        <v>625</v>
      </c>
      <c r="K119" s="171" t="s">
        <v>626</v>
      </c>
      <c r="L119" s="152" t="s">
        <v>256</v>
      </c>
      <c r="M119" s="204" t="s">
        <v>257</v>
      </c>
      <c r="N119" s="12">
        <v>12</v>
      </c>
      <c r="O119" s="154" t="s">
        <v>635</v>
      </c>
      <c r="P119" s="398">
        <v>4</v>
      </c>
      <c r="Q119" s="174">
        <v>0.02</v>
      </c>
      <c r="R119" s="152" t="s">
        <v>636</v>
      </c>
      <c r="S119" s="155" t="s">
        <v>146</v>
      </c>
      <c r="T119" s="156" t="s">
        <v>80</v>
      </c>
      <c r="U119" s="382"/>
      <c r="V119" s="382"/>
      <c r="W119" s="382"/>
      <c r="X119" s="382"/>
      <c r="Y119" s="382"/>
      <c r="Z119" s="382"/>
      <c r="AA119" s="382"/>
      <c r="AB119" s="382"/>
      <c r="AC119" s="382"/>
      <c r="AD119" s="382"/>
      <c r="AE119" s="382"/>
      <c r="AF119" s="382"/>
      <c r="AG119" s="382"/>
      <c r="AH119" s="382"/>
      <c r="AI119" s="382"/>
      <c r="AJ119" s="382"/>
      <c r="AK119" s="382"/>
      <c r="AL119" s="382"/>
      <c r="AM11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9" s="464"/>
      <c r="AO119" s="380"/>
      <c r="AP119" s="445"/>
      <c r="AQ119" s="446"/>
      <c r="AR119" s="446"/>
      <c r="AS119" s="445"/>
      <c r="AT119" s="445"/>
      <c r="AU119" s="445"/>
      <c r="AV119" s="445"/>
      <c r="AW119" s="445"/>
      <c r="AX119" s="445"/>
      <c r="AY119" s="445"/>
      <c r="AZ119" s="445"/>
      <c r="BA119" s="445"/>
      <c r="BB119" s="445"/>
      <c r="BC119" s="445"/>
      <c r="BD119" s="445"/>
      <c r="BE119" s="445"/>
      <c r="BF119" s="445"/>
      <c r="BG119" s="445"/>
      <c r="BH119" s="445"/>
      <c r="BI119" s="445"/>
      <c r="BJ119" s="445"/>
      <c r="BK119" s="445"/>
      <c r="BL119" s="445"/>
    </row>
    <row r="120" spans="1:64" s="444" customFormat="1" ht="125.25" customHeight="1">
      <c r="A120" s="168" t="s">
        <v>247</v>
      </c>
      <c r="B120" s="1" t="s">
        <v>248</v>
      </c>
      <c r="C120" s="1" t="s">
        <v>249</v>
      </c>
      <c r="D120" s="1" t="s">
        <v>250</v>
      </c>
      <c r="E120" s="2" t="s">
        <v>251</v>
      </c>
      <c r="F120" s="169" t="s">
        <v>252</v>
      </c>
      <c r="G120" s="1" t="s">
        <v>253</v>
      </c>
      <c r="H120" s="12" t="s">
        <v>254</v>
      </c>
      <c r="I120" s="391" t="s">
        <v>255</v>
      </c>
      <c r="J120" s="152" t="s">
        <v>625</v>
      </c>
      <c r="K120" s="171" t="s">
        <v>626</v>
      </c>
      <c r="L120" s="152" t="s">
        <v>256</v>
      </c>
      <c r="M120" s="204" t="s">
        <v>257</v>
      </c>
      <c r="N120" s="394">
        <v>1</v>
      </c>
      <c r="O120" s="152" t="s">
        <v>637</v>
      </c>
      <c r="P120" s="398">
        <v>72</v>
      </c>
      <c r="Q120" s="174">
        <v>0.02</v>
      </c>
      <c r="R120" s="152" t="s">
        <v>638</v>
      </c>
      <c r="S120" s="155" t="s">
        <v>146</v>
      </c>
      <c r="T120" s="156" t="s">
        <v>81</v>
      </c>
      <c r="U120" s="382"/>
      <c r="V120" s="382"/>
      <c r="W120" s="382"/>
      <c r="X120" s="382"/>
      <c r="Y120" s="382"/>
      <c r="Z120" s="382"/>
      <c r="AA120" s="382"/>
      <c r="AB120" s="382"/>
      <c r="AC120" s="382"/>
      <c r="AD120" s="382"/>
      <c r="AE120" s="382"/>
      <c r="AF120" s="382"/>
      <c r="AG120" s="382"/>
      <c r="AH120" s="382"/>
      <c r="AI120" s="382"/>
      <c r="AJ120" s="382"/>
      <c r="AK120" s="382"/>
      <c r="AL120" s="382"/>
      <c r="AM12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0" s="464"/>
      <c r="AO120" s="380"/>
      <c r="AP120" s="445"/>
      <c r="AQ120" s="446"/>
      <c r="AR120" s="446"/>
      <c r="AS120" s="445"/>
      <c r="AT120" s="445"/>
      <c r="AU120" s="445"/>
      <c r="AV120" s="445"/>
      <c r="AW120" s="445"/>
      <c r="AX120" s="445"/>
      <c r="AY120" s="445"/>
      <c r="AZ120" s="445"/>
      <c r="BA120" s="445"/>
      <c r="BB120" s="445"/>
      <c r="BC120" s="445"/>
      <c r="BD120" s="445"/>
      <c r="BE120" s="445"/>
      <c r="BF120" s="445"/>
      <c r="BG120" s="445"/>
      <c r="BH120" s="445"/>
      <c r="BI120" s="445"/>
      <c r="BJ120" s="445"/>
      <c r="BK120" s="445"/>
      <c r="BL120" s="445"/>
    </row>
    <row r="121" spans="1:64" s="444" customFormat="1" ht="125.25" customHeight="1">
      <c r="A121" s="168" t="s">
        <v>247</v>
      </c>
      <c r="B121" s="1" t="s">
        <v>248</v>
      </c>
      <c r="C121" s="1" t="s">
        <v>249</v>
      </c>
      <c r="D121" s="1" t="s">
        <v>250</v>
      </c>
      <c r="E121" s="2" t="s">
        <v>251</v>
      </c>
      <c r="F121" s="169" t="s">
        <v>252</v>
      </c>
      <c r="G121" s="1" t="s">
        <v>253</v>
      </c>
      <c r="H121" s="12" t="s">
        <v>254</v>
      </c>
      <c r="I121" s="391" t="s">
        <v>255</v>
      </c>
      <c r="J121" s="152" t="s">
        <v>625</v>
      </c>
      <c r="K121" s="171" t="s">
        <v>626</v>
      </c>
      <c r="L121" s="152" t="s">
        <v>256</v>
      </c>
      <c r="M121" s="204" t="s">
        <v>257</v>
      </c>
      <c r="N121" s="12">
        <v>12</v>
      </c>
      <c r="O121" s="12" t="s">
        <v>258</v>
      </c>
      <c r="P121" s="398">
        <v>4</v>
      </c>
      <c r="Q121" s="170">
        <v>6.4000000000000001E-2</v>
      </c>
      <c r="R121" s="12" t="s">
        <v>639</v>
      </c>
      <c r="S121" s="155" t="s">
        <v>146</v>
      </c>
      <c r="T121" s="156" t="s">
        <v>81</v>
      </c>
      <c r="U121" s="382"/>
      <c r="V121" s="382"/>
      <c r="W121" s="382"/>
      <c r="X121" s="382"/>
      <c r="Y121" s="382"/>
      <c r="Z121" s="382"/>
      <c r="AA121" s="382"/>
      <c r="AB121" s="382"/>
      <c r="AC121" s="382"/>
      <c r="AD121" s="382"/>
      <c r="AE121" s="382"/>
      <c r="AF121" s="382"/>
      <c r="AG121" s="382"/>
      <c r="AH121" s="382"/>
      <c r="AI121" s="382"/>
      <c r="AJ121" s="382"/>
      <c r="AK121" s="382"/>
      <c r="AL121" s="382"/>
      <c r="AM12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1" s="415">
        <v>7</v>
      </c>
      <c r="AO121" s="380"/>
      <c r="AP121" s="445"/>
      <c r="AQ121" s="446"/>
      <c r="AR121" s="446"/>
      <c r="AS121" s="445"/>
      <c r="AT121" s="445"/>
      <c r="AU121" s="445"/>
      <c r="AV121" s="445"/>
      <c r="AW121" s="445"/>
      <c r="AX121" s="445"/>
      <c r="AY121" s="445"/>
      <c r="AZ121" s="445"/>
      <c r="BA121" s="445"/>
      <c r="BB121" s="445"/>
      <c r="BC121" s="445"/>
      <c r="BD121" s="445"/>
      <c r="BE121" s="445"/>
      <c r="BF121" s="445"/>
      <c r="BG121" s="445"/>
      <c r="BH121" s="445"/>
      <c r="BI121" s="445"/>
      <c r="BJ121" s="445"/>
      <c r="BK121" s="445"/>
      <c r="BL121" s="445"/>
    </row>
    <row r="122" spans="1:64" s="444" customFormat="1" ht="125.25" customHeight="1">
      <c r="A122" s="168" t="s">
        <v>247</v>
      </c>
      <c r="B122" s="1" t="s">
        <v>248</v>
      </c>
      <c r="C122" s="1" t="s">
        <v>249</v>
      </c>
      <c r="D122" s="1" t="s">
        <v>250</v>
      </c>
      <c r="E122" s="2" t="s">
        <v>251</v>
      </c>
      <c r="F122" s="169" t="s">
        <v>252</v>
      </c>
      <c r="G122" s="1" t="s">
        <v>253</v>
      </c>
      <c r="H122" s="12" t="s">
        <v>254</v>
      </c>
      <c r="I122" s="391" t="s">
        <v>255</v>
      </c>
      <c r="J122" s="152" t="s">
        <v>640</v>
      </c>
      <c r="K122" s="171" t="s">
        <v>641</v>
      </c>
      <c r="L122" s="152" t="s">
        <v>256</v>
      </c>
      <c r="M122" s="204" t="s">
        <v>257</v>
      </c>
      <c r="N122" s="12">
        <v>4</v>
      </c>
      <c r="O122" s="12" t="s">
        <v>642</v>
      </c>
      <c r="P122" s="398">
        <v>1</v>
      </c>
      <c r="Q122" s="174">
        <v>0.05</v>
      </c>
      <c r="R122" s="12" t="s">
        <v>643</v>
      </c>
      <c r="S122" s="155" t="s">
        <v>76</v>
      </c>
      <c r="T122" s="156" t="s">
        <v>79</v>
      </c>
      <c r="U122" s="389"/>
      <c r="V122" s="389"/>
      <c r="W122" s="389"/>
      <c r="X122" s="389"/>
      <c r="Y122" s="389"/>
      <c r="Z122" s="389"/>
      <c r="AA122" s="389"/>
      <c r="AB122" s="389"/>
      <c r="AC122" s="389"/>
      <c r="AD122" s="389"/>
      <c r="AE122" s="389"/>
      <c r="AF122" s="389"/>
      <c r="AG122" s="389"/>
      <c r="AH122" s="389"/>
      <c r="AI122" s="389"/>
      <c r="AJ122" s="389"/>
      <c r="AK122" s="389"/>
      <c r="AL122" s="389"/>
      <c r="AM12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2" s="464" t="s">
        <v>1036</v>
      </c>
      <c r="AO122" s="380"/>
      <c r="AP122" s="445"/>
      <c r="AQ122" s="446"/>
      <c r="AR122" s="446"/>
      <c r="AS122" s="445"/>
      <c r="AT122" s="445"/>
      <c r="AU122" s="445"/>
      <c r="AV122" s="445"/>
      <c r="AW122" s="445"/>
      <c r="AX122" s="445"/>
      <c r="AY122" s="445"/>
      <c r="AZ122" s="445"/>
      <c r="BA122" s="445"/>
      <c r="BB122" s="445"/>
      <c r="BC122" s="445"/>
      <c r="BD122" s="445"/>
      <c r="BE122" s="445"/>
      <c r="BF122" s="445"/>
      <c r="BG122" s="445"/>
      <c r="BH122" s="445"/>
      <c r="BI122" s="445"/>
      <c r="BJ122" s="445"/>
      <c r="BK122" s="445"/>
      <c r="BL122" s="445"/>
    </row>
    <row r="123" spans="1:64" s="444" customFormat="1" ht="125.25" customHeight="1">
      <c r="A123" s="168" t="s">
        <v>247</v>
      </c>
      <c r="B123" s="1" t="s">
        <v>248</v>
      </c>
      <c r="C123" s="1" t="s">
        <v>249</v>
      </c>
      <c r="D123" s="1" t="s">
        <v>250</v>
      </c>
      <c r="E123" s="2" t="s">
        <v>251</v>
      </c>
      <c r="F123" s="169" t="s">
        <v>252</v>
      </c>
      <c r="G123" s="1" t="s">
        <v>253</v>
      </c>
      <c r="H123" s="12" t="s">
        <v>254</v>
      </c>
      <c r="I123" s="391" t="s">
        <v>255</v>
      </c>
      <c r="J123" s="152" t="s">
        <v>640</v>
      </c>
      <c r="K123" s="171" t="s">
        <v>641</v>
      </c>
      <c r="L123" s="152" t="s">
        <v>256</v>
      </c>
      <c r="M123" s="204" t="s">
        <v>257</v>
      </c>
      <c r="N123" s="12">
        <v>4</v>
      </c>
      <c r="O123" s="12" t="s">
        <v>644</v>
      </c>
      <c r="P123" s="398">
        <v>1</v>
      </c>
      <c r="Q123" s="174">
        <v>0.05</v>
      </c>
      <c r="R123" s="12" t="s">
        <v>645</v>
      </c>
      <c r="S123" s="155" t="s">
        <v>30</v>
      </c>
      <c r="T123" s="156" t="s">
        <v>78</v>
      </c>
      <c r="U123" s="382"/>
      <c r="V123" s="382"/>
      <c r="W123" s="382"/>
      <c r="X123" s="382"/>
      <c r="Y123" s="382"/>
      <c r="Z123" s="382"/>
      <c r="AA123" s="382"/>
      <c r="AB123" s="382"/>
      <c r="AC123" s="382"/>
      <c r="AD123" s="382"/>
      <c r="AE123" s="382"/>
      <c r="AF123" s="382"/>
      <c r="AG123" s="382"/>
      <c r="AH123" s="382"/>
      <c r="AI123" s="382"/>
      <c r="AJ123" s="382"/>
      <c r="AK123" s="382"/>
      <c r="AL123" s="382"/>
      <c r="AM12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3" s="464" t="s">
        <v>1036</v>
      </c>
      <c r="AO123" s="380"/>
      <c r="AP123" s="445"/>
      <c r="AQ123" s="446"/>
      <c r="AR123" s="446"/>
      <c r="AS123" s="445"/>
      <c r="AT123" s="445"/>
      <c r="AU123" s="445"/>
      <c r="AV123" s="445"/>
      <c r="AW123" s="445"/>
      <c r="AX123" s="445"/>
      <c r="AY123" s="445"/>
      <c r="AZ123" s="445"/>
      <c r="BA123" s="445"/>
      <c r="BB123" s="445"/>
      <c r="BC123" s="445"/>
      <c r="BD123" s="445"/>
      <c r="BE123" s="445"/>
      <c r="BF123" s="445"/>
      <c r="BG123" s="445"/>
      <c r="BH123" s="445"/>
      <c r="BI123" s="445"/>
      <c r="BJ123" s="445"/>
      <c r="BK123" s="445"/>
      <c r="BL123" s="445"/>
    </row>
    <row r="124" spans="1:64" s="444" customFormat="1" ht="174.75" customHeight="1">
      <c r="A124" s="168" t="s">
        <v>247</v>
      </c>
      <c r="B124" s="1" t="s">
        <v>248</v>
      </c>
      <c r="C124" s="1" t="s">
        <v>249</v>
      </c>
      <c r="D124" s="1" t="s">
        <v>250</v>
      </c>
      <c r="E124" s="2" t="s">
        <v>251</v>
      </c>
      <c r="F124" s="169" t="s">
        <v>252</v>
      </c>
      <c r="G124" s="1" t="s">
        <v>253</v>
      </c>
      <c r="H124" s="12" t="s">
        <v>254</v>
      </c>
      <c r="I124" s="391" t="s">
        <v>255</v>
      </c>
      <c r="J124" s="152" t="s">
        <v>640</v>
      </c>
      <c r="K124" s="171" t="s">
        <v>641</v>
      </c>
      <c r="L124" s="152" t="s">
        <v>256</v>
      </c>
      <c r="M124" s="204" t="s">
        <v>257</v>
      </c>
      <c r="N124" s="394">
        <v>1</v>
      </c>
      <c r="O124" s="159" t="s">
        <v>646</v>
      </c>
      <c r="P124" s="398">
        <v>1</v>
      </c>
      <c r="Q124" s="174">
        <v>0.05</v>
      </c>
      <c r="R124" s="152" t="s">
        <v>647</v>
      </c>
      <c r="S124" s="155" t="s">
        <v>30</v>
      </c>
      <c r="T124" s="156" t="s">
        <v>648</v>
      </c>
      <c r="U124" s="382"/>
      <c r="V124" s="382"/>
      <c r="W124" s="382"/>
      <c r="X124" s="382"/>
      <c r="Y124" s="382"/>
      <c r="Z124" s="382"/>
      <c r="AA124" s="382"/>
      <c r="AB124" s="382"/>
      <c r="AC124" s="382"/>
      <c r="AD124" s="382"/>
      <c r="AE124" s="382"/>
      <c r="AF124" s="382"/>
      <c r="AG124" s="382"/>
      <c r="AH124" s="382"/>
      <c r="AI124" s="382"/>
      <c r="AJ124" s="382"/>
      <c r="AK124" s="382"/>
      <c r="AL124" s="382"/>
      <c r="AM12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4" s="464" t="s">
        <v>1036</v>
      </c>
      <c r="AO124" s="380"/>
      <c r="AP124" s="445"/>
      <c r="AQ124" s="446"/>
      <c r="AR124" s="446"/>
      <c r="AS124" s="445"/>
      <c r="AT124" s="445"/>
      <c r="AU124" s="445"/>
      <c r="AV124" s="445"/>
      <c r="AW124" s="445"/>
      <c r="AX124" s="445"/>
      <c r="AY124" s="445"/>
      <c r="AZ124" s="445"/>
      <c r="BA124" s="445"/>
      <c r="BB124" s="445"/>
      <c r="BC124" s="445"/>
      <c r="BD124" s="445"/>
      <c r="BE124" s="445"/>
      <c r="BF124" s="445"/>
      <c r="BG124" s="445"/>
      <c r="BH124" s="445"/>
      <c r="BI124" s="445"/>
      <c r="BJ124" s="445"/>
      <c r="BK124" s="445"/>
      <c r="BL124" s="445"/>
    </row>
    <row r="125" spans="1:64" s="444" customFormat="1" ht="125.25" customHeight="1">
      <c r="A125" s="168" t="s">
        <v>247</v>
      </c>
      <c r="B125" s="1" t="s">
        <v>248</v>
      </c>
      <c r="C125" s="1" t="s">
        <v>249</v>
      </c>
      <c r="D125" s="1" t="s">
        <v>250</v>
      </c>
      <c r="E125" s="2" t="s">
        <v>251</v>
      </c>
      <c r="F125" s="169" t="s">
        <v>252</v>
      </c>
      <c r="G125" s="1" t="s">
        <v>253</v>
      </c>
      <c r="H125" s="12" t="s">
        <v>254</v>
      </c>
      <c r="I125" s="391" t="s">
        <v>255</v>
      </c>
      <c r="J125" s="152" t="s">
        <v>640</v>
      </c>
      <c r="K125" s="171" t="s">
        <v>641</v>
      </c>
      <c r="L125" s="152" t="s">
        <v>256</v>
      </c>
      <c r="M125" s="204" t="s">
        <v>257</v>
      </c>
      <c r="N125" s="394">
        <v>1</v>
      </c>
      <c r="O125" s="12" t="s">
        <v>649</v>
      </c>
      <c r="P125" s="394">
        <v>1</v>
      </c>
      <c r="Q125" s="174">
        <v>0.05</v>
      </c>
      <c r="R125" s="152" t="s">
        <v>650</v>
      </c>
      <c r="S125" s="155" t="s">
        <v>29</v>
      </c>
      <c r="T125" s="156" t="s">
        <v>81</v>
      </c>
      <c r="U125" s="382"/>
      <c r="V125" s="382"/>
      <c r="W125" s="382"/>
      <c r="X125" s="382"/>
      <c r="Y125" s="382"/>
      <c r="Z125" s="382"/>
      <c r="AA125" s="382"/>
      <c r="AB125" s="382"/>
      <c r="AC125" s="382"/>
      <c r="AD125" s="382"/>
      <c r="AE125" s="382"/>
      <c r="AF125" s="382"/>
      <c r="AG125" s="382"/>
      <c r="AH125" s="382"/>
      <c r="AI125" s="382"/>
      <c r="AJ125" s="382"/>
      <c r="AK125" s="382"/>
      <c r="AL125" s="382"/>
      <c r="AM12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5" s="464" t="s">
        <v>1038</v>
      </c>
      <c r="AO125" s="380"/>
      <c r="AP125" s="445"/>
      <c r="AQ125" s="446"/>
      <c r="AR125" s="446"/>
      <c r="AS125" s="445"/>
      <c r="AT125" s="445"/>
      <c r="AU125" s="445"/>
      <c r="AV125" s="445"/>
      <c r="AW125" s="445"/>
      <c r="AX125" s="445"/>
      <c r="AY125" s="445"/>
      <c r="AZ125" s="445"/>
      <c r="BA125" s="445"/>
      <c r="BB125" s="445"/>
      <c r="BC125" s="445"/>
      <c r="BD125" s="445"/>
      <c r="BE125" s="445"/>
      <c r="BF125" s="445"/>
      <c r="BG125" s="445"/>
      <c r="BH125" s="445"/>
      <c r="BI125" s="445"/>
      <c r="BJ125" s="445"/>
      <c r="BK125" s="445"/>
      <c r="BL125" s="445"/>
    </row>
    <row r="126" spans="1:64" s="444" customFormat="1" ht="125.25" customHeight="1">
      <c r="A126" s="168" t="s">
        <v>247</v>
      </c>
      <c r="B126" s="1" t="s">
        <v>248</v>
      </c>
      <c r="C126" s="1" t="s">
        <v>249</v>
      </c>
      <c r="D126" s="1" t="s">
        <v>250</v>
      </c>
      <c r="E126" s="2" t="s">
        <v>251</v>
      </c>
      <c r="F126" s="169" t="s">
        <v>252</v>
      </c>
      <c r="G126" s="1" t="s">
        <v>253</v>
      </c>
      <c r="H126" s="12" t="s">
        <v>254</v>
      </c>
      <c r="I126" s="391" t="s">
        <v>255</v>
      </c>
      <c r="J126" s="152" t="s">
        <v>640</v>
      </c>
      <c r="K126" s="171" t="s">
        <v>641</v>
      </c>
      <c r="L126" s="152" t="s">
        <v>256</v>
      </c>
      <c r="M126" s="204" t="s">
        <v>257</v>
      </c>
      <c r="N126" s="12">
        <v>4</v>
      </c>
      <c r="O126" s="12" t="s">
        <v>651</v>
      </c>
      <c r="P126" s="12">
        <v>1</v>
      </c>
      <c r="Q126" s="174">
        <v>0.05</v>
      </c>
      <c r="R126" s="12" t="s">
        <v>652</v>
      </c>
      <c r="S126" s="155" t="s">
        <v>78</v>
      </c>
      <c r="T126" s="156" t="s">
        <v>79</v>
      </c>
      <c r="U126" s="382"/>
      <c r="V126" s="382"/>
      <c r="W126" s="382"/>
      <c r="X126" s="382"/>
      <c r="Y126" s="382"/>
      <c r="Z126" s="382"/>
      <c r="AA126" s="382"/>
      <c r="AB126" s="382"/>
      <c r="AC126" s="382"/>
      <c r="AD126" s="382"/>
      <c r="AE126" s="382"/>
      <c r="AF126" s="382"/>
      <c r="AG126" s="382"/>
      <c r="AH126" s="382"/>
      <c r="AI126" s="382"/>
      <c r="AJ126" s="382"/>
      <c r="AK126" s="382"/>
      <c r="AL126" s="382"/>
      <c r="AM12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6" s="464" t="s">
        <v>1036</v>
      </c>
      <c r="AO126" s="380"/>
      <c r="AP126" s="445"/>
      <c r="AQ126" s="446"/>
      <c r="AR126" s="446"/>
      <c r="AS126" s="445"/>
      <c r="AT126" s="445"/>
      <c r="AU126" s="445"/>
      <c r="AV126" s="445"/>
      <c r="AW126" s="445"/>
      <c r="AX126" s="445"/>
      <c r="AY126" s="445"/>
      <c r="AZ126" s="445"/>
      <c r="BA126" s="445"/>
      <c r="BB126" s="445"/>
      <c r="BC126" s="445"/>
      <c r="BD126" s="445"/>
      <c r="BE126" s="445"/>
      <c r="BF126" s="445"/>
      <c r="BG126" s="445"/>
      <c r="BH126" s="445"/>
      <c r="BI126" s="445"/>
      <c r="BJ126" s="445"/>
      <c r="BK126" s="445"/>
      <c r="BL126" s="445"/>
    </row>
    <row r="127" spans="1:64" s="444" customFormat="1" ht="125.25" customHeight="1">
      <c r="A127" s="168" t="s">
        <v>247</v>
      </c>
      <c r="B127" s="1" t="s">
        <v>248</v>
      </c>
      <c r="C127" s="1" t="s">
        <v>249</v>
      </c>
      <c r="D127" s="1" t="s">
        <v>250</v>
      </c>
      <c r="E127" s="2" t="s">
        <v>251</v>
      </c>
      <c r="F127" s="169" t="s">
        <v>252</v>
      </c>
      <c r="G127" s="1" t="s">
        <v>253</v>
      </c>
      <c r="H127" s="12" t="s">
        <v>254</v>
      </c>
      <c r="I127" s="391" t="s">
        <v>255</v>
      </c>
      <c r="J127" s="152" t="s">
        <v>640</v>
      </c>
      <c r="K127" s="171" t="s">
        <v>641</v>
      </c>
      <c r="L127" s="152" t="s">
        <v>256</v>
      </c>
      <c r="M127" s="204" t="s">
        <v>257</v>
      </c>
      <c r="N127" s="398">
        <v>12</v>
      </c>
      <c r="O127" s="12" t="s">
        <v>258</v>
      </c>
      <c r="P127" s="398">
        <v>4</v>
      </c>
      <c r="Q127" s="170">
        <v>6.4000000000000001E-2</v>
      </c>
      <c r="R127" s="12" t="s">
        <v>639</v>
      </c>
      <c r="S127" s="155" t="s">
        <v>146</v>
      </c>
      <c r="T127" s="156" t="s">
        <v>81</v>
      </c>
      <c r="U127" s="382"/>
      <c r="V127" s="382"/>
      <c r="W127" s="382"/>
      <c r="X127" s="382"/>
      <c r="Y127" s="382"/>
      <c r="Z127" s="382"/>
      <c r="AA127" s="382"/>
      <c r="AB127" s="382"/>
      <c r="AC127" s="384">
        <v>1</v>
      </c>
      <c r="AD127" s="382"/>
      <c r="AE127" s="382"/>
      <c r="AF127" s="382"/>
      <c r="AG127" s="382"/>
      <c r="AH127" s="382"/>
      <c r="AI127" s="382"/>
      <c r="AJ127" s="382"/>
      <c r="AK127" s="382"/>
      <c r="AL127" s="384">
        <v>1</v>
      </c>
      <c r="AM127" s="46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27" s="387" t="s">
        <v>1037</v>
      </c>
      <c r="AO127" s="380"/>
      <c r="AP127" s="445"/>
      <c r="AQ127" s="446"/>
      <c r="AR127" s="446"/>
      <c r="AS127" s="445"/>
      <c r="AT127" s="445"/>
      <c r="AU127" s="445"/>
      <c r="AV127" s="445"/>
      <c r="AW127" s="445"/>
      <c r="AX127" s="445"/>
      <c r="AY127" s="445"/>
      <c r="AZ127" s="445"/>
      <c r="BA127" s="445"/>
      <c r="BB127" s="445"/>
      <c r="BC127" s="445"/>
      <c r="BD127" s="445"/>
      <c r="BE127" s="445"/>
      <c r="BF127" s="445"/>
      <c r="BG127" s="445"/>
      <c r="BH127" s="445"/>
      <c r="BI127" s="445"/>
      <c r="BJ127" s="445"/>
      <c r="BK127" s="445"/>
      <c r="BL127" s="445"/>
    </row>
    <row r="128" spans="1:64" s="444" customFormat="1" ht="125.25" customHeight="1">
      <c r="A128" s="168" t="s">
        <v>247</v>
      </c>
      <c r="B128" s="1" t="s">
        <v>248</v>
      </c>
      <c r="C128" s="1" t="s">
        <v>249</v>
      </c>
      <c r="D128" s="1" t="s">
        <v>250</v>
      </c>
      <c r="E128" s="2" t="s">
        <v>251</v>
      </c>
      <c r="F128" s="169" t="s">
        <v>252</v>
      </c>
      <c r="G128" s="1" t="s">
        <v>253</v>
      </c>
      <c r="H128" s="12" t="s">
        <v>254</v>
      </c>
      <c r="I128" s="391" t="s">
        <v>255</v>
      </c>
      <c r="J128" s="152" t="s">
        <v>640</v>
      </c>
      <c r="K128" s="171" t="s">
        <v>641</v>
      </c>
      <c r="L128" s="152" t="s">
        <v>256</v>
      </c>
      <c r="M128" s="204" t="s">
        <v>257</v>
      </c>
      <c r="N128" s="398">
        <v>1</v>
      </c>
      <c r="O128" s="152" t="s">
        <v>653</v>
      </c>
      <c r="P128" s="398">
        <v>1</v>
      </c>
      <c r="Q128" s="174">
        <v>0.05</v>
      </c>
      <c r="R128" s="152" t="s">
        <v>654</v>
      </c>
      <c r="S128" s="171" t="s">
        <v>76</v>
      </c>
      <c r="T128" s="156" t="s">
        <v>81</v>
      </c>
      <c r="U128" s="382"/>
      <c r="V128" s="382"/>
      <c r="W128" s="382"/>
      <c r="X128" s="382"/>
      <c r="Y128" s="382"/>
      <c r="Z128" s="382"/>
      <c r="AA128" s="382"/>
      <c r="AB128" s="382"/>
      <c r="AC128" s="382"/>
      <c r="AD128" s="382"/>
      <c r="AE128" s="382"/>
      <c r="AF128" s="382"/>
      <c r="AG128" s="382"/>
      <c r="AH128" s="382"/>
      <c r="AI128" s="382"/>
      <c r="AJ128" s="382"/>
      <c r="AK128" s="382"/>
      <c r="AL128" s="382"/>
      <c r="AM12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8" s="464" t="s">
        <v>1036</v>
      </c>
      <c r="AO128" s="380"/>
      <c r="AP128" s="445"/>
      <c r="AQ128" s="446"/>
      <c r="AR128" s="446"/>
      <c r="AS128" s="445"/>
      <c r="AT128" s="445"/>
      <c r="AU128" s="445"/>
      <c r="AV128" s="445"/>
      <c r="AW128" s="445"/>
      <c r="AX128" s="445"/>
      <c r="AY128" s="445"/>
      <c r="AZ128" s="445"/>
      <c r="BA128" s="445"/>
      <c r="BB128" s="445"/>
      <c r="BC128" s="445"/>
      <c r="BD128" s="445"/>
      <c r="BE128" s="445"/>
      <c r="BF128" s="445"/>
      <c r="BG128" s="445"/>
      <c r="BH128" s="445"/>
      <c r="BI128" s="445"/>
      <c r="BJ128" s="445"/>
      <c r="BK128" s="445"/>
      <c r="BL128" s="445"/>
    </row>
    <row r="129" spans="1:64" s="444" customFormat="1" ht="125.25" customHeight="1">
      <c r="A129" s="168" t="s">
        <v>247</v>
      </c>
      <c r="B129" s="1" t="s">
        <v>248</v>
      </c>
      <c r="C129" s="1" t="s">
        <v>249</v>
      </c>
      <c r="D129" s="1" t="s">
        <v>250</v>
      </c>
      <c r="E129" s="2" t="s">
        <v>251</v>
      </c>
      <c r="F129" s="169" t="s">
        <v>252</v>
      </c>
      <c r="G129" s="1" t="s">
        <v>253</v>
      </c>
      <c r="H129" s="12" t="s">
        <v>254</v>
      </c>
      <c r="I129" s="391" t="s">
        <v>255</v>
      </c>
      <c r="J129" s="152" t="s">
        <v>640</v>
      </c>
      <c r="K129" s="171" t="s">
        <v>641</v>
      </c>
      <c r="L129" s="152" t="s">
        <v>256</v>
      </c>
      <c r="M129" s="204" t="s">
        <v>257</v>
      </c>
      <c r="N129" s="398">
        <v>2</v>
      </c>
      <c r="O129" s="152" t="s">
        <v>655</v>
      </c>
      <c r="P129" s="398">
        <v>2</v>
      </c>
      <c r="Q129" s="174">
        <v>0.05</v>
      </c>
      <c r="R129" s="152" t="s">
        <v>656</v>
      </c>
      <c r="S129" s="171" t="s">
        <v>72</v>
      </c>
      <c r="T129" s="172" t="s">
        <v>80</v>
      </c>
      <c r="U129" s="389"/>
      <c r="V129" s="389"/>
      <c r="W129" s="389"/>
      <c r="X129" s="389"/>
      <c r="Y129" s="389"/>
      <c r="Z129" s="389"/>
      <c r="AA129" s="389"/>
      <c r="AB129" s="389"/>
      <c r="AC129" s="389"/>
      <c r="AD129" s="389"/>
      <c r="AE129" s="389"/>
      <c r="AF129" s="389"/>
      <c r="AG129" s="389"/>
      <c r="AH129" s="389"/>
      <c r="AI129" s="389"/>
      <c r="AJ129" s="389"/>
      <c r="AK129" s="389"/>
      <c r="AL129" s="389"/>
      <c r="AM12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9" s="464" t="s">
        <v>1036</v>
      </c>
      <c r="AO129" s="380"/>
      <c r="AP129" s="445"/>
      <c r="AQ129" s="446"/>
      <c r="AR129" s="446"/>
      <c r="AS129" s="445"/>
      <c r="AT129" s="445"/>
      <c r="AU129" s="445"/>
      <c r="AV129" s="445"/>
      <c r="AW129" s="445"/>
      <c r="AX129" s="445"/>
      <c r="AY129" s="445"/>
      <c r="AZ129" s="445"/>
      <c r="BA129" s="445"/>
      <c r="BB129" s="445"/>
      <c r="BC129" s="445"/>
      <c r="BD129" s="445"/>
      <c r="BE129" s="445"/>
      <c r="BF129" s="445"/>
      <c r="BG129" s="445"/>
      <c r="BH129" s="445"/>
      <c r="BI129" s="445"/>
      <c r="BJ129" s="445"/>
      <c r="BK129" s="445"/>
      <c r="BL129" s="445"/>
    </row>
    <row r="130" spans="1:64" s="444" customFormat="1" ht="125.25" customHeight="1">
      <c r="A130" s="168" t="s">
        <v>247</v>
      </c>
      <c r="B130" s="1" t="s">
        <v>248</v>
      </c>
      <c r="C130" s="1" t="s">
        <v>249</v>
      </c>
      <c r="D130" s="1" t="s">
        <v>250</v>
      </c>
      <c r="E130" s="2" t="s">
        <v>251</v>
      </c>
      <c r="F130" s="169" t="s">
        <v>252</v>
      </c>
      <c r="G130" s="1" t="s">
        <v>253</v>
      </c>
      <c r="H130" s="12" t="s">
        <v>254</v>
      </c>
      <c r="I130" s="391" t="s">
        <v>255</v>
      </c>
      <c r="J130" s="152" t="s">
        <v>640</v>
      </c>
      <c r="K130" s="171" t="s">
        <v>641</v>
      </c>
      <c r="L130" s="152" t="s">
        <v>256</v>
      </c>
      <c r="M130" s="204" t="s">
        <v>257</v>
      </c>
      <c r="N130" s="394">
        <v>1</v>
      </c>
      <c r="O130" s="152" t="s">
        <v>579</v>
      </c>
      <c r="P130" s="394">
        <v>1</v>
      </c>
      <c r="Q130" s="174">
        <v>0.05</v>
      </c>
      <c r="R130" s="152" t="s">
        <v>580</v>
      </c>
      <c r="S130" s="171" t="s">
        <v>146</v>
      </c>
      <c r="T130" s="172" t="s">
        <v>81</v>
      </c>
      <c r="U130" s="382"/>
      <c r="V130" s="382"/>
      <c r="W130" s="382"/>
      <c r="X130" s="382"/>
      <c r="Y130" s="382"/>
      <c r="Z130" s="382"/>
      <c r="AA130" s="382"/>
      <c r="AB130" s="382"/>
      <c r="AC130" s="382"/>
      <c r="AD130" s="382"/>
      <c r="AE130" s="382"/>
      <c r="AF130" s="382"/>
      <c r="AG130" s="382"/>
      <c r="AH130" s="382"/>
      <c r="AI130" s="382"/>
      <c r="AJ130" s="382"/>
      <c r="AK130" s="382"/>
      <c r="AL130" s="382"/>
      <c r="AM13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30" s="464" t="s">
        <v>1036</v>
      </c>
      <c r="AO130" s="380"/>
      <c r="AP130" s="445"/>
      <c r="AQ130" s="446"/>
      <c r="AR130" s="446"/>
      <c r="AS130" s="445"/>
      <c r="AT130" s="445"/>
      <c r="AU130" s="445"/>
      <c r="AV130" s="445"/>
      <c r="AW130" s="445"/>
      <c r="AX130" s="445"/>
      <c r="AY130" s="445"/>
      <c r="AZ130" s="445"/>
      <c r="BA130" s="445"/>
      <c r="BB130" s="445"/>
      <c r="BC130" s="445"/>
      <c r="BD130" s="445"/>
      <c r="BE130" s="445"/>
      <c r="BF130" s="445"/>
      <c r="BG130" s="445"/>
      <c r="BH130" s="445"/>
      <c r="BI130" s="445"/>
      <c r="BJ130" s="445"/>
      <c r="BK130" s="445"/>
      <c r="BL130" s="445"/>
    </row>
    <row r="131" spans="1:64" s="444" customFormat="1" ht="125.25" customHeight="1">
      <c r="A131" s="168" t="s">
        <v>247</v>
      </c>
      <c r="B131" s="1" t="s">
        <v>248</v>
      </c>
      <c r="C131" s="1" t="s">
        <v>249</v>
      </c>
      <c r="D131" s="1" t="s">
        <v>250</v>
      </c>
      <c r="E131" s="2" t="s">
        <v>251</v>
      </c>
      <c r="F131" s="169" t="s">
        <v>252</v>
      </c>
      <c r="G131" s="1" t="s">
        <v>253</v>
      </c>
      <c r="H131" s="12" t="s">
        <v>254</v>
      </c>
      <c r="I131" s="391" t="s">
        <v>255</v>
      </c>
      <c r="J131" s="152" t="s">
        <v>640</v>
      </c>
      <c r="K131" s="171" t="s">
        <v>641</v>
      </c>
      <c r="L131" s="152" t="s">
        <v>256</v>
      </c>
      <c r="M131" s="204" t="s">
        <v>257</v>
      </c>
      <c r="N131" s="394">
        <v>1</v>
      </c>
      <c r="O131" s="12" t="s">
        <v>657</v>
      </c>
      <c r="P131" s="394">
        <v>1</v>
      </c>
      <c r="Q131" s="174">
        <v>0.05</v>
      </c>
      <c r="R131" s="12" t="s">
        <v>582</v>
      </c>
      <c r="S131" s="155" t="s">
        <v>30</v>
      </c>
      <c r="T131" s="156" t="s">
        <v>78</v>
      </c>
      <c r="U131" s="382"/>
      <c r="V131" s="382"/>
      <c r="W131" s="382"/>
      <c r="X131" s="382"/>
      <c r="Y131" s="382"/>
      <c r="Z131" s="382"/>
      <c r="AA131" s="382"/>
      <c r="AB131" s="382"/>
      <c r="AC131" s="382"/>
      <c r="AD131" s="382"/>
      <c r="AE131" s="382"/>
      <c r="AF131" s="382"/>
      <c r="AG131" s="382"/>
      <c r="AH131" s="382"/>
      <c r="AI131" s="382"/>
      <c r="AJ131" s="382"/>
      <c r="AK131" s="382"/>
      <c r="AL131" s="382"/>
      <c r="AM13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31" s="464" t="s">
        <v>1036</v>
      </c>
      <c r="AO131" s="380"/>
      <c r="AP131" s="445"/>
      <c r="AQ131" s="446"/>
      <c r="AR131" s="446"/>
      <c r="AS131" s="445"/>
      <c r="AT131" s="445"/>
      <c r="AU131" s="445"/>
      <c r="AV131" s="445"/>
      <c r="AW131" s="445"/>
      <c r="AX131" s="445"/>
      <c r="AY131" s="445"/>
      <c r="AZ131" s="445"/>
      <c r="BA131" s="445"/>
      <c r="BB131" s="445"/>
      <c r="BC131" s="445"/>
      <c r="BD131" s="445"/>
      <c r="BE131" s="445"/>
      <c r="BF131" s="445"/>
      <c r="BG131" s="445"/>
      <c r="BH131" s="445"/>
      <c r="BI131" s="445"/>
      <c r="BJ131" s="445"/>
      <c r="BK131" s="445"/>
      <c r="BL131" s="445"/>
    </row>
    <row r="132" spans="1:64" s="444" customFormat="1" ht="125.25" customHeight="1">
      <c r="A132" s="168" t="s">
        <v>247</v>
      </c>
      <c r="B132" s="1" t="s">
        <v>248</v>
      </c>
      <c r="C132" s="1" t="s">
        <v>249</v>
      </c>
      <c r="D132" s="1" t="s">
        <v>250</v>
      </c>
      <c r="E132" s="2" t="s">
        <v>251</v>
      </c>
      <c r="F132" s="169" t="s">
        <v>252</v>
      </c>
      <c r="G132" s="1" t="s">
        <v>253</v>
      </c>
      <c r="H132" s="12" t="s">
        <v>254</v>
      </c>
      <c r="I132" s="391" t="s">
        <v>255</v>
      </c>
      <c r="J132" s="152" t="s">
        <v>658</v>
      </c>
      <c r="K132" s="171" t="s">
        <v>641</v>
      </c>
      <c r="L132" s="152" t="s">
        <v>256</v>
      </c>
      <c r="M132" s="204" t="s">
        <v>83</v>
      </c>
      <c r="N132" s="398">
        <v>4</v>
      </c>
      <c r="O132" s="152" t="s">
        <v>659</v>
      </c>
      <c r="P132" s="398">
        <v>1</v>
      </c>
      <c r="Q132" s="174">
        <v>0.05</v>
      </c>
      <c r="R132" s="152" t="s">
        <v>660</v>
      </c>
      <c r="S132" s="155" t="s">
        <v>29</v>
      </c>
      <c r="T132" s="156" t="s">
        <v>29</v>
      </c>
      <c r="U132" s="157" t="s">
        <v>661</v>
      </c>
      <c r="V132" s="157">
        <v>1</v>
      </c>
      <c r="W132" s="157">
        <v>1</v>
      </c>
      <c r="X132" s="157" t="s">
        <v>662</v>
      </c>
      <c r="Y132" s="157" t="s">
        <v>148</v>
      </c>
      <c r="Z132" s="157">
        <v>0</v>
      </c>
      <c r="AA132" s="157" t="s">
        <v>662</v>
      </c>
      <c r="AB132" s="157" t="s">
        <v>148</v>
      </c>
      <c r="AC132" s="157">
        <v>0</v>
      </c>
      <c r="AD132" s="157" t="s">
        <v>662</v>
      </c>
      <c r="AE132" s="157" t="s">
        <v>148</v>
      </c>
      <c r="AF132" s="157">
        <v>0</v>
      </c>
      <c r="AG132" s="157" t="s">
        <v>662</v>
      </c>
      <c r="AH132" s="157" t="s">
        <v>148</v>
      </c>
      <c r="AI132" s="157">
        <v>0</v>
      </c>
      <c r="AJ132" s="157" t="s">
        <v>662</v>
      </c>
      <c r="AK132" s="157" t="s">
        <v>148</v>
      </c>
      <c r="AL132" s="157">
        <v>0</v>
      </c>
      <c r="AM132"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32" s="467" t="s">
        <v>1032</v>
      </c>
      <c r="AO132" s="380"/>
      <c r="AP132" s="445"/>
      <c r="AQ132" s="446"/>
      <c r="AR132" s="446"/>
      <c r="AS132" s="445"/>
      <c r="AT132" s="445"/>
      <c r="AU132" s="445"/>
      <c r="AV132" s="445"/>
      <c r="AW132" s="445"/>
      <c r="AX132" s="445"/>
      <c r="AY132" s="445"/>
      <c r="AZ132" s="445"/>
      <c r="BA132" s="445"/>
      <c r="BB132" s="445"/>
      <c r="BC132" s="445"/>
      <c r="BD132" s="445"/>
      <c r="BE132" s="445"/>
      <c r="BF132" s="445"/>
      <c r="BG132" s="445"/>
      <c r="BH132" s="445"/>
      <c r="BI132" s="445"/>
      <c r="BJ132" s="445"/>
      <c r="BK132" s="445"/>
      <c r="BL132" s="445"/>
    </row>
    <row r="133" spans="1:64" s="444" customFormat="1" ht="125.25" customHeight="1">
      <c r="A133" s="168" t="s">
        <v>247</v>
      </c>
      <c r="B133" s="1" t="s">
        <v>248</v>
      </c>
      <c r="C133" s="1" t="s">
        <v>249</v>
      </c>
      <c r="D133" s="1" t="s">
        <v>250</v>
      </c>
      <c r="E133" s="2" t="s">
        <v>251</v>
      </c>
      <c r="F133" s="169" t="s">
        <v>252</v>
      </c>
      <c r="G133" s="1" t="s">
        <v>253</v>
      </c>
      <c r="H133" s="12" t="s">
        <v>254</v>
      </c>
      <c r="I133" s="391" t="s">
        <v>255</v>
      </c>
      <c r="J133" s="152" t="s">
        <v>658</v>
      </c>
      <c r="K133" s="171" t="s">
        <v>641</v>
      </c>
      <c r="L133" s="152" t="s">
        <v>256</v>
      </c>
      <c r="M133" s="204" t="s">
        <v>83</v>
      </c>
      <c r="N133" s="394">
        <v>1</v>
      </c>
      <c r="O133" s="152" t="s">
        <v>663</v>
      </c>
      <c r="P133" s="225">
        <v>1</v>
      </c>
      <c r="Q133" s="174">
        <v>0.15</v>
      </c>
      <c r="R133" s="152" t="s">
        <v>664</v>
      </c>
      <c r="S133" s="155" t="s">
        <v>30</v>
      </c>
      <c r="T133" s="156" t="s">
        <v>81</v>
      </c>
      <c r="U133" s="21"/>
      <c r="V133" s="21"/>
      <c r="W133" s="226">
        <v>0</v>
      </c>
      <c r="X133" s="21"/>
      <c r="Y133" s="227"/>
      <c r="Z133" s="226">
        <v>0</v>
      </c>
      <c r="AA133" s="21" t="s">
        <v>665</v>
      </c>
      <c r="AB133" s="21" t="s">
        <v>666</v>
      </c>
      <c r="AC133" s="226">
        <v>0.38</v>
      </c>
      <c r="AD133" s="228"/>
      <c r="AE133" s="228"/>
      <c r="AF133" s="229">
        <v>0</v>
      </c>
      <c r="AG133" s="228"/>
      <c r="AH133" s="228"/>
      <c r="AI133" s="229">
        <v>0</v>
      </c>
      <c r="AJ133" s="21" t="s">
        <v>667</v>
      </c>
      <c r="AK133" s="227" t="s">
        <v>668</v>
      </c>
      <c r="AL133" s="226">
        <v>0.14000000000000001</v>
      </c>
      <c r="AM133" s="23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0.52</v>
      </c>
      <c r="AN133" s="468" t="s">
        <v>1035</v>
      </c>
      <c r="AO133" s="380"/>
      <c r="AP133" s="445"/>
      <c r="AQ133" s="446"/>
      <c r="AR133" s="446"/>
      <c r="AS133" s="445"/>
      <c r="AT133" s="445"/>
      <c r="AU133" s="445"/>
      <c r="AV133" s="445"/>
      <c r="AW133" s="445"/>
      <c r="AX133" s="445"/>
      <c r="AY133" s="445"/>
      <c r="AZ133" s="445"/>
      <c r="BA133" s="445"/>
      <c r="BB133" s="445"/>
      <c r="BC133" s="445"/>
      <c r="BD133" s="445"/>
      <c r="BE133" s="445"/>
      <c r="BF133" s="445"/>
      <c r="BG133" s="445"/>
      <c r="BH133" s="445"/>
      <c r="BI133" s="445"/>
      <c r="BJ133" s="445"/>
      <c r="BK133" s="445"/>
      <c r="BL133" s="445"/>
    </row>
    <row r="134" spans="1:64" s="444" customFormat="1" ht="125.25" customHeight="1">
      <c r="A134" s="168" t="s">
        <v>247</v>
      </c>
      <c r="B134" s="1" t="s">
        <v>248</v>
      </c>
      <c r="C134" s="1" t="s">
        <v>249</v>
      </c>
      <c r="D134" s="1" t="s">
        <v>250</v>
      </c>
      <c r="E134" s="2" t="s">
        <v>251</v>
      </c>
      <c r="F134" s="169" t="s">
        <v>252</v>
      </c>
      <c r="G134" s="1" t="s">
        <v>253</v>
      </c>
      <c r="H134" s="12" t="s">
        <v>254</v>
      </c>
      <c r="I134" s="391" t="s">
        <v>255</v>
      </c>
      <c r="J134" s="152" t="s">
        <v>658</v>
      </c>
      <c r="K134" s="171" t="s">
        <v>641</v>
      </c>
      <c r="L134" s="152" t="s">
        <v>256</v>
      </c>
      <c r="M134" s="204" t="s">
        <v>83</v>
      </c>
      <c r="N134" s="398">
        <v>4</v>
      </c>
      <c r="O134" s="152" t="s">
        <v>669</v>
      </c>
      <c r="P134" s="398">
        <v>1</v>
      </c>
      <c r="Q134" s="174">
        <v>0.05</v>
      </c>
      <c r="R134" s="152" t="s">
        <v>670</v>
      </c>
      <c r="S134" s="155" t="s">
        <v>29</v>
      </c>
      <c r="T134" s="156" t="s">
        <v>29</v>
      </c>
      <c r="U134" s="21" t="s">
        <v>671</v>
      </c>
      <c r="V134" s="231" t="s">
        <v>672</v>
      </c>
      <c r="W134" s="157">
        <v>1</v>
      </c>
      <c r="X134" s="157" t="s">
        <v>662</v>
      </c>
      <c r="Y134" s="157" t="s">
        <v>148</v>
      </c>
      <c r="Z134" s="157">
        <v>0</v>
      </c>
      <c r="AA134" s="157" t="s">
        <v>662</v>
      </c>
      <c r="AB134" s="157" t="s">
        <v>148</v>
      </c>
      <c r="AC134" s="157">
        <v>0</v>
      </c>
      <c r="AD134" s="157" t="s">
        <v>662</v>
      </c>
      <c r="AE134" s="157" t="s">
        <v>148</v>
      </c>
      <c r="AF134" s="157">
        <v>0</v>
      </c>
      <c r="AG134" s="157" t="s">
        <v>662</v>
      </c>
      <c r="AH134" s="157" t="s">
        <v>148</v>
      </c>
      <c r="AI134" s="157">
        <v>0</v>
      </c>
      <c r="AJ134" s="157" t="s">
        <v>662</v>
      </c>
      <c r="AK134" s="157" t="s">
        <v>148</v>
      </c>
      <c r="AL134" s="157">
        <v>0</v>
      </c>
      <c r="AM134"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34" s="467" t="s">
        <v>1032</v>
      </c>
      <c r="AO134" s="380"/>
      <c r="AP134" s="445"/>
      <c r="AQ134" s="446"/>
      <c r="AR134" s="446"/>
      <c r="AS134" s="445"/>
      <c r="AT134" s="445"/>
      <c r="AU134" s="445"/>
      <c r="AV134" s="445"/>
      <c r="AW134" s="445"/>
      <c r="AX134" s="445"/>
      <c r="AY134" s="445"/>
      <c r="AZ134" s="445"/>
      <c r="BA134" s="445"/>
      <c r="BB134" s="445"/>
      <c r="BC134" s="445"/>
      <c r="BD134" s="445"/>
      <c r="BE134" s="445"/>
      <c r="BF134" s="445"/>
      <c r="BG134" s="445"/>
      <c r="BH134" s="445"/>
      <c r="BI134" s="445"/>
      <c r="BJ134" s="445"/>
      <c r="BK134" s="445"/>
      <c r="BL134" s="445"/>
    </row>
    <row r="135" spans="1:64" s="444" customFormat="1" ht="125.25" customHeight="1">
      <c r="A135" s="168" t="s">
        <v>247</v>
      </c>
      <c r="B135" s="1" t="s">
        <v>248</v>
      </c>
      <c r="C135" s="1" t="s">
        <v>249</v>
      </c>
      <c r="D135" s="1" t="s">
        <v>250</v>
      </c>
      <c r="E135" s="2" t="s">
        <v>251</v>
      </c>
      <c r="F135" s="169" t="s">
        <v>252</v>
      </c>
      <c r="G135" s="1" t="s">
        <v>253</v>
      </c>
      <c r="H135" s="12" t="s">
        <v>254</v>
      </c>
      <c r="I135" s="391" t="s">
        <v>255</v>
      </c>
      <c r="J135" s="152" t="s">
        <v>658</v>
      </c>
      <c r="K135" s="171" t="s">
        <v>641</v>
      </c>
      <c r="L135" s="152" t="s">
        <v>256</v>
      </c>
      <c r="M135" s="204" t="s">
        <v>83</v>
      </c>
      <c r="N135" s="394">
        <v>1</v>
      </c>
      <c r="O135" s="152" t="s">
        <v>673</v>
      </c>
      <c r="P135" s="394">
        <v>1</v>
      </c>
      <c r="Q135" s="174">
        <v>0.15</v>
      </c>
      <c r="R135" s="152" t="s">
        <v>674</v>
      </c>
      <c r="S135" s="155" t="s">
        <v>30</v>
      </c>
      <c r="T135" s="156" t="s">
        <v>81</v>
      </c>
      <c r="U135" s="21" t="s">
        <v>675</v>
      </c>
      <c r="V135" s="231" t="s">
        <v>676</v>
      </c>
      <c r="W135" s="232">
        <v>0</v>
      </c>
      <c r="X135" s="21" t="s">
        <v>675</v>
      </c>
      <c r="Y135" s="231" t="s">
        <v>677</v>
      </c>
      <c r="Z135" s="232">
        <v>0</v>
      </c>
      <c r="AA135" s="21" t="s">
        <v>675</v>
      </c>
      <c r="AB135" s="231" t="s">
        <v>677</v>
      </c>
      <c r="AC135" s="232">
        <v>0.25</v>
      </c>
      <c r="AD135" s="21" t="s">
        <v>675</v>
      </c>
      <c r="AE135" s="231" t="s">
        <v>677</v>
      </c>
      <c r="AF135" s="157">
        <v>0</v>
      </c>
      <c r="AG135" s="21" t="s">
        <v>675</v>
      </c>
      <c r="AH135" s="231" t="s">
        <v>677</v>
      </c>
      <c r="AI135" s="157">
        <v>0</v>
      </c>
      <c r="AJ135" s="157" t="s">
        <v>678</v>
      </c>
      <c r="AK135" s="231" t="s">
        <v>677</v>
      </c>
      <c r="AL135" s="232">
        <v>0.25</v>
      </c>
      <c r="AM135"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v>
      </c>
      <c r="AN135" s="466" t="s">
        <v>1034</v>
      </c>
      <c r="AO135" s="380"/>
      <c r="AP135" s="445"/>
      <c r="AQ135" s="446"/>
      <c r="AR135" s="446"/>
      <c r="AS135" s="445"/>
      <c r="AT135" s="445"/>
      <c r="AU135" s="445"/>
      <c r="AV135" s="445"/>
      <c r="AW135" s="445"/>
      <c r="AX135" s="445"/>
      <c r="AY135" s="445"/>
      <c r="AZ135" s="445"/>
      <c r="BA135" s="445"/>
      <c r="BB135" s="445"/>
      <c r="BC135" s="445"/>
      <c r="BD135" s="445"/>
      <c r="BE135" s="445"/>
      <c r="BF135" s="445"/>
      <c r="BG135" s="445"/>
      <c r="BH135" s="445"/>
      <c r="BI135" s="445"/>
      <c r="BJ135" s="445"/>
      <c r="BK135" s="445"/>
      <c r="BL135" s="445"/>
    </row>
    <row r="136" spans="1:64" s="444" customFormat="1" ht="125.25" customHeight="1">
      <c r="A136" s="168" t="s">
        <v>247</v>
      </c>
      <c r="B136" s="1" t="s">
        <v>248</v>
      </c>
      <c r="C136" s="1" t="s">
        <v>249</v>
      </c>
      <c r="D136" s="1" t="s">
        <v>250</v>
      </c>
      <c r="E136" s="2" t="s">
        <v>251</v>
      </c>
      <c r="F136" s="169" t="s">
        <v>252</v>
      </c>
      <c r="G136" s="1" t="s">
        <v>253</v>
      </c>
      <c r="H136" s="12" t="s">
        <v>254</v>
      </c>
      <c r="I136" s="391" t="s">
        <v>255</v>
      </c>
      <c r="J136" s="152" t="s">
        <v>658</v>
      </c>
      <c r="K136" s="171" t="s">
        <v>641</v>
      </c>
      <c r="L136" s="152" t="s">
        <v>256</v>
      </c>
      <c r="M136" s="204" t="s">
        <v>83</v>
      </c>
      <c r="N136" s="398">
        <v>4</v>
      </c>
      <c r="O136" s="152" t="s">
        <v>679</v>
      </c>
      <c r="P136" s="398">
        <v>1</v>
      </c>
      <c r="Q136" s="174">
        <v>0.05</v>
      </c>
      <c r="R136" s="152" t="s">
        <v>680</v>
      </c>
      <c r="S136" s="155" t="s">
        <v>29</v>
      </c>
      <c r="T136" s="156" t="s">
        <v>29</v>
      </c>
      <c r="U136" s="396" t="s">
        <v>681</v>
      </c>
      <c r="V136" s="231" t="s">
        <v>682</v>
      </c>
      <c r="W136" s="157">
        <v>1</v>
      </c>
      <c r="X136" s="157" t="s">
        <v>662</v>
      </c>
      <c r="Y136" s="231" t="s">
        <v>683</v>
      </c>
      <c r="Z136" s="157">
        <v>0</v>
      </c>
      <c r="AA136" s="157" t="s">
        <v>662</v>
      </c>
      <c r="AB136" s="233" t="s">
        <v>684</v>
      </c>
      <c r="AC136" s="157">
        <v>0</v>
      </c>
      <c r="AD136" s="157" t="s">
        <v>662</v>
      </c>
      <c r="AE136" s="233" t="s">
        <v>684</v>
      </c>
      <c r="AF136" s="157"/>
      <c r="AG136" s="157" t="s">
        <v>662</v>
      </c>
      <c r="AH136" s="233" t="s">
        <v>684</v>
      </c>
      <c r="AI136" s="157">
        <v>0</v>
      </c>
      <c r="AJ136" s="157" t="s">
        <v>662</v>
      </c>
      <c r="AK136" s="233" t="s">
        <v>684</v>
      </c>
      <c r="AL136" s="157">
        <v>0</v>
      </c>
      <c r="AM136"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36" s="467" t="s">
        <v>1032</v>
      </c>
      <c r="AO136" s="380"/>
      <c r="AP136" s="445"/>
      <c r="AQ136" s="446"/>
      <c r="AR136" s="446"/>
      <c r="AS136" s="445"/>
      <c r="AT136" s="445"/>
      <c r="AU136" s="445"/>
      <c r="AV136" s="445"/>
      <c r="AW136" s="445"/>
      <c r="AX136" s="445"/>
      <c r="AY136" s="445"/>
      <c r="AZ136" s="445"/>
      <c r="BA136" s="445"/>
      <c r="BB136" s="445"/>
      <c r="BC136" s="445"/>
      <c r="BD136" s="445"/>
      <c r="BE136" s="445"/>
      <c r="BF136" s="445"/>
      <c r="BG136" s="445"/>
      <c r="BH136" s="445"/>
      <c r="BI136" s="445"/>
      <c r="BJ136" s="445"/>
      <c r="BK136" s="445"/>
      <c r="BL136" s="445"/>
    </row>
    <row r="137" spans="1:64" s="444" customFormat="1" ht="183" customHeight="1">
      <c r="A137" s="168" t="s">
        <v>247</v>
      </c>
      <c r="B137" s="1" t="s">
        <v>248</v>
      </c>
      <c r="C137" s="1" t="s">
        <v>249</v>
      </c>
      <c r="D137" s="1" t="s">
        <v>250</v>
      </c>
      <c r="E137" s="2" t="s">
        <v>251</v>
      </c>
      <c r="F137" s="169" t="s">
        <v>252</v>
      </c>
      <c r="G137" s="1" t="s">
        <v>253</v>
      </c>
      <c r="H137" s="12" t="s">
        <v>254</v>
      </c>
      <c r="I137" s="391" t="s">
        <v>255</v>
      </c>
      <c r="J137" s="152" t="s">
        <v>658</v>
      </c>
      <c r="K137" s="171" t="s">
        <v>641</v>
      </c>
      <c r="L137" s="152" t="s">
        <v>256</v>
      </c>
      <c r="M137" s="204" t="s">
        <v>83</v>
      </c>
      <c r="N137" s="394">
        <v>1</v>
      </c>
      <c r="O137" s="152" t="s">
        <v>685</v>
      </c>
      <c r="P137" s="394">
        <v>1</v>
      </c>
      <c r="Q137" s="174">
        <v>0.15</v>
      </c>
      <c r="R137" s="152" t="s">
        <v>686</v>
      </c>
      <c r="S137" s="155" t="s">
        <v>30</v>
      </c>
      <c r="T137" s="156" t="s">
        <v>81</v>
      </c>
      <c r="U137" s="21" t="s">
        <v>687</v>
      </c>
      <c r="V137" s="231" t="s">
        <v>688</v>
      </c>
      <c r="W137" s="232">
        <v>0</v>
      </c>
      <c r="X137" s="21" t="s">
        <v>687</v>
      </c>
      <c r="Y137" s="231" t="s">
        <v>688</v>
      </c>
      <c r="Z137" s="232"/>
      <c r="AA137" s="21" t="s">
        <v>687</v>
      </c>
      <c r="AB137" s="231" t="s">
        <v>688</v>
      </c>
      <c r="AC137" s="232">
        <v>0.5</v>
      </c>
      <c r="AD137" s="21" t="s">
        <v>687</v>
      </c>
      <c r="AE137" s="231" t="s">
        <v>688</v>
      </c>
      <c r="AF137" s="157">
        <v>0</v>
      </c>
      <c r="AG137" s="21" t="s">
        <v>687</v>
      </c>
      <c r="AH137" s="231" t="s">
        <v>688</v>
      </c>
      <c r="AI137" s="157">
        <v>0</v>
      </c>
      <c r="AJ137" s="157" t="s">
        <v>689</v>
      </c>
      <c r="AK137" s="231" t="s">
        <v>688</v>
      </c>
      <c r="AL137" s="232">
        <v>0.25</v>
      </c>
      <c r="AM137"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0.75</v>
      </c>
      <c r="AN137" s="466" t="s">
        <v>1033</v>
      </c>
      <c r="AO137" s="380"/>
      <c r="AP137" s="445"/>
      <c r="AQ137" s="446"/>
      <c r="AR137" s="446"/>
      <c r="AS137" s="445"/>
      <c r="AT137" s="445"/>
      <c r="AU137" s="445"/>
      <c r="AV137" s="445"/>
      <c r="AW137" s="445"/>
      <c r="AX137" s="445"/>
      <c r="AY137" s="445"/>
      <c r="AZ137" s="445"/>
      <c r="BA137" s="445"/>
      <c r="BB137" s="445"/>
      <c r="BC137" s="445"/>
      <c r="BD137" s="445"/>
      <c r="BE137" s="445"/>
      <c r="BF137" s="445"/>
      <c r="BG137" s="445"/>
      <c r="BH137" s="445"/>
      <c r="BI137" s="445"/>
      <c r="BJ137" s="445"/>
      <c r="BK137" s="445"/>
      <c r="BL137" s="445"/>
    </row>
    <row r="138" spans="1:64" s="444" customFormat="1" ht="125.25" customHeight="1">
      <c r="A138" s="168" t="s">
        <v>247</v>
      </c>
      <c r="B138" s="1" t="s">
        <v>248</v>
      </c>
      <c r="C138" s="1" t="s">
        <v>249</v>
      </c>
      <c r="D138" s="1" t="s">
        <v>250</v>
      </c>
      <c r="E138" s="2" t="s">
        <v>251</v>
      </c>
      <c r="F138" s="169" t="s">
        <v>252</v>
      </c>
      <c r="G138" s="1" t="s">
        <v>253</v>
      </c>
      <c r="H138" s="12" t="s">
        <v>254</v>
      </c>
      <c r="I138" s="391" t="s">
        <v>255</v>
      </c>
      <c r="J138" s="152" t="s">
        <v>658</v>
      </c>
      <c r="K138" s="171" t="s">
        <v>641</v>
      </c>
      <c r="L138" s="152" t="s">
        <v>256</v>
      </c>
      <c r="M138" s="204" t="s">
        <v>83</v>
      </c>
      <c r="N138" s="398">
        <v>4</v>
      </c>
      <c r="O138" s="152" t="s">
        <v>690</v>
      </c>
      <c r="P138" s="398">
        <v>1</v>
      </c>
      <c r="Q138" s="174">
        <v>0.05</v>
      </c>
      <c r="R138" s="152" t="s">
        <v>691</v>
      </c>
      <c r="S138" s="155" t="s">
        <v>29</v>
      </c>
      <c r="T138" s="156" t="s">
        <v>29</v>
      </c>
      <c r="U138" s="396" t="s">
        <v>692</v>
      </c>
      <c r="V138" s="231" t="s">
        <v>693</v>
      </c>
      <c r="W138" s="157">
        <v>1</v>
      </c>
      <c r="X138" s="157" t="s">
        <v>662</v>
      </c>
      <c r="Y138" s="157"/>
      <c r="Z138" s="157">
        <v>0</v>
      </c>
      <c r="AA138" s="157" t="s">
        <v>662</v>
      </c>
      <c r="AB138" s="157"/>
      <c r="AC138" s="157">
        <v>0</v>
      </c>
      <c r="AD138" s="157" t="s">
        <v>662</v>
      </c>
      <c r="AE138" s="157"/>
      <c r="AF138" s="157">
        <v>0</v>
      </c>
      <c r="AG138" s="157" t="s">
        <v>662</v>
      </c>
      <c r="AH138" s="157"/>
      <c r="AI138" s="157">
        <v>0</v>
      </c>
      <c r="AJ138" s="157" t="s">
        <v>662</v>
      </c>
      <c r="AK138" s="157"/>
      <c r="AL138" s="157">
        <v>0</v>
      </c>
      <c r="AM138" s="234">
        <v>1</v>
      </c>
      <c r="AN138" s="467" t="s">
        <v>1032</v>
      </c>
      <c r="AO138" s="380"/>
      <c r="AP138" s="445"/>
      <c r="AQ138" s="446"/>
      <c r="AR138" s="446"/>
      <c r="AS138" s="445"/>
      <c r="AT138" s="445"/>
      <c r="AU138" s="445"/>
      <c r="AV138" s="445"/>
      <c r="AW138" s="445"/>
      <c r="AX138" s="445"/>
      <c r="AY138" s="445"/>
      <c r="AZ138" s="445"/>
      <c r="BA138" s="445"/>
      <c r="BB138" s="445"/>
      <c r="BC138" s="445"/>
      <c r="BD138" s="445"/>
      <c r="BE138" s="445"/>
      <c r="BF138" s="445"/>
      <c r="BG138" s="445"/>
      <c r="BH138" s="445"/>
      <c r="BI138" s="445"/>
      <c r="BJ138" s="445"/>
      <c r="BK138" s="445"/>
      <c r="BL138" s="445"/>
    </row>
    <row r="139" spans="1:64" s="444" customFormat="1" ht="125.25" customHeight="1">
      <c r="A139" s="168" t="s">
        <v>247</v>
      </c>
      <c r="B139" s="1" t="s">
        <v>248</v>
      </c>
      <c r="C139" s="1" t="s">
        <v>249</v>
      </c>
      <c r="D139" s="1" t="s">
        <v>250</v>
      </c>
      <c r="E139" s="2" t="s">
        <v>251</v>
      </c>
      <c r="F139" s="169" t="s">
        <v>252</v>
      </c>
      <c r="G139" s="1" t="s">
        <v>253</v>
      </c>
      <c r="H139" s="12" t="s">
        <v>254</v>
      </c>
      <c r="I139" s="391" t="s">
        <v>255</v>
      </c>
      <c r="J139" s="152" t="s">
        <v>658</v>
      </c>
      <c r="K139" s="171" t="s">
        <v>641</v>
      </c>
      <c r="L139" s="152" t="s">
        <v>256</v>
      </c>
      <c r="M139" s="204" t="s">
        <v>83</v>
      </c>
      <c r="N139" s="394">
        <v>1</v>
      </c>
      <c r="O139" s="152" t="s">
        <v>694</v>
      </c>
      <c r="P139" s="394">
        <v>1</v>
      </c>
      <c r="Q139" s="174">
        <v>0.15</v>
      </c>
      <c r="R139" s="152" t="s">
        <v>695</v>
      </c>
      <c r="S139" s="155" t="s">
        <v>30</v>
      </c>
      <c r="T139" s="156" t="s">
        <v>81</v>
      </c>
      <c r="U139" s="382"/>
      <c r="V139" s="157"/>
      <c r="W139" s="157"/>
      <c r="X139" s="157"/>
      <c r="Y139" s="157"/>
      <c r="Z139" s="157"/>
      <c r="AA139" s="157" t="s">
        <v>675</v>
      </c>
      <c r="AB139" s="231" t="s">
        <v>696</v>
      </c>
      <c r="AC139" s="232">
        <v>0.25</v>
      </c>
      <c r="AD139" s="157"/>
      <c r="AE139" s="157"/>
      <c r="AF139" s="157"/>
      <c r="AG139" s="157"/>
      <c r="AH139" s="157"/>
      <c r="AI139" s="157"/>
      <c r="AJ139" s="157" t="s">
        <v>697</v>
      </c>
      <c r="AK139" s="231" t="s">
        <v>698</v>
      </c>
      <c r="AL139" s="232">
        <v>0.33</v>
      </c>
      <c r="AM139"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0.58000000000000007</v>
      </c>
      <c r="AN139" s="466" t="s">
        <v>1031</v>
      </c>
      <c r="AO139" s="380"/>
      <c r="AP139" s="445"/>
      <c r="AQ139" s="446"/>
      <c r="AR139" s="446"/>
      <c r="AS139" s="445"/>
      <c r="AT139" s="445"/>
      <c r="AU139" s="445"/>
      <c r="AV139" s="445"/>
      <c r="AW139" s="445"/>
      <c r="AX139" s="445"/>
      <c r="AY139" s="445"/>
      <c r="AZ139" s="445"/>
      <c r="BA139" s="445"/>
      <c r="BB139" s="445"/>
      <c r="BC139" s="445"/>
      <c r="BD139" s="445"/>
      <c r="BE139" s="445"/>
      <c r="BF139" s="445"/>
      <c r="BG139" s="445"/>
      <c r="BH139" s="445"/>
      <c r="BI139" s="445"/>
      <c r="BJ139" s="445"/>
      <c r="BK139" s="445"/>
      <c r="BL139" s="445"/>
    </row>
    <row r="140" spans="1:64" s="444" customFormat="1" ht="125.25" customHeight="1">
      <c r="A140" s="168" t="s">
        <v>247</v>
      </c>
      <c r="B140" s="1" t="s">
        <v>248</v>
      </c>
      <c r="C140" s="1" t="s">
        <v>249</v>
      </c>
      <c r="D140" s="1" t="s">
        <v>250</v>
      </c>
      <c r="E140" s="2" t="s">
        <v>251</v>
      </c>
      <c r="F140" s="169" t="s">
        <v>252</v>
      </c>
      <c r="G140" s="1" t="s">
        <v>253</v>
      </c>
      <c r="H140" s="12" t="s">
        <v>254</v>
      </c>
      <c r="I140" s="391" t="s">
        <v>255</v>
      </c>
      <c r="J140" s="152" t="s">
        <v>658</v>
      </c>
      <c r="K140" s="171" t="s">
        <v>641</v>
      </c>
      <c r="L140" s="152" t="s">
        <v>256</v>
      </c>
      <c r="M140" s="204" t="s">
        <v>83</v>
      </c>
      <c r="N140" s="398">
        <v>1</v>
      </c>
      <c r="O140" s="152" t="s">
        <v>699</v>
      </c>
      <c r="P140" s="398">
        <v>1</v>
      </c>
      <c r="Q140" s="174">
        <v>0.05</v>
      </c>
      <c r="R140" s="152" t="s">
        <v>700</v>
      </c>
      <c r="S140" s="171" t="s">
        <v>30</v>
      </c>
      <c r="T140" s="172" t="s">
        <v>146</v>
      </c>
      <c r="U140" s="396" t="s">
        <v>701</v>
      </c>
      <c r="V140" s="157"/>
      <c r="W140" s="157"/>
      <c r="X140" s="396" t="s">
        <v>701</v>
      </c>
      <c r="Y140" s="157"/>
      <c r="Z140" s="157"/>
      <c r="AA140" s="396" t="s">
        <v>702</v>
      </c>
      <c r="AB140" s="231" t="s">
        <v>703</v>
      </c>
      <c r="AC140" s="232">
        <v>0.9</v>
      </c>
      <c r="AD140" s="396" t="s">
        <v>701</v>
      </c>
      <c r="AE140" s="157"/>
      <c r="AF140" s="157"/>
      <c r="AG140" s="396" t="s">
        <v>701</v>
      </c>
      <c r="AH140" s="157"/>
      <c r="AI140" s="157"/>
      <c r="AJ140" s="157" t="s">
        <v>704</v>
      </c>
      <c r="AK140" s="231" t="s">
        <v>705</v>
      </c>
      <c r="AL140" s="232">
        <v>0.05</v>
      </c>
      <c r="AM140"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0.95000000000000007</v>
      </c>
      <c r="AN140" s="464" t="s">
        <v>1030</v>
      </c>
      <c r="AO140" s="380"/>
      <c r="AP140" s="445"/>
      <c r="AQ140" s="446"/>
      <c r="AR140" s="446"/>
      <c r="AS140" s="445"/>
      <c r="AT140" s="445"/>
      <c r="AU140" s="445"/>
      <c r="AV140" s="445"/>
      <c r="AW140" s="445"/>
      <c r="AX140" s="445"/>
      <c r="AY140" s="445"/>
      <c r="AZ140" s="445"/>
      <c r="BA140" s="445"/>
      <c r="BB140" s="445"/>
      <c r="BC140" s="445"/>
      <c r="BD140" s="445"/>
      <c r="BE140" s="445"/>
      <c r="BF140" s="445"/>
      <c r="BG140" s="445"/>
      <c r="BH140" s="445"/>
      <c r="BI140" s="445"/>
      <c r="BJ140" s="445"/>
      <c r="BK140" s="445"/>
      <c r="BL140" s="445"/>
    </row>
    <row r="141" spans="1:64" s="444" customFormat="1" ht="125.25" customHeight="1">
      <c r="A141" s="168" t="s">
        <v>247</v>
      </c>
      <c r="B141" s="1" t="s">
        <v>248</v>
      </c>
      <c r="C141" s="1" t="s">
        <v>249</v>
      </c>
      <c r="D141" s="1" t="s">
        <v>250</v>
      </c>
      <c r="E141" s="2" t="s">
        <v>251</v>
      </c>
      <c r="F141" s="169" t="s">
        <v>252</v>
      </c>
      <c r="G141" s="1" t="s">
        <v>253</v>
      </c>
      <c r="H141" s="12" t="s">
        <v>254</v>
      </c>
      <c r="I141" s="391" t="s">
        <v>255</v>
      </c>
      <c r="J141" s="152" t="s">
        <v>658</v>
      </c>
      <c r="K141" s="171" t="s">
        <v>641</v>
      </c>
      <c r="L141" s="152" t="s">
        <v>256</v>
      </c>
      <c r="M141" s="204" t="s">
        <v>83</v>
      </c>
      <c r="N141" s="398">
        <v>1</v>
      </c>
      <c r="O141" s="152" t="s">
        <v>706</v>
      </c>
      <c r="P141" s="398">
        <v>1</v>
      </c>
      <c r="Q141" s="174">
        <v>0.1</v>
      </c>
      <c r="R141" s="152" t="s">
        <v>707</v>
      </c>
      <c r="S141" s="155" t="s">
        <v>146</v>
      </c>
      <c r="T141" s="156" t="s">
        <v>283</v>
      </c>
      <c r="U141" s="389"/>
      <c r="V141" s="189"/>
      <c r="W141" s="189"/>
      <c r="X141" s="189"/>
      <c r="Y141" s="189"/>
      <c r="Z141" s="189"/>
      <c r="AA141" s="189" t="s">
        <v>708</v>
      </c>
      <c r="AB141" s="189" t="s">
        <v>709</v>
      </c>
      <c r="AC141" s="235">
        <v>0.25</v>
      </c>
      <c r="AD141" s="189"/>
      <c r="AE141" s="189"/>
      <c r="AF141" s="189"/>
      <c r="AG141" s="189"/>
      <c r="AH141" s="189"/>
      <c r="AI141" s="189"/>
      <c r="AJ141" s="189" t="s">
        <v>710</v>
      </c>
      <c r="AK141" s="189" t="s">
        <v>711</v>
      </c>
      <c r="AL141" s="235">
        <v>0.25</v>
      </c>
      <c r="AM141"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v>
      </c>
      <c r="AN141" s="466" t="s">
        <v>1029</v>
      </c>
      <c r="AO141" s="380"/>
      <c r="AP141" s="445"/>
      <c r="AQ141" s="446"/>
      <c r="AR141" s="446"/>
      <c r="AS141" s="445"/>
      <c r="AT141" s="445"/>
      <c r="AU141" s="445"/>
      <c r="AV141" s="445"/>
      <c r="AW141" s="445"/>
      <c r="AX141" s="445"/>
      <c r="AY141" s="445"/>
      <c r="AZ141" s="445"/>
      <c r="BA141" s="445"/>
      <c r="BB141" s="445"/>
      <c r="BC141" s="445"/>
      <c r="BD141" s="445"/>
      <c r="BE141" s="445"/>
      <c r="BF141" s="445"/>
      <c r="BG141" s="445"/>
      <c r="BH141" s="445"/>
      <c r="BI141" s="445"/>
      <c r="BJ141" s="445"/>
      <c r="BK141" s="445"/>
      <c r="BL141" s="445"/>
    </row>
    <row r="142" spans="1:64" s="444" customFormat="1" ht="125.25" customHeight="1">
      <c r="A142" s="168" t="s">
        <v>247</v>
      </c>
      <c r="B142" s="1" t="s">
        <v>248</v>
      </c>
      <c r="C142" s="1" t="s">
        <v>249</v>
      </c>
      <c r="D142" s="1" t="s">
        <v>250</v>
      </c>
      <c r="E142" s="2" t="s">
        <v>251</v>
      </c>
      <c r="F142" s="169" t="s">
        <v>252</v>
      </c>
      <c r="G142" s="1" t="s">
        <v>253</v>
      </c>
      <c r="H142" s="12" t="s">
        <v>254</v>
      </c>
      <c r="I142" s="391" t="s">
        <v>255</v>
      </c>
      <c r="J142" s="152" t="s">
        <v>658</v>
      </c>
      <c r="K142" s="171" t="s">
        <v>641</v>
      </c>
      <c r="L142" s="152" t="s">
        <v>256</v>
      </c>
      <c r="M142" s="204" t="s">
        <v>83</v>
      </c>
      <c r="N142" s="398">
        <v>1</v>
      </c>
      <c r="O142" s="152" t="s">
        <v>712</v>
      </c>
      <c r="P142" s="398">
        <v>1</v>
      </c>
      <c r="Q142" s="174">
        <v>0.05</v>
      </c>
      <c r="R142" s="152" t="s">
        <v>713</v>
      </c>
      <c r="S142" s="171" t="s">
        <v>30</v>
      </c>
      <c r="T142" s="172" t="s">
        <v>283</v>
      </c>
      <c r="U142" s="382"/>
      <c r="V142" s="157"/>
      <c r="W142" s="157">
        <v>0</v>
      </c>
      <c r="X142" s="157"/>
      <c r="Y142" s="157"/>
      <c r="Z142" s="157">
        <v>0</v>
      </c>
      <c r="AA142" s="157"/>
      <c r="AB142" s="157"/>
      <c r="AC142" s="157">
        <v>0</v>
      </c>
      <c r="AD142" s="157"/>
      <c r="AE142" s="157"/>
      <c r="AF142" s="157">
        <v>0</v>
      </c>
      <c r="AG142" s="157"/>
      <c r="AH142" s="157"/>
      <c r="AI142" s="157">
        <v>0</v>
      </c>
      <c r="AJ142" s="157" t="s">
        <v>714</v>
      </c>
      <c r="AK142" s="157" t="s">
        <v>148</v>
      </c>
      <c r="AL142" s="157">
        <v>0</v>
      </c>
      <c r="AM142"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42" s="464" t="s">
        <v>1028</v>
      </c>
      <c r="AO142" s="380"/>
      <c r="AP142" s="445"/>
      <c r="AQ142" s="446"/>
      <c r="AR142" s="446"/>
      <c r="AS142" s="445"/>
      <c r="AT142" s="445"/>
      <c r="AU142" s="445"/>
      <c r="AV142" s="445"/>
      <c r="AW142" s="445"/>
      <c r="AX142" s="445"/>
      <c r="AY142" s="445"/>
      <c r="AZ142" s="445"/>
      <c r="BA142" s="445"/>
      <c r="BB142" s="445"/>
      <c r="BC142" s="445"/>
      <c r="BD142" s="445"/>
      <c r="BE142" s="445"/>
      <c r="BF142" s="445"/>
      <c r="BG142" s="445"/>
      <c r="BH142" s="445"/>
      <c r="BI142" s="445"/>
      <c r="BJ142" s="445"/>
      <c r="BK142" s="445"/>
      <c r="BL142" s="445"/>
    </row>
    <row r="143" spans="1:64" s="444" customFormat="1" ht="125.25" customHeight="1">
      <c r="A143" s="168" t="s">
        <v>247</v>
      </c>
      <c r="B143" s="1" t="s">
        <v>248</v>
      </c>
      <c r="C143" s="1" t="s">
        <v>249</v>
      </c>
      <c r="D143" s="1" t="s">
        <v>250</v>
      </c>
      <c r="E143" s="2" t="s">
        <v>251</v>
      </c>
      <c r="F143" s="169" t="s">
        <v>252</v>
      </c>
      <c r="G143" s="1" t="s">
        <v>253</v>
      </c>
      <c r="H143" s="12" t="s">
        <v>254</v>
      </c>
      <c r="I143" s="391" t="s">
        <v>255</v>
      </c>
      <c r="J143" s="152" t="s">
        <v>658</v>
      </c>
      <c r="K143" s="171" t="s">
        <v>641</v>
      </c>
      <c r="L143" s="152" t="s">
        <v>256</v>
      </c>
      <c r="M143" s="204" t="s">
        <v>257</v>
      </c>
      <c r="N143" s="398">
        <v>12</v>
      </c>
      <c r="O143" s="154" t="s">
        <v>258</v>
      </c>
      <c r="P143" s="398">
        <v>4</v>
      </c>
      <c r="Q143" s="170">
        <v>6.4000000000000001E-2</v>
      </c>
      <c r="R143" s="152" t="s">
        <v>639</v>
      </c>
      <c r="S143" s="155" t="s">
        <v>146</v>
      </c>
      <c r="T143" s="156" t="s">
        <v>81</v>
      </c>
      <c r="U143" s="450" t="s">
        <v>715</v>
      </c>
      <c r="V143" s="157"/>
      <c r="W143" s="157"/>
      <c r="X143" s="450" t="s">
        <v>715</v>
      </c>
      <c r="Y143" s="157"/>
      <c r="Z143" s="157"/>
      <c r="AA143" s="157" t="s">
        <v>716</v>
      </c>
      <c r="AB143" s="232" t="s">
        <v>717</v>
      </c>
      <c r="AC143" s="236">
        <v>1</v>
      </c>
      <c r="AD143" s="236" t="s">
        <v>715</v>
      </c>
      <c r="AE143" s="157"/>
      <c r="AF143" s="157"/>
      <c r="AG143" s="450" t="s">
        <v>715</v>
      </c>
      <c r="AH143" s="157"/>
      <c r="AI143" s="157"/>
      <c r="AJ143" s="157" t="s">
        <v>718</v>
      </c>
      <c r="AK143" s="157" t="s">
        <v>719</v>
      </c>
      <c r="AL143" s="237">
        <v>1</v>
      </c>
      <c r="AM143" s="23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43" s="387">
        <f>SUM(Tabla33[[#This Row],[TOTAL AVANCE CUANTITATIVO MARZO]]+Tabla33[[#This Row],[TOTAL AVANCE CUANTITATIVO JUNIO]])</f>
        <v>2</v>
      </c>
      <c r="AO143" s="380"/>
      <c r="AP143" s="445"/>
      <c r="AQ143" s="446"/>
      <c r="AR143" s="446"/>
      <c r="AS143" s="445"/>
      <c r="AT143" s="445"/>
      <c r="AU143" s="445"/>
      <c r="AV143" s="445"/>
      <c r="AW143" s="445"/>
      <c r="AX143" s="445"/>
      <c r="AY143" s="445"/>
      <c r="AZ143" s="445"/>
      <c r="BA143" s="445"/>
      <c r="BB143" s="445"/>
      <c r="BC143" s="445"/>
      <c r="BD143" s="445"/>
      <c r="BE143" s="445"/>
      <c r="BF143" s="445"/>
      <c r="BG143" s="445"/>
      <c r="BH143" s="445"/>
      <c r="BI143" s="445"/>
      <c r="BJ143" s="445"/>
      <c r="BK143" s="445"/>
      <c r="BL143" s="445"/>
    </row>
    <row r="144" spans="1:64" s="444" customFormat="1" ht="125.25" customHeight="1">
      <c r="A144" s="168" t="s">
        <v>247</v>
      </c>
      <c r="B144" s="1" t="s">
        <v>248</v>
      </c>
      <c r="C144" s="1" t="s">
        <v>249</v>
      </c>
      <c r="D144" s="1" t="s">
        <v>250</v>
      </c>
      <c r="E144" s="2" t="s">
        <v>251</v>
      </c>
      <c r="F144" s="169" t="s">
        <v>252</v>
      </c>
      <c r="G144" s="1" t="s">
        <v>253</v>
      </c>
      <c r="H144" s="12" t="s">
        <v>254</v>
      </c>
      <c r="I144" s="391" t="s">
        <v>255</v>
      </c>
      <c r="J144" s="152" t="s">
        <v>658</v>
      </c>
      <c r="K144" s="171" t="s">
        <v>641</v>
      </c>
      <c r="L144" s="152" t="s">
        <v>256</v>
      </c>
      <c r="M144" s="204" t="s">
        <v>257</v>
      </c>
      <c r="N144" s="394">
        <v>1</v>
      </c>
      <c r="O144" s="152" t="s">
        <v>579</v>
      </c>
      <c r="P144" s="394">
        <v>1</v>
      </c>
      <c r="Q144" s="174">
        <v>0.05</v>
      </c>
      <c r="R144" s="152" t="s">
        <v>580</v>
      </c>
      <c r="S144" s="171" t="s">
        <v>146</v>
      </c>
      <c r="T144" s="172" t="s">
        <v>81</v>
      </c>
      <c r="U144" s="382"/>
      <c r="V144" s="157"/>
      <c r="W144" s="157"/>
      <c r="X144" s="157"/>
      <c r="Y144" s="157"/>
      <c r="Z144" s="157"/>
      <c r="AA144" s="157" t="s">
        <v>720</v>
      </c>
      <c r="AB144" s="189" t="s">
        <v>709</v>
      </c>
      <c r="AC144" s="232">
        <v>0</v>
      </c>
      <c r="AD144" s="157"/>
      <c r="AE144" s="157"/>
      <c r="AF144" s="157"/>
      <c r="AG144" s="157"/>
      <c r="AH144" s="157"/>
      <c r="AI144" s="157"/>
      <c r="AJ144" s="157" t="s">
        <v>721</v>
      </c>
      <c r="AK144" s="157" t="s">
        <v>711</v>
      </c>
      <c r="AL144" s="232">
        <v>0</v>
      </c>
      <c r="AM144"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44" s="464" t="s">
        <v>1027</v>
      </c>
      <c r="AO144" s="380"/>
      <c r="AP144" s="445"/>
      <c r="AQ144" s="446"/>
      <c r="AR144" s="446"/>
      <c r="AS144" s="445"/>
      <c r="AT144" s="445"/>
      <c r="AU144" s="445"/>
      <c r="AV144" s="445"/>
      <c r="AW144" s="445"/>
      <c r="AX144" s="445"/>
      <c r="AY144" s="445"/>
      <c r="AZ144" s="445"/>
      <c r="BA144" s="445"/>
      <c r="BB144" s="445"/>
      <c r="BC144" s="445"/>
      <c r="BD144" s="445"/>
      <c r="BE144" s="445"/>
      <c r="BF144" s="445"/>
      <c r="BG144" s="445"/>
      <c r="BH144" s="445"/>
      <c r="BI144" s="445"/>
      <c r="BJ144" s="445"/>
      <c r="BK144" s="445"/>
      <c r="BL144" s="445"/>
    </row>
    <row r="145" spans="1:64" s="444" customFormat="1" ht="179.25" customHeight="1">
      <c r="A145" s="168" t="s">
        <v>247</v>
      </c>
      <c r="B145" s="1" t="s">
        <v>248</v>
      </c>
      <c r="C145" s="1" t="s">
        <v>249</v>
      </c>
      <c r="D145" s="1" t="s">
        <v>250</v>
      </c>
      <c r="E145" s="2" t="s">
        <v>251</v>
      </c>
      <c r="F145" s="169" t="s">
        <v>252</v>
      </c>
      <c r="G145" s="1" t="s">
        <v>253</v>
      </c>
      <c r="H145" s="12" t="s">
        <v>254</v>
      </c>
      <c r="I145" s="391" t="s">
        <v>255</v>
      </c>
      <c r="J145" s="152" t="s">
        <v>658</v>
      </c>
      <c r="K145" s="171" t="s">
        <v>641</v>
      </c>
      <c r="L145" s="152" t="s">
        <v>256</v>
      </c>
      <c r="M145" s="204" t="s">
        <v>257</v>
      </c>
      <c r="N145" s="394">
        <v>1</v>
      </c>
      <c r="O145" s="12" t="s">
        <v>722</v>
      </c>
      <c r="P145" s="394">
        <v>1</v>
      </c>
      <c r="Q145" s="174">
        <v>0.05</v>
      </c>
      <c r="R145" s="12" t="s">
        <v>582</v>
      </c>
      <c r="S145" s="155" t="s">
        <v>30</v>
      </c>
      <c r="T145" s="156" t="s">
        <v>78</v>
      </c>
      <c r="U145" s="382"/>
      <c r="V145" s="157"/>
      <c r="W145" s="157"/>
      <c r="X145" s="157"/>
      <c r="Y145" s="157"/>
      <c r="Z145" s="157"/>
      <c r="AA145" s="157" t="s">
        <v>723</v>
      </c>
      <c r="AB145" s="157" t="s">
        <v>717</v>
      </c>
      <c r="AC145" s="232">
        <v>0.25</v>
      </c>
      <c r="AD145" s="157"/>
      <c r="AE145" s="157"/>
      <c r="AF145" s="157"/>
      <c r="AG145" s="157"/>
      <c r="AH145" s="157"/>
      <c r="AI145" s="157"/>
      <c r="AJ145" s="157" t="s">
        <v>724</v>
      </c>
      <c r="AK145" s="157" t="s">
        <v>719</v>
      </c>
      <c r="AL145" s="232">
        <v>0.25</v>
      </c>
      <c r="AM145" s="224">
        <f>SUM(Tabla33[[#This Row],[TOTAL AVANCE CUANTITATIVO MARZO]]+Tabla33[[#This Row],[TOTAL AVANCE CUANTITATIVO JUNIO]])</f>
        <v>0.5</v>
      </c>
      <c r="AN145" s="464" t="s">
        <v>1026</v>
      </c>
      <c r="AO145" s="380"/>
      <c r="AP145" s="445"/>
      <c r="AQ145" s="446"/>
      <c r="AR145" s="446"/>
      <c r="AS145" s="445"/>
      <c r="AT145" s="445"/>
      <c r="AU145" s="445"/>
      <c r="AV145" s="445"/>
      <c r="AW145" s="445"/>
      <c r="AX145" s="445"/>
      <c r="AY145" s="445"/>
      <c r="AZ145" s="445"/>
      <c r="BA145" s="445"/>
      <c r="BB145" s="445"/>
      <c r="BC145" s="445"/>
      <c r="BD145" s="445"/>
      <c r="BE145" s="445"/>
      <c r="BF145" s="445"/>
      <c r="BG145" s="445"/>
      <c r="BH145" s="445"/>
      <c r="BI145" s="445"/>
      <c r="BJ145" s="445"/>
      <c r="BK145" s="445"/>
      <c r="BL145" s="445"/>
    </row>
    <row r="146" spans="1:64" s="444" customFormat="1" ht="228" customHeight="1">
      <c r="A146" s="168" t="s">
        <v>247</v>
      </c>
      <c r="B146" s="1" t="s">
        <v>248</v>
      </c>
      <c r="C146" s="1" t="s">
        <v>249</v>
      </c>
      <c r="D146" s="1" t="s">
        <v>250</v>
      </c>
      <c r="E146" s="2" t="s">
        <v>251</v>
      </c>
      <c r="F146" s="169" t="s">
        <v>252</v>
      </c>
      <c r="G146" s="1" t="s">
        <v>253</v>
      </c>
      <c r="H146" s="12" t="s">
        <v>254</v>
      </c>
      <c r="I146" s="391" t="s">
        <v>255</v>
      </c>
      <c r="J146" s="152" t="s">
        <v>725</v>
      </c>
      <c r="K146" s="171" t="s">
        <v>626</v>
      </c>
      <c r="L146" s="152" t="s">
        <v>256</v>
      </c>
      <c r="M146" s="204" t="s">
        <v>257</v>
      </c>
      <c r="N146" s="398">
        <v>20</v>
      </c>
      <c r="O146" s="152" t="s">
        <v>726</v>
      </c>
      <c r="P146" s="398">
        <v>5</v>
      </c>
      <c r="Q146" s="174">
        <v>0.02</v>
      </c>
      <c r="R146" s="152" t="s">
        <v>727</v>
      </c>
      <c r="S146" s="155" t="s">
        <v>146</v>
      </c>
      <c r="T146" s="156" t="s">
        <v>80</v>
      </c>
      <c r="U146" s="465"/>
      <c r="V146" s="384"/>
      <c r="W146" s="384"/>
      <c r="X146" s="384"/>
      <c r="Y146" s="384"/>
      <c r="Z146" s="384"/>
      <c r="AA146" s="384" t="s">
        <v>728</v>
      </c>
      <c r="AB146" s="157" t="s">
        <v>729</v>
      </c>
      <c r="AC146" s="384">
        <v>1</v>
      </c>
      <c r="AD146" s="384"/>
      <c r="AE146" s="384"/>
      <c r="AF146" s="384"/>
      <c r="AG146" s="382"/>
      <c r="AH146" s="382"/>
      <c r="AI146" s="382"/>
      <c r="AJ146" s="397" t="s">
        <v>728</v>
      </c>
      <c r="AK146" s="157" t="s">
        <v>730</v>
      </c>
      <c r="AL146" s="384">
        <v>1</v>
      </c>
      <c r="AM146" s="436">
        <f>SUM(Tabla33[[#This Row],[TOTAL AVANCE CUANTITATIVO MARZO]]+Tabla33[[#This Row],[TOTAL AVANCE CUANTITATIVO JUNIO]])</f>
        <v>2</v>
      </c>
      <c r="AN146" s="464" t="s">
        <v>1025</v>
      </c>
      <c r="AO146" s="380"/>
      <c r="AP146" s="445"/>
      <c r="AQ146" s="446"/>
      <c r="AR146" s="446"/>
      <c r="AS146" s="445"/>
      <c r="AT146" s="445"/>
      <c r="AU146" s="445"/>
      <c r="AV146" s="445"/>
      <c r="AW146" s="445"/>
      <c r="AX146" s="445"/>
      <c r="AY146" s="445"/>
      <c r="AZ146" s="445"/>
      <c r="BA146" s="445"/>
      <c r="BB146" s="445"/>
      <c r="BC146" s="445"/>
      <c r="BD146" s="445"/>
      <c r="BE146" s="445"/>
      <c r="BF146" s="445"/>
      <c r="BG146" s="445"/>
      <c r="BH146" s="445"/>
      <c r="BI146" s="445"/>
      <c r="BJ146" s="445"/>
      <c r="BK146" s="445"/>
      <c r="BL146" s="445"/>
    </row>
    <row r="147" spans="1:64" s="444" customFormat="1" ht="135.75" customHeight="1">
      <c r="A147" s="168" t="s">
        <v>247</v>
      </c>
      <c r="B147" s="1" t="s">
        <v>248</v>
      </c>
      <c r="C147" s="1" t="s">
        <v>249</v>
      </c>
      <c r="D147" s="1" t="s">
        <v>250</v>
      </c>
      <c r="E147" s="2" t="s">
        <v>251</v>
      </c>
      <c r="F147" s="169" t="s">
        <v>252</v>
      </c>
      <c r="G147" s="1" t="s">
        <v>253</v>
      </c>
      <c r="H147" s="12" t="s">
        <v>254</v>
      </c>
      <c r="I147" s="391" t="s">
        <v>255</v>
      </c>
      <c r="J147" s="152" t="s">
        <v>725</v>
      </c>
      <c r="K147" s="171" t="s">
        <v>626</v>
      </c>
      <c r="L147" s="152" t="s">
        <v>256</v>
      </c>
      <c r="M147" s="204" t="s">
        <v>257</v>
      </c>
      <c r="N147" s="394">
        <v>1</v>
      </c>
      <c r="O147" s="152" t="s">
        <v>731</v>
      </c>
      <c r="P147" s="398">
        <v>6</v>
      </c>
      <c r="Q147" s="174">
        <v>0.02</v>
      </c>
      <c r="R147" s="152" t="s">
        <v>732</v>
      </c>
      <c r="S147" s="155" t="s">
        <v>146</v>
      </c>
      <c r="T147" s="156" t="s">
        <v>81</v>
      </c>
      <c r="U147" s="443"/>
      <c r="V147" s="443"/>
      <c r="W147" s="443"/>
      <c r="X147" s="443" t="s">
        <v>733</v>
      </c>
      <c r="Y147" s="443" t="s">
        <v>734</v>
      </c>
      <c r="Z147" s="443">
        <v>0</v>
      </c>
      <c r="AA147" s="443"/>
      <c r="AB147" s="443"/>
      <c r="AC147" s="443"/>
      <c r="AD147" s="443" t="s">
        <v>733</v>
      </c>
      <c r="AE147" s="443" t="s">
        <v>734</v>
      </c>
      <c r="AF147" s="443">
        <v>0</v>
      </c>
      <c r="AG147" s="389"/>
      <c r="AH147" s="389"/>
      <c r="AI147" s="389"/>
      <c r="AJ147" s="443" t="s">
        <v>733</v>
      </c>
      <c r="AK147" s="443" t="s">
        <v>734</v>
      </c>
      <c r="AL147" s="443">
        <v>0</v>
      </c>
      <c r="AM147" s="393">
        <f>SUM(Tabla33[[#This Row],[TOTAL AVANCE CUANTITATIVO FEBRERO]]+Tabla33[[#This Row],[TOTAL AVANCE CUANTITATIVO ABRIL]]+Tabla33[[#This Row],[TOTAL AVANCE CUANTITATIVO JUNIO]])</f>
        <v>0</v>
      </c>
      <c r="AN147" s="464" t="s">
        <v>1024</v>
      </c>
      <c r="AO147" s="380"/>
      <c r="AP147" s="445"/>
      <c r="AQ147" s="446"/>
      <c r="AR147" s="446"/>
      <c r="AS147" s="445"/>
      <c r="AT147" s="445"/>
      <c r="AU147" s="445"/>
      <c r="AV147" s="445"/>
      <c r="AW147" s="445"/>
      <c r="AX147" s="445"/>
      <c r="AY147" s="445"/>
      <c r="AZ147" s="445"/>
      <c r="BA147" s="445"/>
      <c r="BB147" s="445"/>
      <c r="BC147" s="445"/>
      <c r="BD147" s="445"/>
      <c r="BE147" s="445"/>
      <c r="BF147" s="445"/>
      <c r="BG147" s="445"/>
      <c r="BH147" s="445"/>
      <c r="BI147" s="445"/>
      <c r="BJ147" s="445"/>
      <c r="BK147" s="445"/>
      <c r="BL147" s="445"/>
    </row>
    <row r="148" spans="1:64" s="444" customFormat="1" ht="108.75" customHeight="1">
      <c r="A148" s="168" t="s">
        <v>247</v>
      </c>
      <c r="B148" s="1" t="s">
        <v>248</v>
      </c>
      <c r="C148" s="1" t="s">
        <v>249</v>
      </c>
      <c r="D148" s="1" t="s">
        <v>250</v>
      </c>
      <c r="E148" s="2" t="s">
        <v>251</v>
      </c>
      <c r="F148" s="169" t="s">
        <v>252</v>
      </c>
      <c r="G148" s="1" t="s">
        <v>253</v>
      </c>
      <c r="H148" s="12" t="s">
        <v>254</v>
      </c>
      <c r="I148" s="391" t="s">
        <v>255</v>
      </c>
      <c r="J148" s="152" t="s">
        <v>725</v>
      </c>
      <c r="K148" s="171" t="s">
        <v>626</v>
      </c>
      <c r="L148" s="152" t="s">
        <v>256</v>
      </c>
      <c r="M148" s="204" t="s">
        <v>257</v>
      </c>
      <c r="N148" s="19">
        <v>12</v>
      </c>
      <c r="O148" s="12" t="s">
        <v>258</v>
      </c>
      <c r="P148" s="398">
        <v>4</v>
      </c>
      <c r="Q148" s="170">
        <v>6.4000000000000001E-2</v>
      </c>
      <c r="R148" s="12" t="s">
        <v>639</v>
      </c>
      <c r="S148" s="155" t="s">
        <v>146</v>
      </c>
      <c r="T148" s="156" t="s">
        <v>81</v>
      </c>
      <c r="U148" s="384"/>
      <c r="V148" s="384"/>
      <c r="W148" s="384"/>
      <c r="X148" s="157" t="s">
        <v>735</v>
      </c>
      <c r="Y148" s="384" t="s">
        <v>736</v>
      </c>
      <c r="Z148" s="384">
        <v>1</v>
      </c>
      <c r="AA148" s="384"/>
      <c r="AB148" s="384"/>
      <c r="AC148" s="384"/>
      <c r="AD148" s="384"/>
      <c r="AE148" s="384"/>
      <c r="AF148" s="384"/>
      <c r="AG148" s="382"/>
      <c r="AH148" s="382"/>
      <c r="AI148" s="382"/>
      <c r="AJ148" s="397" t="s">
        <v>737</v>
      </c>
      <c r="AK148" s="443" t="s">
        <v>734</v>
      </c>
      <c r="AL148" s="384">
        <v>0</v>
      </c>
      <c r="AM148"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48" s="464" t="s">
        <v>1023</v>
      </c>
      <c r="AO148" s="380"/>
      <c r="AP148" s="445"/>
      <c r="AQ148" s="446"/>
      <c r="AR148" s="446"/>
      <c r="AS148" s="445"/>
      <c r="AT148" s="445"/>
      <c r="AU148" s="445"/>
      <c r="AV148" s="445"/>
      <c r="AW148" s="445"/>
      <c r="AX148" s="445"/>
      <c r="AY148" s="445"/>
      <c r="AZ148" s="445"/>
      <c r="BA148" s="445"/>
      <c r="BB148" s="445"/>
      <c r="BC148" s="445"/>
      <c r="BD148" s="445"/>
      <c r="BE148" s="445"/>
      <c r="BF148" s="445"/>
      <c r="BG148" s="445"/>
      <c r="BH148" s="445"/>
      <c r="BI148" s="445"/>
      <c r="BJ148" s="445"/>
      <c r="BK148" s="445"/>
      <c r="BL148" s="445"/>
    </row>
    <row r="149" spans="1:64" s="444" customFormat="1" ht="108.75" customHeight="1">
      <c r="A149" s="168" t="s">
        <v>247</v>
      </c>
      <c r="B149" s="1" t="s">
        <v>248</v>
      </c>
      <c r="C149" s="1" t="s">
        <v>249</v>
      </c>
      <c r="D149" s="1" t="s">
        <v>250</v>
      </c>
      <c r="E149" s="2" t="s">
        <v>251</v>
      </c>
      <c r="F149" s="169" t="s">
        <v>252</v>
      </c>
      <c r="G149" s="1" t="s">
        <v>253</v>
      </c>
      <c r="H149" s="12" t="s">
        <v>254</v>
      </c>
      <c r="I149" s="391" t="s">
        <v>255</v>
      </c>
      <c r="J149" s="152" t="s">
        <v>725</v>
      </c>
      <c r="K149" s="171" t="s">
        <v>626</v>
      </c>
      <c r="L149" s="152" t="s">
        <v>256</v>
      </c>
      <c r="M149" s="204" t="s">
        <v>257</v>
      </c>
      <c r="N149" s="394">
        <v>1</v>
      </c>
      <c r="O149" s="152" t="s">
        <v>579</v>
      </c>
      <c r="P149" s="394">
        <v>1</v>
      </c>
      <c r="Q149" s="174">
        <v>0.02</v>
      </c>
      <c r="R149" s="152" t="s">
        <v>580</v>
      </c>
      <c r="S149" s="171" t="s">
        <v>146</v>
      </c>
      <c r="T149" s="172" t="s">
        <v>81</v>
      </c>
      <c r="U149" s="384"/>
      <c r="V149" s="384"/>
      <c r="W149" s="384"/>
      <c r="X149" s="384" t="s">
        <v>738</v>
      </c>
      <c r="Y149" s="384" t="s">
        <v>734</v>
      </c>
      <c r="Z149" s="384">
        <v>0</v>
      </c>
      <c r="AA149" s="384"/>
      <c r="AB149" s="384"/>
      <c r="AC149" s="384"/>
      <c r="AD149" s="384"/>
      <c r="AE149" s="384"/>
      <c r="AF149" s="384"/>
      <c r="AG149" s="382"/>
      <c r="AH149" s="382"/>
      <c r="AI149" s="382"/>
      <c r="AJ149" s="384" t="s">
        <v>739</v>
      </c>
      <c r="AK149" s="384" t="s">
        <v>739</v>
      </c>
      <c r="AL149" s="384">
        <v>0</v>
      </c>
      <c r="AM14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49" s="464" t="s">
        <v>1009</v>
      </c>
      <c r="AO149" s="380"/>
      <c r="AP149" s="445"/>
      <c r="AQ149" s="446"/>
      <c r="AR149" s="446"/>
      <c r="AS149" s="445"/>
      <c r="AT149" s="445"/>
      <c r="AU149" s="445"/>
      <c r="AV149" s="445"/>
      <c r="AW149" s="445"/>
      <c r="AX149" s="445"/>
      <c r="AY149" s="445"/>
      <c r="AZ149" s="445"/>
      <c r="BA149" s="445"/>
      <c r="BB149" s="445"/>
      <c r="BC149" s="445"/>
      <c r="BD149" s="445"/>
      <c r="BE149" s="445"/>
      <c r="BF149" s="445"/>
      <c r="BG149" s="445"/>
      <c r="BH149" s="445"/>
      <c r="BI149" s="445"/>
      <c r="BJ149" s="445"/>
      <c r="BK149" s="445"/>
      <c r="BL149" s="445"/>
    </row>
    <row r="150" spans="1:64" s="444" customFormat="1" ht="116.25" customHeight="1">
      <c r="A150" s="168" t="s">
        <v>247</v>
      </c>
      <c r="B150" s="1" t="s">
        <v>248</v>
      </c>
      <c r="C150" s="1" t="s">
        <v>249</v>
      </c>
      <c r="D150" s="1" t="s">
        <v>250</v>
      </c>
      <c r="E150" s="2" t="s">
        <v>251</v>
      </c>
      <c r="F150" s="169" t="s">
        <v>252</v>
      </c>
      <c r="G150" s="1" t="s">
        <v>253</v>
      </c>
      <c r="H150" s="12" t="s">
        <v>254</v>
      </c>
      <c r="I150" s="391" t="s">
        <v>255</v>
      </c>
      <c r="J150" s="152" t="s">
        <v>725</v>
      </c>
      <c r="K150" s="171" t="s">
        <v>626</v>
      </c>
      <c r="L150" s="152" t="s">
        <v>256</v>
      </c>
      <c r="M150" s="204" t="s">
        <v>257</v>
      </c>
      <c r="N150" s="394">
        <v>1</v>
      </c>
      <c r="O150" s="12" t="s">
        <v>740</v>
      </c>
      <c r="P150" s="394">
        <v>1</v>
      </c>
      <c r="Q150" s="174">
        <v>0.02</v>
      </c>
      <c r="R150" s="12" t="s">
        <v>582</v>
      </c>
      <c r="S150" s="155" t="s">
        <v>30</v>
      </c>
      <c r="T150" s="156" t="s">
        <v>78</v>
      </c>
      <c r="U150" s="384"/>
      <c r="V150" s="384"/>
      <c r="W150" s="384"/>
      <c r="X150" s="384"/>
      <c r="Y150" s="384"/>
      <c r="Z150" s="384"/>
      <c r="AA150" s="384"/>
      <c r="AB150" s="384"/>
      <c r="AC150" s="384"/>
      <c r="AD150" s="157" t="s">
        <v>741</v>
      </c>
      <c r="AE150" s="157" t="s">
        <v>742</v>
      </c>
      <c r="AF150" s="384"/>
      <c r="AG150" s="382"/>
      <c r="AH150" s="382"/>
      <c r="AI150" s="382"/>
      <c r="AJ150" s="384" t="s">
        <v>739</v>
      </c>
      <c r="AK150" s="384" t="s">
        <v>739</v>
      </c>
      <c r="AL150" s="157">
        <v>0</v>
      </c>
      <c r="AM15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50" s="464" t="s">
        <v>1022</v>
      </c>
      <c r="AO150" s="380"/>
      <c r="AP150" s="445"/>
      <c r="AQ150" s="446"/>
      <c r="AR150" s="446"/>
      <c r="AS150" s="445"/>
      <c r="AT150" s="445"/>
      <c r="AU150" s="445"/>
      <c r="AV150" s="445"/>
      <c r="AW150" s="445"/>
      <c r="AX150" s="445"/>
      <c r="AY150" s="445"/>
      <c r="AZ150" s="445"/>
      <c r="BA150" s="445"/>
      <c r="BB150" s="445"/>
      <c r="BC150" s="445"/>
      <c r="BD150" s="445"/>
      <c r="BE150" s="445"/>
      <c r="BF150" s="445"/>
      <c r="BG150" s="445"/>
      <c r="BH150" s="445"/>
      <c r="BI150" s="445"/>
      <c r="BJ150" s="445"/>
      <c r="BK150" s="445"/>
      <c r="BL150" s="445"/>
    </row>
    <row r="151" spans="1:64" s="444" customFormat="1" ht="108.75" customHeight="1">
      <c r="A151" s="168" t="s">
        <v>247</v>
      </c>
      <c r="B151" s="1" t="s">
        <v>248</v>
      </c>
      <c r="C151" s="1" t="s">
        <v>249</v>
      </c>
      <c r="D151" s="1" t="s">
        <v>250</v>
      </c>
      <c r="E151" s="2" t="s">
        <v>251</v>
      </c>
      <c r="F151" s="169" t="s">
        <v>252</v>
      </c>
      <c r="G151" s="1" t="s">
        <v>253</v>
      </c>
      <c r="H151" s="12" t="s">
        <v>254</v>
      </c>
      <c r="I151" s="391" t="s">
        <v>255</v>
      </c>
      <c r="J151" s="152" t="s">
        <v>743</v>
      </c>
      <c r="K151" s="171" t="s">
        <v>641</v>
      </c>
      <c r="L151" s="152" t="s">
        <v>256</v>
      </c>
      <c r="M151" s="204" t="s">
        <v>744</v>
      </c>
      <c r="N151" s="19">
        <v>1</v>
      </c>
      <c r="O151" s="12" t="s">
        <v>745</v>
      </c>
      <c r="P151" s="12">
        <v>1</v>
      </c>
      <c r="Q151" s="174">
        <v>0.03</v>
      </c>
      <c r="R151" s="12" t="s">
        <v>746</v>
      </c>
      <c r="S151" s="238" t="s">
        <v>29</v>
      </c>
      <c r="T151" s="239" t="s">
        <v>29</v>
      </c>
      <c r="U151" s="382"/>
      <c r="V151" s="382"/>
      <c r="W151" s="384">
        <v>0</v>
      </c>
      <c r="X151" s="382"/>
      <c r="Y151" s="382"/>
      <c r="Z151" s="382"/>
      <c r="AA151" s="397" t="s">
        <v>747</v>
      </c>
      <c r="AB151" s="461" t="s">
        <v>748</v>
      </c>
      <c r="AC151" s="437">
        <v>1</v>
      </c>
      <c r="AD151" s="382"/>
      <c r="AE151" s="382"/>
      <c r="AF151" s="382"/>
      <c r="AG151" s="382"/>
      <c r="AH151" s="382"/>
      <c r="AI151" s="382"/>
      <c r="AJ151" s="382"/>
      <c r="AK151" s="382"/>
      <c r="AL151" s="382"/>
      <c r="AM151"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1" s="449" t="s">
        <v>1019</v>
      </c>
      <c r="AO151" s="380"/>
      <c r="AP151" s="445"/>
      <c r="AQ151" s="446"/>
      <c r="AR151" s="431">
        <f>Tabla33[[#This Row],[TOTAL A LA FECHA ]]+AQ151</f>
        <v>1</v>
      </c>
      <c r="AS151" s="445"/>
      <c r="AT151" s="445"/>
      <c r="AU151" s="445"/>
      <c r="AV151" s="445"/>
      <c r="AW151" s="445"/>
      <c r="AX151" s="445"/>
      <c r="AY151" s="445"/>
      <c r="AZ151" s="445"/>
      <c r="BA151" s="445"/>
      <c r="BB151" s="445"/>
      <c r="BC151" s="445"/>
      <c r="BD151" s="445"/>
      <c r="BE151" s="445"/>
      <c r="BF151" s="445"/>
      <c r="BG151" s="445"/>
      <c r="BH151" s="445"/>
      <c r="BI151" s="445"/>
      <c r="BJ151" s="445"/>
      <c r="BK151" s="445"/>
      <c r="BL151" s="445"/>
    </row>
    <row r="152" spans="1:64" s="444" customFormat="1" ht="108.75" customHeight="1">
      <c r="A152" s="168" t="s">
        <v>247</v>
      </c>
      <c r="B152" s="1" t="s">
        <v>248</v>
      </c>
      <c r="C152" s="1" t="s">
        <v>249</v>
      </c>
      <c r="D152" s="1" t="s">
        <v>250</v>
      </c>
      <c r="E152" s="2" t="s">
        <v>251</v>
      </c>
      <c r="F152" s="169" t="s">
        <v>252</v>
      </c>
      <c r="G152" s="1" t="s">
        <v>253</v>
      </c>
      <c r="H152" s="12" t="s">
        <v>254</v>
      </c>
      <c r="I152" s="391" t="s">
        <v>255</v>
      </c>
      <c r="J152" s="152" t="s">
        <v>743</v>
      </c>
      <c r="K152" s="171" t="s">
        <v>641</v>
      </c>
      <c r="L152" s="152" t="s">
        <v>256</v>
      </c>
      <c r="M152" s="204" t="s">
        <v>744</v>
      </c>
      <c r="N152" s="394">
        <v>1</v>
      </c>
      <c r="O152" s="12" t="s">
        <v>749</v>
      </c>
      <c r="P152" s="17">
        <v>1</v>
      </c>
      <c r="Q152" s="174">
        <v>7.0000000000000007E-2</v>
      </c>
      <c r="R152" s="12" t="s">
        <v>750</v>
      </c>
      <c r="S152" s="238" t="s">
        <v>146</v>
      </c>
      <c r="T152" s="239" t="s">
        <v>81</v>
      </c>
      <c r="U152" s="462"/>
      <c r="V152" s="462"/>
      <c r="W152" s="463"/>
      <c r="X152" s="462"/>
      <c r="Y152" s="462"/>
      <c r="Z152" s="462"/>
      <c r="AA152" s="456" t="s">
        <v>751</v>
      </c>
      <c r="AB152" s="461" t="s">
        <v>748</v>
      </c>
      <c r="AC152" s="460">
        <v>0.21</v>
      </c>
      <c r="AD152" s="459"/>
      <c r="AE152" s="459"/>
      <c r="AF152" s="459"/>
      <c r="AG152" s="459"/>
      <c r="AH152" s="459"/>
      <c r="AI152" s="459"/>
      <c r="AJ152" s="459"/>
      <c r="AK152" s="459"/>
      <c r="AL152" s="459"/>
      <c r="AM15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0.21</v>
      </c>
      <c r="AN152" s="448"/>
      <c r="AO152" s="380"/>
      <c r="AP152" s="445"/>
      <c r="AQ152" s="446"/>
      <c r="AR152" s="438">
        <f>Tabla33[[#This Row],[TOTAL A LA FECHA ]]+AQ152</f>
        <v>0.21</v>
      </c>
      <c r="AS152" s="445"/>
      <c r="AT152" s="445"/>
      <c r="AU152" s="445"/>
      <c r="AV152" s="445"/>
      <c r="AW152" s="445"/>
      <c r="AX152" s="445"/>
      <c r="AY152" s="445"/>
      <c r="AZ152" s="445"/>
      <c r="BA152" s="445"/>
      <c r="BB152" s="445"/>
      <c r="BC152" s="445"/>
      <c r="BD152" s="445"/>
      <c r="BE152" s="445"/>
      <c r="BF152" s="445"/>
      <c r="BG152" s="445"/>
      <c r="BH152" s="445"/>
      <c r="BI152" s="445"/>
      <c r="BJ152" s="445"/>
      <c r="BK152" s="445"/>
      <c r="BL152" s="445"/>
    </row>
    <row r="153" spans="1:64" s="444" customFormat="1" ht="108.75" customHeight="1">
      <c r="A153" s="168" t="s">
        <v>247</v>
      </c>
      <c r="B153" s="1" t="s">
        <v>248</v>
      </c>
      <c r="C153" s="1" t="s">
        <v>249</v>
      </c>
      <c r="D153" s="1" t="s">
        <v>250</v>
      </c>
      <c r="E153" s="2" t="s">
        <v>251</v>
      </c>
      <c r="F153" s="169" t="s">
        <v>252</v>
      </c>
      <c r="G153" s="1" t="s">
        <v>253</v>
      </c>
      <c r="H153" s="12" t="s">
        <v>254</v>
      </c>
      <c r="I153" s="391" t="s">
        <v>255</v>
      </c>
      <c r="J153" s="152" t="s">
        <v>743</v>
      </c>
      <c r="K153" s="171" t="s">
        <v>641</v>
      </c>
      <c r="L153" s="152" t="s">
        <v>256</v>
      </c>
      <c r="M153" s="204" t="s">
        <v>744</v>
      </c>
      <c r="N153" s="19">
        <v>4</v>
      </c>
      <c r="O153" s="12" t="s">
        <v>752</v>
      </c>
      <c r="P153" s="12">
        <v>1</v>
      </c>
      <c r="Q153" s="174">
        <v>0.03</v>
      </c>
      <c r="R153" s="12" t="s">
        <v>753</v>
      </c>
      <c r="S153" s="238" t="s">
        <v>29</v>
      </c>
      <c r="T153" s="239" t="s">
        <v>29</v>
      </c>
      <c r="U153" s="382"/>
      <c r="V153" s="382"/>
      <c r="W153" s="384">
        <v>0</v>
      </c>
      <c r="X153" s="382"/>
      <c r="Y153" s="382"/>
      <c r="Z153" s="382"/>
      <c r="AA153" s="397" t="s">
        <v>754</v>
      </c>
      <c r="AB153" s="396" t="s">
        <v>755</v>
      </c>
      <c r="AC153" s="458">
        <v>1</v>
      </c>
      <c r="AD153" s="382"/>
      <c r="AE153" s="382"/>
      <c r="AF153" s="382"/>
      <c r="AG153" s="382"/>
      <c r="AH153" s="382"/>
      <c r="AI153" s="382"/>
      <c r="AJ153" s="382"/>
      <c r="AK153" s="382"/>
      <c r="AL153" s="382"/>
      <c r="AM153"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3" s="449" t="s">
        <v>1019</v>
      </c>
      <c r="AO153" s="380"/>
      <c r="AP153" s="445"/>
      <c r="AQ153" s="457">
        <v>0</v>
      </c>
      <c r="AR153" s="431">
        <f>Tabla33[[#This Row],[TOTAL A LA FECHA ]]+AQ153</f>
        <v>1</v>
      </c>
      <c r="AS153" s="445"/>
      <c r="AT153" s="445"/>
      <c r="AU153" s="445"/>
      <c r="AV153" s="445"/>
      <c r="AW153" s="445"/>
      <c r="AX153" s="445"/>
      <c r="AY153" s="445"/>
      <c r="AZ153" s="445"/>
      <c r="BA153" s="445"/>
      <c r="BB153" s="445"/>
      <c r="BC153" s="445"/>
      <c r="BD153" s="445"/>
      <c r="BE153" s="445"/>
      <c r="BF153" s="445"/>
      <c r="BG153" s="445"/>
      <c r="BH153" s="445"/>
      <c r="BI153" s="445"/>
      <c r="BJ153" s="445"/>
      <c r="BK153" s="445"/>
      <c r="BL153" s="445"/>
    </row>
    <row r="154" spans="1:64" s="444" customFormat="1" ht="108.75" customHeight="1">
      <c r="A154" s="168" t="s">
        <v>247</v>
      </c>
      <c r="B154" s="1" t="s">
        <v>248</v>
      </c>
      <c r="C154" s="1" t="s">
        <v>249</v>
      </c>
      <c r="D154" s="1" t="s">
        <v>250</v>
      </c>
      <c r="E154" s="2" t="s">
        <v>251</v>
      </c>
      <c r="F154" s="169" t="s">
        <v>252</v>
      </c>
      <c r="G154" s="1" t="s">
        <v>253</v>
      </c>
      <c r="H154" s="12" t="s">
        <v>254</v>
      </c>
      <c r="I154" s="391" t="s">
        <v>255</v>
      </c>
      <c r="J154" s="152" t="s">
        <v>743</v>
      </c>
      <c r="K154" s="171" t="s">
        <v>641</v>
      </c>
      <c r="L154" s="152" t="s">
        <v>256</v>
      </c>
      <c r="M154" s="204" t="s">
        <v>744</v>
      </c>
      <c r="N154" s="394">
        <v>1</v>
      </c>
      <c r="O154" s="12" t="s">
        <v>756</v>
      </c>
      <c r="P154" s="17">
        <v>1</v>
      </c>
      <c r="Q154" s="174">
        <v>7.0000000000000007E-2</v>
      </c>
      <c r="R154" s="12" t="s">
        <v>757</v>
      </c>
      <c r="S154" s="238" t="s">
        <v>146</v>
      </c>
      <c r="T154" s="239" t="s">
        <v>81</v>
      </c>
      <c r="U154" s="382"/>
      <c r="V154" s="382"/>
      <c r="W154" s="384"/>
      <c r="X154" s="382"/>
      <c r="Y154" s="382"/>
      <c r="Z154" s="382"/>
      <c r="AA154" s="456" t="s">
        <v>751</v>
      </c>
      <c r="AB154" s="240" t="s">
        <v>758</v>
      </c>
      <c r="AC154" s="455">
        <v>0.09</v>
      </c>
      <c r="AD154" s="454"/>
      <c r="AE154" s="382"/>
      <c r="AF154" s="382"/>
      <c r="AG154" s="382"/>
      <c r="AH154" s="382"/>
      <c r="AI154" s="382"/>
      <c r="AJ154" s="382"/>
      <c r="AK154" s="382"/>
      <c r="AL154" s="388">
        <v>0.43</v>
      </c>
      <c r="AM154" s="421">
        <f>AL154</f>
        <v>0.43</v>
      </c>
      <c r="AN154" s="169" t="s">
        <v>1021</v>
      </c>
      <c r="AO154" s="380"/>
      <c r="AP154" s="445"/>
      <c r="AQ154" s="446"/>
      <c r="AR154" s="431">
        <f>Tabla33[[#This Row],[TOTAL A LA FECHA ]]+AQ154</f>
        <v>0.43</v>
      </c>
      <c r="AS154" s="445"/>
      <c r="AT154" s="445"/>
      <c r="AU154" s="445"/>
      <c r="AV154" s="445"/>
      <c r="AW154" s="445"/>
      <c r="AX154" s="445"/>
      <c r="AY154" s="445"/>
      <c r="AZ154" s="445"/>
      <c r="BA154" s="445"/>
      <c r="BB154" s="445"/>
      <c r="BC154" s="445"/>
      <c r="BD154" s="445"/>
      <c r="BE154" s="445"/>
      <c r="BF154" s="445"/>
      <c r="BG154" s="445"/>
      <c r="BH154" s="445"/>
      <c r="BI154" s="445"/>
      <c r="BJ154" s="445"/>
      <c r="BK154" s="445"/>
      <c r="BL154" s="445"/>
    </row>
    <row r="155" spans="1:64" s="444" customFormat="1" ht="108.75" customHeight="1">
      <c r="A155" s="168" t="s">
        <v>247</v>
      </c>
      <c r="B155" s="1" t="s">
        <v>248</v>
      </c>
      <c r="C155" s="1" t="s">
        <v>249</v>
      </c>
      <c r="D155" s="1" t="s">
        <v>250</v>
      </c>
      <c r="E155" s="2" t="s">
        <v>251</v>
      </c>
      <c r="F155" s="169" t="s">
        <v>252</v>
      </c>
      <c r="G155" s="1" t="s">
        <v>253</v>
      </c>
      <c r="H155" s="12" t="s">
        <v>254</v>
      </c>
      <c r="I155" s="391" t="s">
        <v>255</v>
      </c>
      <c r="J155" s="152" t="s">
        <v>743</v>
      </c>
      <c r="K155" s="171" t="s">
        <v>641</v>
      </c>
      <c r="L155" s="152" t="s">
        <v>256</v>
      </c>
      <c r="M155" s="204" t="s">
        <v>744</v>
      </c>
      <c r="N155" s="19">
        <v>4</v>
      </c>
      <c r="O155" s="12" t="s">
        <v>759</v>
      </c>
      <c r="P155" s="12">
        <v>1</v>
      </c>
      <c r="Q155" s="174">
        <v>0.03</v>
      </c>
      <c r="R155" s="12" t="s">
        <v>760</v>
      </c>
      <c r="S155" s="238" t="s">
        <v>29</v>
      </c>
      <c r="T155" s="239" t="s">
        <v>29</v>
      </c>
      <c r="U155" s="382"/>
      <c r="V155" s="382"/>
      <c r="W155" s="384">
        <v>0</v>
      </c>
      <c r="X155" s="382"/>
      <c r="Y155" s="382"/>
      <c r="Z155" s="382"/>
      <c r="AA155" s="397" t="s">
        <v>754</v>
      </c>
      <c r="AB155" s="396" t="s">
        <v>755</v>
      </c>
      <c r="AC155" s="453">
        <v>1</v>
      </c>
      <c r="AD155" s="382"/>
      <c r="AE155" s="382"/>
      <c r="AF155" s="382"/>
      <c r="AG155" s="382"/>
      <c r="AH155" s="382"/>
      <c r="AI155" s="382"/>
      <c r="AJ155" s="382"/>
      <c r="AK155" s="382"/>
      <c r="AL155" s="382"/>
      <c r="AM155"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5" s="449" t="s">
        <v>1019</v>
      </c>
      <c r="AO155" s="380"/>
      <c r="AP155" s="445"/>
      <c r="AQ155" s="446"/>
      <c r="AR155" s="431">
        <f>Tabla33[[#This Row],[TOTAL A LA FECHA ]]+AQ155</f>
        <v>1</v>
      </c>
      <c r="AS155" s="445"/>
      <c r="AT155" s="445"/>
      <c r="AU155" s="445"/>
      <c r="AV155" s="445"/>
      <c r="AW155" s="445"/>
      <c r="AX155" s="445"/>
      <c r="AY155" s="445"/>
      <c r="AZ155" s="445"/>
      <c r="BA155" s="445"/>
      <c r="BB155" s="445"/>
      <c r="BC155" s="445"/>
      <c r="BD155" s="445"/>
      <c r="BE155" s="445"/>
      <c r="BF155" s="445"/>
      <c r="BG155" s="445"/>
      <c r="BH155" s="445"/>
      <c r="BI155" s="445"/>
      <c r="BJ155" s="445"/>
      <c r="BK155" s="445"/>
      <c r="BL155" s="445"/>
    </row>
    <row r="156" spans="1:64" s="444" customFormat="1" ht="108.75" customHeight="1">
      <c r="A156" s="168" t="s">
        <v>247</v>
      </c>
      <c r="B156" s="1" t="s">
        <v>248</v>
      </c>
      <c r="C156" s="1" t="s">
        <v>249</v>
      </c>
      <c r="D156" s="1" t="s">
        <v>250</v>
      </c>
      <c r="E156" s="2" t="s">
        <v>251</v>
      </c>
      <c r="F156" s="169" t="s">
        <v>252</v>
      </c>
      <c r="G156" s="1" t="s">
        <v>253</v>
      </c>
      <c r="H156" s="12" t="s">
        <v>254</v>
      </c>
      <c r="I156" s="391" t="s">
        <v>255</v>
      </c>
      <c r="J156" s="152" t="s">
        <v>743</v>
      </c>
      <c r="K156" s="171" t="s">
        <v>641</v>
      </c>
      <c r="L156" s="152" t="s">
        <v>256</v>
      </c>
      <c r="M156" s="204" t="s">
        <v>744</v>
      </c>
      <c r="N156" s="19">
        <v>4</v>
      </c>
      <c r="O156" s="12" t="s">
        <v>761</v>
      </c>
      <c r="P156" s="12">
        <v>1</v>
      </c>
      <c r="Q156" s="174">
        <v>0.03</v>
      </c>
      <c r="R156" s="12" t="s">
        <v>762</v>
      </c>
      <c r="S156" s="238" t="s">
        <v>29</v>
      </c>
      <c r="T156" s="239" t="s">
        <v>29</v>
      </c>
      <c r="U156" s="382"/>
      <c r="V156" s="382"/>
      <c r="W156" s="384">
        <v>1</v>
      </c>
      <c r="X156" s="382"/>
      <c r="Y156" s="382"/>
      <c r="Z156" s="382"/>
      <c r="AA156" s="397" t="s">
        <v>754</v>
      </c>
      <c r="AB156" s="396" t="s">
        <v>755</v>
      </c>
      <c r="AC156" s="441"/>
      <c r="AD156" s="382"/>
      <c r="AE156" s="382"/>
      <c r="AF156" s="382"/>
      <c r="AG156" s="382"/>
      <c r="AH156" s="382"/>
      <c r="AI156" s="382"/>
      <c r="AJ156" s="382"/>
      <c r="AK156" s="382"/>
      <c r="AL156" s="382"/>
      <c r="AM156"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6" s="449" t="s">
        <v>1019</v>
      </c>
      <c r="AO156" s="380"/>
      <c r="AP156" s="445"/>
      <c r="AQ156" s="446"/>
      <c r="AR156" s="431">
        <f>Tabla33[[#This Row],[TOTAL A LA FECHA ]]+AQ156</f>
        <v>1</v>
      </c>
      <c r="AS156" s="445"/>
      <c r="AT156" s="445"/>
      <c r="AU156" s="445"/>
      <c r="AV156" s="445"/>
      <c r="AW156" s="445"/>
      <c r="AX156" s="445"/>
      <c r="AY156" s="445"/>
      <c r="AZ156" s="445"/>
      <c r="BA156" s="445"/>
      <c r="BB156" s="445"/>
      <c r="BC156" s="445"/>
      <c r="BD156" s="445"/>
      <c r="BE156" s="445"/>
      <c r="BF156" s="445"/>
      <c r="BG156" s="445"/>
      <c r="BH156" s="445"/>
      <c r="BI156" s="445"/>
      <c r="BJ156" s="445"/>
      <c r="BK156" s="445"/>
      <c r="BL156" s="445"/>
    </row>
    <row r="157" spans="1:64" s="444" customFormat="1" ht="108.75" customHeight="1">
      <c r="A157" s="168" t="s">
        <v>247</v>
      </c>
      <c r="B157" s="1" t="s">
        <v>248</v>
      </c>
      <c r="C157" s="1" t="s">
        <v>249</v>
      </c>
      <c r="D157" s="1" t="s">
        <v>250</v>
      </c>
      <c r="E157" s="2" t="s">
        <v>251</v>
      </c>
      <c r="F157" s="169" t="s">
        <v>252</v>
      </c>
      <c r="G157" s="1" t="s">
        <v>253</v>
      </c>
      <c r="H157" s="12" t="s">
        <v>254</v>
      </c>
      <c r="I157" s="391" t="s">
        <v>255</v>
      </c>
      <c r="J157" s="152" t="s">
        <v>743</v>
      </c>
      <c r="K157" s="171" t="s">
        <v>641</v>
      </c>
      <c r="L157" s="152" t="s">
        <v>256</v>
      </c>
      <c r="M157" s="204" t="s">
        <v>744</v>
      </c>
      <c r="N157" s="394">
        <v>1</v>
      </c>
      <c r="O157" s="12" t="s">
        <v>763</v>
      </c>
      <c r="P157" s="12">
        <v>2</v>
      </c>
      <c r="Q157" s="174">
        <v>7.0000000000000007E-2</v>
      </c>
      <c r="R157" s="12" t="s">
        <v>764</v>
      </c>
      <c r="S157" s="238" t="s">
        <v>146</v>
      </c>
      <c r="T157" s="239" t="s">
        <v>81</v>
      </c>
      <c r="U157" s="382"/>
      <c r="V157" s="382"/>
      <c r="W157" s="384"/>
      <c r="X157" s="382"/>
      <c r="Y157" s="382"/>
      <c r="Z157" s="382"/>
      <c r="AA157" s="157" t="s">
        <v>765</v>
      </c>
      <c r="AB157" s="396" t="s">
        <v>755</v>
      </c>
      <c r="AC157" s="441">
        <v>0</v>
      </c>
      <c r="AD157" s="382"/>
      <c r="AE157" s="382"/>
      <c r="AF157" s="382"/>
      <c r="AG157" s="382"/>
      <c r="AH157" s="382"/>
      <c r="AI157" s="382"/>
      <c r="AJ157" s="382"/>
      <c r="AK157" s="382"/>
      <c r="AL157" s="452">
        <v>0.47</v>
      </c>
      <c r="AM15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0.47</v>
      </c>
      <c r="AN157" s="451" t="s">
        <v>1020</v>
      </c>
      <c r="AO157" s="380"/>
      <c r="AP157" s="445"/>
      <c r="AQ157" s="446"/>
      <c r="AR157" s="431">
        <f>Tabla33[[#This Row],[TOTAL A LA FECHA ]]+AQ157</f>
        <v>0.47</v>
      </c>
      <c r="AS157" s="445"/>
      <c r="AT157" s="445"/>
      <c r="AU157" s="445"/>
      <c r="AV157" s="445"/>
      <c r="AW157" s="445"/>
      <c r="AX157" s="445"/>
      <c r="AY157" s="445"/>
      <c r="AZ157" s="445"/>
      <c r="BA157" s="445"/>
      <c r="BB157" s="445"/>
      <c r="BC157" s="445"/>
      <c r="BD157" s="445"/>
      <c r="BE157" s="445"/>
      <c r="BF157" s="445"/>
      <c r="BG157" s="445"/>
      <c r="BH157" s="445"/>
      <c r="BI157" s="445"/>
      <c r="BJ157" s="445"/>
      <c r="BK157" s="445"/>
      <c r="BL157" s="445"/>
    </row>
    <row r="158" spans="1:64" s="444" customFormat="1" ht="108.75" customHeight="1">
      <c r="A158" s="168" t="s">
        <v>247</v>
      </c>
      <c r="B158" s="1" t="s">
        <v>248</v>
      </c>
      <c r="C158" s="1" t="s">
        <v>249</v>
      </c>
      <c r="D158" s="1" t="s">
        <v>250</v>
      </c>
      <c r="E158" s="2" t="s">
        <v>251</v>
      </c>
      <c r="F158" s="169" t="s">
        <v>252</v>
      </c>
      <c r="G158" s="1" t="s">
        <v>253</v>
      </c>
      <c r="H158" s="12" t="s">
        <v>254</v>
      </c>
      <c r="I158" s="391" t="s">
        <v>255</v>
      </c>
      <c r="J158" s="152" t="s">
        <v>743</v>
      </c>
      <c r="K158" s="171" t="s">
        <v>641</v>
      </c>
      <c r="L158" s="152" t="s">
        <v>256</v>
      </c>
      <c r="M158" s="204" t="s">
        <v>744</v>
      </c>
      <c r="N158" s="19">
        <v>4</v>
      </c>
      <c r="O158" s="12" t="s">
        <v>766</v>
      </c>
      <c r="P158" s="12">
        <v>1</v>
      </c>
      <c r="Q158" s="174">
        <v>0.03</v>
      </c>
      <c r="R158" s="12" t="s">
        <v>767</v>
      </c>
      <c r="S158" s="238" t="s">
        <v>29</v>
      </c>
      <c r="T158" s="239" t="s">
        <v>29</v>
      </c>
      <c r="U158" s="382"/>
      <c r="V158" s="382"/>
      <c r="W158" s="384">
        <v>1</v>
      </c>
      <c r="X158" s="382"/>
      <c r="Y158" s="382"/>
      <c r="Z158" s="382"/>
      <c r="AA158" s="450" t="s">
        <v>768</v>
      </c>
      <c r="AB158" s="396" t="s">
        <v>755</v>
      </c>
      <c r="AC158" s="437">
        <v>1</v>
      </c>
      <c r="AD158" s="382"/>
      <c r="AE158" s="382"/>
      <c r="AF158" s="382"/>
      <c r="AG158" s="382"/>
      <c r="AH158" s="382"/>
      <c r="AI158" s="382"/>
      <c r="AJ158" s="382"/>
      <c r="AK158" s="382"/>
      <c r="AL158" s="382"/>
      <c r="AM158"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58" s="449" t="s">
        <v>1019</v>
      </c>
      <c r="AO158" s="380"/>
      <c r="AP158" s="445"/>
      <c r="AQ158" s="446"/>
      <c r="AR158" s="431">
        <f>Tabla33[[#This Row],[TOTAL A LA FECHA ]]+AQ158</f>
        <v>2</v>
      </c>
      <c r="AS158" s="445"/>
      <c r="AT158" s="445"/>
      <c r="AU158" s="445"/>
      <c r="AV158" s="445"/>
      <c r="AW158" s="445"/>
      <c r="AX158" s="445"/>
      <c r="AY158" s="445"/>
      <c r="AZ158" s="445"/>
      <c r="BA158" s="445"/>
      <c r="BB158" s="445"/>
      <c r="BC158" s="445"/>
      <c r="BD158" s="445"/>
      <c r="BE158" s="445"/>
      <c r="BF158" s="445"/>
      <c r="BG158" s="445"/>
      <c r="BH158" s="445"/>
      <c r="BI158" s="445"/>
      <c r="BJ158" s="445"/>
      <c r="BK158" s="445"/>
      <c r="BL158" s="445"/>
    </row>
    <row r="159" spans="1:64" s="444" customFormat="1" ht="108.75" customHeight="1">
      <c r="A159" s="168" t="s">
        <v>247</v>
      </c>
      <c r="B159" s="1" t="s">
        <v>248</v>
      </c>
      <c r="C159" s="1" t="s">
        <v>249</v>
      </c>
      <c r="D159" s="1" t="s">
        <v>250</v>
      </c>
      <c r="E159" s="2" t="s">
        <v>251</v>
      </c>
      <c r="F159" s="169" t="s">
        <v>252</v>
      </c>
      <c r="G159" s="1" t="s">
        <v>253</v>
      </c>
      <c r="H159" s="12" t="s">
        <v>254</v>
      </c>
      <c r="I159" s="391" t="s">
        <v>255</v>
      </c>
      <c r="J159" s="152" t="s">
        <v>743</v>
      </c>
      <c r="K159" s="171" t="s">
        <v>641</v>
      </c>
      <c r="L159" s="152" t="s">
        <v>256</v>
      </c>
      <c r="M159" s="204" t="s">
        <v>744</v>
      </c>
      <c r="N159" s="394">
        <v>1</v>
      </c>
      <c r="O159" s="12" t="s">
        <v>769</v>
      </c>
      <c r="P159" s="18">
        <v>1</v>
      </c>
      <c r="Q159" s="174">
        <v>7.0000000000000007E-2</v>
      </c>
      <c r="R159" s="12" t="s">
        <v>770</v>
      </c>
      <c r="S159" s="238" t="s">
        <v>146</v>
      </c>
      <c r="T159" s="239" t="s">
        <v>81</v>
      </c>
      <c r="U159" s="389"/>
      <c r="V159" s="389"/>
      <c r="W159" s="443"/>
      <c r="X159" s="389"/>
      <c r="Y159" s="389"/>
      <c r="Z159" s="389"/>
      <c r="AA159" s="389"/>
      <c r="AB159" s="389"/>
      <c r="AC159" s="442"/>
      <c r="AD159" s="389"/>
      <c r="AE159" s="389"/>
      <c r="AF159" s="389"/>
      <c r="AG159" s="389"/>
      <c r="AH159" s="389"/>
      <c r="AI159" s="389"/>
      <c r="AJ159" s="389"/>
      <c r="AK159" s="389"/>
      <c r="AL159" s="389"/>
      <c r="AM15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59" s="448"/>
      <c r="AO159" s="380"/>
      <c r="AP159" s="445"/>
      <c r="AQ159" s="446"/>
      <c r="AR159" s="431">
        <f>Tabla33[[#This Row],[TOTAL A LA FECHA ]]+AQ159</f>
        <v>0</v>
      </c>
      <c r="AS159" s="445"/>
      <c r="AT159" s="445"/>
      <c r="AU159" s="445"/>
      <c r="AV159" s="445"/>
      <c r="AW159" s="445"/>
      <c r="AX159" s="445"/>
      <c r="AY159" s="445"/>
      <c r="AZ159" s="445"/>
      <c r="BA159" s="445"/>
      <c r="BB159" s="445"/>
      <c r="BC159" s="445"/>
      <c r="BD159" s="445"/>
      <c r="BE159" s="445"/>
      <c r="BF159" s="445"/>
      <c r="BG159" s="445"/>
      <c r="BH159" s="445"/>
      <c r="BI159" s="445"/>
      <c r="BJ159" s="445"/>
      <c r="BK159" s="445"/>
      <c r="BL159" s="445"/>
    </row>
    <row r="160" spans="1:64" s="444" customFormat="1" ht="108.75" customHeight="1">
      <c r="A160" s="168" t="s">
        <v>247</v>
      </c>
      <c r="B160" s="1" t="s">
        <v>248</v>
      </c>
      <c r="C160" s="1" t="s">
        <v>249</v>
      </c>
      <c r="D160" s="1" t="s">
        <v>250</v>
      </c>
      <c r="E160" s="2" t="s">
        <v>251</v>
      </c>
      <c r="F160" s="169" t="s">
        <v>252</v>
      </c>
      <c r="G160" s="1" t="s">
        <v>253</v>
      </c>
      <c r="H160" s="12" t="s">
        <v>254</v>
      </c>
      <c r="I160" s="391" t="s">
        <v>255</v>
      </c>
      <c r="J160" s="152" t="s">
        <v>743</v>
      </c>
      <c r="K160" s="171" t="s">
        <v>641</v>
      </c>
      <c r="L160" s="152" t="s">
        <v>256</v>
      </c>
      <c r="M160" s="204" t="s">
        <v>744</v>
      </c>
      <c r="N160" s="19">
        <v>1</v>
      </c>
      <c r="O160" s="12" t="s">
        <v>771</v>
      </c>
      <c r="P160" s="12">
        <v>1</v>
      </c>
      <c r="Q160" s="174">
        <v>0.03</v>
      </c>
      <c r="R160" s="12" t="s">
        <v>772</v>
      </c>
      <c r="S160" s="238" t="s">
        <v>29</v>
      </c>
      <c r="T160" s="239" t="s">
        <v>29</v>
      </c>
      <c r="U160" s="382"/>
      <c r="V160" s="382"/>
      <c r="W160" s="384">
        <v>1</v>
      </c>
      <c r="X160" s="382"/>
      <c r="Y160" s="382"/>
      <c r="Z160" s="382"/>
      <c r="AA160" s="382"/>
      <c r="AB160" s="382"/>
      <c r="AC160" s="441"/>
      <c r="AD160" s="382"/>
      <c r="AE160" s="382"/>
      <c r="AF160" s="382"/>
      <c r="AG160" s="382"/>
      <c r="AH160" s="382"/>
      <c r="AI160" s="382"/>
      <c r="AJ160" s="382"/>
      <c r="AK160" s="382"/>
      <c r="AL160" s="382"/>
      <c r="AM160"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60" s="449" t="s">
        <v>1019</v>
      </c>
      <c r="AO160" s="380"/>
      <c r="AP160" s="445"/>
      <c r="AQ160" s="446"/>
      <c r="AR160" s="431">
        <f>Tabla33[[#This Row],[TOTAL A LA FECHA ]]+AQ160</f>
        <v>1</v>
      </c>
      <c r="AS160" s="445"/>
      <c r="AT160" s="445"/>
      <c r="AU160" s="445"/>
      <c r="AV160" s="445"/>
      <c r="AW160" s="445"/>
      <c r="AX160" s="445"/>
      <c r="AY160" s="445"/>
      <c r="AZ160" s="445"/>
      <c r="BA160" s="445"/>
      <c r="BB160" s="445"/>
      <c r="BC160" s="445"/>
      <c r="BD160" s="445"/>
      <c r="BE160" s="445"/>
      <c r="BF160" s="445"/>
      <c r="BG160" s="445"/>
      <c r="BH160" s="445"/>
      <c r="BI160" s="445"/>
      <c r="BJ160" s="445"/>
      <c r="BK160" s="445"/>
      <c r="BL160" s="445"/>
    </row>
    <row r="161" spans="1:64" s="444" customFormat="1" ht="133.5" customHeight="1">
      <c r="A161" s="168" t="s">
        <v>247</v>
      </c>
      <c r="B161" s="1" t="s">
        <v>248</v>
      </c>
      <c r="C161" s="1" t="s">
        <v>249</v>
      </c>
      <c r="D161" s="1" t="s">
        <v>250</v>
      </c>
      <c r="E161" s="2" t="s">
        <v>251</v>
      </c>
      <c r="F161" s="169" t="s">
        <v>252</v>
      </c>
      <c r="G161" s="1" t="s">
        <v>253</v>
      </c>
      <c r="H161" s="12" t="s">
        <v>254</v>
      </c>
      <c r="I161" s="391" t="s">
        <v>255</v>
      </c>
      <c r="J161" s="152" t="s">
        <v>743</v>
      </c>
      <c r="K161" s="171" t="s">
        <v>641</v>
      </c>
      <c r="L161" s="152" t="s">
        <v>256</v>
      </c>
      <c r="M161" s="204" t="s">
        <v>744</v>
      </c>
      <c r="N161" s="394">
        <v>1</v>
      </c>
      <c r="O161" s="12" t="s">
        <v>773</v>
      </c>
      <c r="P161" s="18">
        <v>1</v>
      </c>
      <c r="Q161" s="174">
        <v>7.0000000000000007E-2</v>
      </c>
      <c r="R161" s="12" t="s">
        <v>774</v>
      </c>
      <c r="S161" s="238" t="s">
        <v>146</v>
      </c>
      <c r="T161" s="239" t="s">
        <v>81</v>
      </c>
      <c r="U161" s="382"/>
      <c r="V161" s="382"/>
      <c r="W161" s="441"/>
      <c r="X161" s="382"/>
      <c r="Y161" s="382"/>
      <c r="Z161" s="440"/>
      <c r="AA161" s="382"/>
      <c r="AB161" s="382"/>
      <c r="AC161" s="441"/>
      <c r="AD161" s="382"/>
      <c r="AE161" s="382"/>
      <c r="AF161" s="440"/>
      <c r="AG161" s="382"/>
      <c r="AH161" s="382"/>
      <c r="AI161" s="440"/>
      <c r="AJ161" s="382"/>
      <c r="AK161" s="382"/>
      <c r="AL161" s="440"/>
      <c r="AM161" s="388">
        <v>0</v>
      </c>
      <c r="AN161" s="448"/>
      <c r="AO161" s="380"/>
      <c r="AP161" s="445"/>
      <c r="AQ161" s="438">
        <v>0</v>
      </c>
      <c r="AR161" s="438">
        <f>Tabla33[[#This Row],[TOTAL A LA FECHA ]]+AQ161</f>
        <v>0</v>
      </c>
      <c r="AS161" s="445"/>
      <c r="AT161" s="445"/>
      <c r="AU161" s="445"/>
      <c r="AV161" s="445"/>
      <c r="AW161" s="445"/>
      <c r="AX161" s="445"/>
      <c r="AY161" s="445"/>
      <c r="AZ161" s="445"/>
      <c r="BA161" s="445"/>
      <c r="BB161" s="445"/>
      <c r="BC161" s="445"/>
      <c r="BD161" s="445"/>
      <c r="BE161" s="445"/>
      <c r="BF161" s="445"/>
      <c r="BG161" s="445"/>
      <c r="BH161" s="445"/>
      <c r="BI161" s="445"/>
      <c r="BJ161" s="445"/>
      <c r="BK161" s="445"/>
      <c r="BL161" s="445"/>
    </row>
    <row r="162" spans="1:64" s="444" customFormat="1" ht="133.5" customHeight="1">
      <c r="A162" s="168" t="s">
        <v>247</v>
      </c>
      <c r="B162" s="1" t="s">
        <v>248</v>
      </c>
      <c r="C162" s="1" t="s">
        <v>249</v>
      </c>
      <c r="D162" s="1" t="s">
        <v>250</v>
      </c>
      <c r="E162" s="2" t="s">
        <v>251</v>
      </c>
      <c r="F162" s="169" t="s">
        <v>252</v>
      </c>
      <c r="G162" s="1" t="s">
        <v>253</v>
      </c>
      <c r="H162" s="12" t="s">
        <v>254</v>
      </c>
      <c r="I162" s="391" t="s">
        <v>255</v>
      </c>
      <c r="J162" s="152" t="s">
        <v>743</v>
      </c>
      <c r="K162" s="171" t="s">
        <v>641</v>
      </c>
      <c r="L162" s="152" t="s">
        <v>256</v>
      </c>
      <c r="M162" s="204" t="s">
        <v>744</v>
      </c>
      <c r="N162" s="19">
        <v>1</v>
      </c>
      <c r="O162" s="159" t="s">
        <v>775</v>
      </c>
      <c r="P162" s="19">
        <v>1</v>
      </c>
      <c r="Q162" s="174">
        <v>7.0000000000000007E-2</v>
      </c>
      <c r="R162" s="159" t="s">
        <v>776</v>
      </c>
      <c r="S162" s="238" t="s">
        <v>30</v>
      </c>
      <c r="T162" s="239" t="s">
        <v>78</v>
      </c>
      <c r="U162" s="382"/>
      <c r="V162" s="382"/>
      <c r="W162" s="437"/>
      <c r="X162" s="382"/>
      <c r="Y162" s="382"/>
      <c r="Z162" s="399"/>
      <c r="AA162" s="382"/>
      <c r="AB162" s="382"/>
      <c r="AC162" s="437"/>
      <c r="AD162" s="382"/>
      <c r="AE162" s="382"/>
      <c r="AF162" s="399"/>
      <c r="AG162" s="382"/>
      <c r="AH162" s="382"/>
      <c r="AI162" s="399"/>
      <c r="AJ162" s="382"/>
      <c r="AK162" s="382"/>
      <c r="AL162" s="399"/>
      <c r="AM162"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2" s="1" t="s">
        <v>1017</v>
      </c>
      <c r="AO162" s="380"/>
      <c r="AP162" s="445"/>
      <c r="AQ162" s="447"/>
      <c r="AR162" s="431">
        <f>Tabla33[[#This Row],[TOTAL A LA FECHA ]]+AQ162</f>
        <v>0</v>
      </c>
      <c r="AS162" s="445"/>
      <c r="AT162" s="445"/>
      <c r="AU162" s="445"/>
      <c r="AV162" s="445"/>
      <c r="AW162" s="445"/>
      <c r="AX162" s="445"/>
      <c r="AY162" s="445"/>
      <c r="AZ162" s="445"/>
      <c r="BA162" s="445"/>
      <c r="BB162" s="445"/>
      <c r="BC162" s="445"/>
      <c r="BD162" s="445"/>
      <c r="BE162" s="445"/>
      <c r="BF162" s="445"/>
      <c r="BG162" s="445"/>
      <c r="BH162" s="445"/>
      <c r="BI162" s="445"/>
      <c r="BJ162" s="445"/>
      <c r="BK162" s="445"/>
      <c r="BL162" s="445"/>
    </row>
    <row r="163" spans="1:64" s="444" customFormat="1" ht="133.5" customHeight="1">
      <c r="A163" s="168" t="s">
        <v>247</v>
      </c>
      <c r="B163" s="1" t="s">
        <v>248</v>
      </c>
      <c r="C163" s="1" t="s">
        <v>249</v>
      </c>
      <c r="D163" s="1" t="s">
        <v>250</v>
      </c>
      <c r="E163" s="2" t="s">
        <v>251</v>
      </c>
      <c r="F163" s="169" t="s">
        <v>252</v>
      </c>
      <c r="G163" s="1" t="s">
        <v>253</v>
      </c>
      <c r="H163" s="12" t="s">
        <v>254</v>
      </c>
      <c r="I163" s="391" t="s">
        <v>255</v>
      </c>
      <c r="J163" s="152" t="s">
        <v>743</v>
      </c>
      <c r="K163" s="171" t="s">
        <v>641</v>
      </c>
      <c r="L163" s="152" t="s">
        <v>256</v>
      </c>
      <c r="M163" s="204" t="s">
        <v>744</v>
      </c>
      <c r="N163" s="19">
        <v>1</v>
      </c>
      <c r="O163" s="159" t="s">
        <v>777</v>
      </c>
      <c r="P163" s="19">
        <v>1</v>
      </c>
      <c r="Q163" s="174">
        <v>7.0000000000000007E-2</v>
      </c>
      <c r="R163" s="159" t="s">
        <v>778</v>
      </c>
      <c r="S163" s="238" t="s">
        <v>30</v>
      </c>
      <c r="T163" s="239" t="s">
        <v>80</v>
      </c>
      <c r="U163" s="382"/>
      <c r="V163" s="382"/>
      <c r="W163" s="384"/>
      <c r="X163" s="382"/>
      <c r="Y163" s="382"/>
      <c r="Z163" s="382"/>
      <c r="AA163" s="382"/>
      <c r="AB163" s="382"/>
      <c r="AC163" s="441"/>
      <c r="AD163" s="382"/>
      <c r="AE163" s="382"/>
      <c r="AF163" s="382"/>
      <c r="AG163" s="382"/>
      <c r="AH163" s="382"/>
      <c r="AI163" s="382"/>
      <c r="AJ163" s="382"/>
      <c r="AK163" s="382"/>
      <c r="AL163" s="382"/>
      <c r="AM16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3" s="1" t="s">
        <v>1017</v>
      </c>
      <c r="AO163" s="380"/>
      <c r="AP163" s="445"/>
      <c r="AQ163" s="446"/>
      <c r="AR163" s="431">
        <f>Tabla33[[#This Row],[TOTAL A LA FECHA ]]+AQ163</f>
        <v>0</v>
      </c>
      <c r="AS163" s="445"/>
      <c r="AT163" s="445"/>
      <c r="AU163" s="445"/>
      <c r="AV163" s="445"/>
      <c r="AW163" s="445"/>
      <c r="AX163" s="445"/>
      <c r="AY163" s="445"/>
      <c r="AZ163" s="445"/>
      <c r="BA163" s="445"/>
      <c r="BB163" s="445"/>
      <c r="BC163" s="445"/>
      <c r="BD163" s="445"/>
      <c r="BE163" s="445"/>
      <c r="BF163" s="445"/>
      <c r="BG163" s="445"/>
      <c r="BH163" s="445"/>
      <c r="BI163" s="445"/>
      <c r="BJ163" s="445"/>
      <c r="BK163" s="445"/>
      <c r="BL163" s="445"/>
    </row>
    <row r="164" spans="1:64" s="444" customFormat="1" ht="133.5" customHeight="1">
      <c r="A164" s="168" t="s">
        <v>247</v>
      </c>
      <c r="B164" s="1" t="s">
        <v>248</v>
      </c>
      <c r="C164" s="1" t="s">
        <v>249</v>
      </c>
      <c r="D164" s="1" t="s">
        <v>250</v>
      </c>
      <c r="E164" s="2" t="s">
        <v>251</v>
      </c>
      <c r="F164" s="169" t="s">
        <v>252</v>
      </c>
      <c r="G164" s="1" t="s">
        <v>253</v>
      </c>
      <c r="H164" s="12" t="s">
        <v>254</v>
      </c>
      <c r="I164" s="391" t="s">
        <v>255</v>
      </c>
      <c r="J164" s="152" t="s">
        <v>743</v>
      </c>
      <c r="K164" s="171" t="s">
        <v>641</v>
      </c>
      <c r="L164" s="152" t="s">
        <v>256</v>
      </c>
      <c r="M164" s="204" t="s">
        <v>744</v>
      </c>
      <c r="N164" s="398">
        <v>4</v>
      </c>
      <c r="O164" s="159" t="s">
        <v>779</v>
      </c>
      <c r="P164" s="12">
        <v>4</v>
      </c>
      <c r="Q164" s="174">
        <v>0.04</v>
      </c>
      <c r="R164" s="159" t="s">
        <v>780</v>
      </c>
      <c r="S164" s="238" t="s">
        <v>146</v>
      </c>
      <c r="T164" s="239" t="s">
        <v>81</v>
      </c>
      <c r="U164" s="382"/>
      <c r="V164" s="382"/>
      <c r="W164" s="384"/>
      <c r="X164" s="382"/>
      <c r="Y164" s="382"/>
      <c r="Z164" s="382"/>
      <c r="AA164" s="382"/>
      <c r="AB164" s="382"/>
      <c r="AC164" s="441"/>
      <c r="AD164" s="382"/>
      <c r="AE164" s="382"/>
      <c r="AF164" s="382"/>
      <c r="AG164" s="382"/>
      <c r="AH164" s="382"/>
      <c r="AI164" s="382"/>
      <c r="AJ164" s="382"/>
      <c r="AK164" s="382"/>
      <c r="AL164" s="382"/>
      <c r="AM16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4" s="1" t="s">
        <v>1018</v>
      </c>
      <c r="AO164" s="380"/>
      <c r="AP164" s="445"/>
      <c r="AQ164" s="446"/>
      <c r="AR164" s="431">
        <f>Tabla33[[#This Row],[TOTAL A LA FECHA ]]+AQ164</f>
        <v>0</v>
      </c>
      <c r="AS164" s="445"/>
      <c r="AT164" s="445"/>
      <c r="AU164" s="445"/>
      <c r="AV164" s="445"/>
      <c r="AW164" s="445"/>
      <c r="AX164" s="445"/>
      <c r="AY164" s="445"/>
      <c r="AZ164" s="445"/>
      <c r="BA164" s="445"/>
      <c r="BB164" s="445"/>
      <c r="BC164" s="445"/>
      <c r="BD164" s="445"/>
      <c r="BE164" s="445"/>
      <c r="BF164" s="445"/>
      <c r="BG164" s="445"/>
      <c r="BH164" s="445"/>
      <c r="BI164" s="445"/>
      <c r="BJ164" s="445"/>
      <c r="BK164" s="445"/>
      <c r="BL164" s="445"/>
    </row>
    <row r="165" spans="1:64" s="444" customFormat="1" ht="133.5" customHeight="1">
      <c r="A165" s="168" t="s">
        <v>247</v>
      </c>
      <c r="B165" s="1" t="s">
        <v>248</v>
      </c>
      <c r="C165" s="1" t="s">
        <v>249</v>
      </c>
      <c r="D165" s="1" t="s">
        <v>250</v>
      </c>
      <c r="E165" s="2" t="s">
        <v>251</v>
      </c>
      <c r="F165" s="169" t="s">
        <v>252</v>
      </c>
      <c r="G165" s="1" t="s">
        <v>253</v>
      </c>
      <c r="H165" s="12" t="s">
        <v>254</v>
      </c>
      <c r="I165" s="391" t="s">
        <v>255</v>
      </c>
      <c r="J165" s="152" t="s">
        <v>743</v>
      </c>
      <c r="K165" s="171" t="s">
        <v>641</v>
      </c>
      <c r="L165" s="152" t="s">
        <v>256</v>
      </c>
      <c r="M165" s="204" t="s">
        <v>744</v>
      </c>
      <c r="N165" s="398">
        <v>4</v>
      </c>
      <c r="O165" s="159" t="s">
        <v>781</v>
      </c>
      <c r="P165" s="12">
        <v>1</v>
      </c>
      <c r="Q165" s="174">
        <v>0.03</v>
      </c>
      <c r="R165" s="159" t="s">
        <v>782</v>
      </c>
      <c r="S165" s="238" t="s">
        <v>78</v>
      </c>
      <c r="T165" s="239" t="s">
        <v>79</v>
      </c>
      <c r="U165" s="382"/>
      <c r="V165" s="382"/>
      <c r="W165" s="384"/>
      <c r="X165" s="382"/>
      <c r="Y165" s="382"/>
      <c r="Z165" s="382"/>
      <c r="AA165" s="382"/>
      <c r="AB165" s="382"/>
      <c r="AC165" s="441"/>
      <c r="AD165" s="382"/>
      <c r="AE165" s="382"/>
      <c r="AF165" s="382"/>
      <c r="AG165" s="382"/>
      <c r="AH165" s="382"/>
      <c r="AI165" s="382"/>
      <c r="AJ165" s="382"/>
      <c r="AK165" s="382"/>
      <c r="AL165" s="382"/>
      <c r="AM16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5" s="1" t="s">
        <v>1017</v>
      </c>
      <c r="AO165" s="380"/>
      <c r="AP165" s="445"/>
      <c r="AQ165" s="446"/>
      <c r="AR165" s="431">
        <f>Tabla33[[#This Row],[TOTAL A LA FECHA ]]+AQ165</f>
        <v>0</v>
      </c>
      <c r="AS165" s="445"/>
      <c r="AT165" s="445"/>
      <c r="AU165" s="445"/>
      <c r="AV165" s="445"/>
      <c r="AW165" s="445"/>
      <c r="AX165" s="445"/>
      <c r="AY165" s="445"/>
      <c r="AZ165" s="445"/>
      <c r="BA165" s="445"/>
      <c r="BB165" s="445"/>
      <c r="BC165" s="445"/>
      <c r="BD165" s="445"/>
      <c r="BE165" s="445"/>
      <c r="BF165" s="445"/>
      <c r="BG165" s="445"/>
      <c r="BH165" s="445"/>
      <c r="BI165" s="445"/>
      <c r="BJ165" s="445"/>
      <c r="BK165" s="445"/>
      <c r="BL165" s="445"/>
    </row>
    <row r="166" spans="1:64" ht="133.5" customHeight="1">
      <c r="A166" s="168" t="s">
        <v>247</v>
      </c>
      <c r="B166" s="1" t="s">
        <v>248</v>
      </c>
      <c r="C166" s="1" t="s">
        <v>249</v>
      </c>
      <c r="D166" s="1" t="s">
        <v>250</v>
      </c>
      <c r="E166" s="2" t="s">
        <v>251</v>
      </c>
      <c r="F166" s="169" t="s">
        <v>252</v>
      </c>
      <c r="G166" s="1" t="s">
        <v>253</v>
      </c>
      <c r="H166" s="12" t="s">
        <v>254</v>
      </c>
      <c r="I166" s="391" t="s">
        <v>255</v>
      </c>
      <c r="J166" s="152" t="s">
        <v>743</v>
      </c>
      <c r="K166" s="171" t="s">
        <v>641</v>
      </c>
      <c r="L166" s="152" t="s">
        <v>256</v>
      </c>
      <c r="M166" s="204" t="s">
        <v>744</v>
      </c>
      <c r="N166" s="398">
        <v>4</v>
      </c>
      <c r="O166" s="159" t="s">
        <v>783</v>
      </c>
      <c r="P166" s="12">
        <v>1</v>
      </c>
      <c r="Q166" s="174">
        <v>0.03</v>
      </c>
      <c r="R166" s="159" t="s">
        <v>782</v>
      </c>
      <c r="S166" s="238" t="s">
        <v>78</v>
      </c>
      <c r="T166" s="239" t="s">
        <v>79</v>
      </c>
      <c r="U166" s="382"/>
      <c r="V166" s="382"/>
      <c r="W166" s="384"/>
      <c r="X166" s="382"/>
      <c r="Y166" s="382"/>
      <c r="Z166" s="382"/>
      <c r="AA166" s="382"/>
      <c r="AB166" s="382"/>
      <c r="AC166" s="441"/>
      <c r="AD166" s="382"/>
      <c r="AE166" s="382"/>
      <c r="AF166" s="382"/>
      <c r="AG166" s="382"/>
      <c r="AH166" s="382"/>
      <c r="AI166" s="382"/>
      <c r="AJ166" s="382"/>
      <c r="AK166" s="382"/>
      <c r="AL166" s="382"/>
      <c r="AM16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6" s="1" t="s">
        <v>1017</v>
      </c>
      <c r="AO166" s="380"/>
      <c r="AP166" s="373"/>
      <c r="AQ166" s="375"/>
      <c r="AR166" s="431">
        <f>Tabla33[[#This Row],[TOTAL A LA FECHA ]]+AQ166</f>
        <v>0</v>
      </c>
      <c r="AS166" s="373"/>
      <c r="AT166" s="373"/>
      <c r="AU166" s="373"/>
      <c r="AV166" s="373"/>
      <c r="AW166" s="373"/>
      <c r="AX166" s="373"/>
      <c r="AY166" s="373"/>
      <c r="AZ166" s="373"/>
      <c r="BA166" s="373"/>
      <c r="BB166" s="373"/>
      <c r="BC166" s="373"/>
      <c r="BD166" s="373"/>
      <c r="BE166" s="373"/>
      <c r="BF166" s="373"/>
      <c r="BG166" s="373"/>
      <c r="BH166" s="373"/>
      <c r="BI166" s="373"/>
      <c r="BJ166" s="373"/>
      <c r="BK166" s="373"/>
      <c r="BL166" s="373"/>
    </row>
    <row r="167" spans="1:64" ht="133.5" customHeight="1">
      <c r="A167" s="168" t="s">
        <v>247</v>
      </c>
      <c r="B167" s="1" t="s">
        <v>248</v>
      </c>
      <c r="C167" s="1" t="s">
        <v>249</v>
      </c>
      <c r="D167" s="1" t="s">
        <v>250</v>
      </c>
      <c r="E167" s="2" t="s">
        <v>251</v>
      </c>
      <c r="F167" s="169" t="s">
        <v>252</v>
      </c>
      <c r="G167" s="1" t="s">
        <v>253</v>
      </c>
      <c r="H167" s="12" t="s">
        <v>254</v>
      </c>
      <c r="I167" s="391" t="s">
        <v>255</v>
      </c>
      <c r="J167" s="152" t="s">
        <v>743</v>
      </c>
      <c r="K167" s="171" t="s">
        <v>641</v>
      </c>
      <c r="L167" s="152" t="s">
        <v>256</v>
      </c>
      <c r="M167" s="204" t="s">
        <v>744</v>
      </c>
      <c r="N167" s="398">
        <v>4</v>
      </c>
      <c r="O167" s="159" t="s">
        <v>784</v>
      </c>
      <c r="P167" s="12">
        <v>1</v>
      </c>
      <c r="Q167" s="174">
        <v>0.03</v>
      </c>
      <c r="R167" s="159" t="s">
        <v>782</v>
      </c>
      <c r="S167" s="238" t="s">
        <v>78</v>
      </c>
      <c r="T167" s="239" t="s">
        <v>79</v>
      </c>
      <c r="U167" s="389"/>
      <c r="V167" s="389"/>
      <c r="W167" s="443"/>
      <c r="X167" s="389"/>
      <c r="Y167" s="389"/>
      <c r="Z167" s="389"/>
      <c r="AA167" s="389"/>
      <c r="AB167" s="389"/>
      <c r="AC167" s="442"/>
      <c r="AD167" s="389"/>
      <c r="AE167" s="389"/>
      <c r="AF167" s="389"/>
      <c r="AG167" s="389"/>
      <c r="AH167" s="389"/>
      <c r="AI167" s="389"/>
      <c r="AJ167" s="389"/>
      <c r="AK167" s="389"/>
      <c r="AL167" s="389"/>
      <c r="AM16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7" s="1" t="s">
        <v>1017</v>
      </c>
      <c r="AO167" s="380"/>
      <c r="AP167" s="373"/>
      <c r="AQ167" s="375"/>
      <c r="AR167" s="431">
        <f>Tabla33[[#This Row],[TOTAL A LA FECHA ]]+AQ167</f>
        <v>0</v>
      </c>
      <c r="AS167" s="373"/>
      <c r="AT167" s="373"/>
      <c r="AU167" s="373"/>
      <c r="AV167" s="373"/>
      <c r="AW167" s="373"/>
      <c r="AX167" s="373"/>
      <c r="AY167" s="373"/>
      <c r="AZ167" s="373"/>
      <c r="BA167" s="373"/>
      <c r="BB167" s="373"/>
      <c r="BC167" s="373"/>
      <c r="BD167" s="373"/>
      <c r="BE167" s="373"/>
      <c r="BF167" s="373"/>
      <c r="BG167" s="373"/>
      <c r="BH167" s="373"/>
      <c r="BI167" s="373"/>
      <c r="BJ167" s="373"/>
      <c r="BK167" s="373"/>
      <c r="BL167" s="373"/>
    </row>
    <row r="168" spans="1:64" ht="133.5" customHeight="1">
      <c r="A168" s="168" t="s">
        <v>247</v>
      </c>
      <c r="B168" s="1" t="s">
        <v>248</v>
      </c>
      <c r="C168" s="1" t="s">
        <v>249</v>
      </c>
      <c r="D168" s="1" t="s">
        <v>250</v>
      </c>
      <c r="E168" s="2" t="s">
        <v>251</v>
      </c>
      <c r="F168" s="169" t="s">
        <v>252</v>
      </c>
      <c r="G168" s="1" t="s">
        <v>253</v>
      </c>
      <c r="H168" s="12" t="s">
        <v>254</v>
      </c>
      <c r="I168" s="391" t="s">
        <v>255</v>
      </c>
      <c r="J168" s="152" t="s">
        <v>743</v>
      </c>
      <c r="K168" s="171" t="s">
        <v>641</v>
      </c>
      <c r="L168" s="152" t="s">
        <v>256</v>
      </c>
      <c r="M168" s="204" t="s">
        <v>744</v>
      </c>
      <c r="N168" s="398">
        <v>4</v>
      </c>
      <c r="O168" s="12" t="s">
        <v>785</v>
      </c>
      <c r="P168" s="398">
        <v>1</v>
      </c>
      <c r="Q168" s="174">
        <v>0.03</v>
      </c>
      <c r="R168" s="12" t="s">
        <v>786</v>
      </c>
      <c r="S168" s="238" t="s">
        <v>146</v>
      </c>
      <c r="T168" s="239" t="s">
        <v>79</v>
      </c>
      <c r="U168" s="382"/>
      <c r="V168" s="382"/>
      <c r="W168" s="384"/>
      <c r="X168" s="382"/>
      <c r="Y168" s="382"/>
      <c r="Z168" s="382"/>
      <c r="AA168" s="382"/>
      <c r="AB168" s="382"/>
      <c r="AC168" s="441"/>
      <c r="AD168" s="382"/>
      <c r="AE168" s="382"/>
      <c r="AF168" s="382"/>
      <c r="AG168" s="382"/>
      <c r="AH168" s="382"/>
      <c r="AI168" s="382"/>
      <c r="AJ168" s="382"/>
      <c r="AK168" s="382"/>
      <c r="AL168" s="382"/>
      <c r="AM16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8" s="1" t="s">
        <v>1017</v>
      </c>
      <c r="AO168" s="380"/>
      <c r="AP168" s="373"/>
      <c r="AQ168" s="375"/>
      <c r="AR168" s="431">
        <f>Tabla33[[#This Row],[TOTAL A LA FECHA ]]+AQ168</f>
        <v>0</v>
      </c>
      <c r="AS168" s="373"/>
      <c r="AT168" s="373"/>
      <c r="AU168" s="373"/>
      <c r="AV168" s="373"/>
      <c r="AW168" s="373"/>
      <c r="AX168" s="373"/>
      <c r="AY168" s="373"/>
      <c r="AZ168" s="373"/>
      <c r="BA168" s="373"/>
      <c r="BB168" s="373"/>
      <c r="BC168" s="373"/>
      <c r="BD168" s="373"/>
      <c r="BE168" s="373"/>
      <c r="BF168" s="373"/>
      <c r="BG168" s="373"/>
      <c r="BH168" s="373"/>
      <c r="BI168" s="373"/>
      <c r="BJ168" s="373"/>
      <c r="BK168" s="373"/>
      <c r="BL168" s="373"/>
    </row>
    <row r="169" spans="1:64" ht="133.5" customHeight="1">
      <c r="A169" s="168" t="s">
        <v>247</v>
      </c>
      <c r="B169" s="1" t="s">
        <v>248</v>
      </c>
      <c r="C169" s="1" t="s">
        <v>249</v>
      </c>
      <c r="D169" s="1" t="s">
        <v>250</v>
      </c>
      <c r="E169" s="2" t="s">
        <v>251</v>
      </c>
      <c r="F169" s="169" t="s">
        <v>252</v>
      </c>
      <c r="G169" s="1" t="s">
        <v>253</v>
      </c>
      <c r="H169" s="12" t="s">
        <v>254</v>
      </c>
      <c r="I169" s="391" t="s">
        <v>255</v>
      </c>
      <c r="J169" s="152" t="s">
        <v>743</v>
      </c>
      <c r="K169" s="171" t="s">
        <v>641</v>
      </c>
      <c r="L169" s="152" t="s">
        <v>256</v>
      </c>
      <c r="M169" s="204" t="s">
        <v>257</v>
      </c>
      <c r="N169" s="394">
        <v>1</v>
      </c>
      <c r="O169" s="12" t="s">
        <v>787</v>
      </c>
      <c r="P169" s="398">
        <v>4</v>
      </c>
      <c r="Q169" s="174">
        <v>0.05</v>
      </c>
      <c r="R169" s="12" t="s">
        <v>788</v>
      </c>
      <c r="S169" s="238" t="s">
        <v>29</v>
      </c>
      <c r="T169" s="239" t="s">
        <v>79</v>
      </c>
      <c r="U169" s="382"/>
      <c r="V169" s="382"/>
      <c r="W169" s="384"/>
      <c r="X169" s="382"/>
      <c r="Y169" s="382"/>
      <c r="Z169" s="382"/>
      <c r="AA169" s="382"/>
      <c r="AB169" s="382"/>
      <c r="AC169" s="441"/>
      <c r="AD169" s="382"/>
      <c r="AE169" s="382"/>
      <c r="AF169" s="382"/>
      <c r="AG169" s="382"/>
      <c r="AH169" s="382"/>
      <c r="AI169" s="382"/>
      <c r="AJ169" s="382"/>
      <c r="AK169" s="382"/>
      <c r="AL169" s="382"/>
      <c r="AM16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9" s="1" t="s">
        <v>1017</v>
      </c>
      <c r="AO169" s="380"/>
      <c r="AP169" s="373"/>
      <c r="AQ169" s="375"/>
      <c r="AR169" s="431">
        <f>Tabla33[[#This Row],[TOTAL A LA FECHA ]]+AQ169</f>
        <v>0</v>
      </c>
      <c r="AS169" s="373"/>
      <c r="AT169" s="373"/>
      <c r="AU169" s="373"/>
      <c r="AV169" s="373"/>
      <c r="AW169" s="373"/>
      <c r="AX169" s="373"/>
      <c r="AY169" s="373"/>
      <c r="AZ169" s="373"/>
      <c r="BA169" s="373"/>
      <c r="BB169" s="373"/>
      <c r="BC169" s="373"/>
      <c r="BD169" s="373"/>
      <c r="BE169" s="373"/>
      <c r="BF169" s="373"/>
      <c r="BG169" s="373"/>
      <c r="BH169" s="373"/>
      <c r="BI169" s="373"/>
      <c r="BJ169" s="373"/>
      <c r="BK169" s="373"/>
      <c r="BL169" s="373"/>
    </row>
    <row r="170" spans="1:64" ht="133.5" customHeight="1">
      <c r="A170" s="168" t="s">
        <v>247</v>
      </c>
      <c r="B170" s="1" t="s">
        <v>248</v>
      </c>
      <c r="C170" s="1" t="s">
        <v>249</v>
      </c>
      <c r="D170" s="1" t="s">
        <v>250</v>
      </c>
      <c r="E170" s="2" t="s">
        <v>251</v>
      </c>
      <c r="F170" s="169" t="s">
        <v>252</v>
      </c>
      <c r="G170" s="1" t="s">
        <v>253</v>
      </c>
      <c r="H170" s="12" t="s">
        <v>254</v>
      </c>
      <c r="I170" s="391" t="s">
        <v>255</v>
      </c>
      <c r="J170" s="152" t="s">
        <v>743</v>
      </c>
      <c r="K170" s="171" t="s">
        <v>641</v>
      </c>
      <c r="L170" s="152" t="s">
        <v>256</v>
      </c>
      <c r="M170" s="204" t="s">
        <v>744</v>
      </c>
      <c r="N170" s="395">
        <v>1</v>
      </c>
      <c r="O170" s="12" t="s">
        <v>789</v>
      </c>
      <c r="P170" s="398">
        <v>1</v>
      </c>
      <c r="Q170" s="174">
        <v>0.03</v>
      </c>
      <c r="R170" s="152" t="s">
        <v>790</v>
      </c>
      <c r="S170" s="238" t="s">
        <v>30</v>
      </c>
      <c r="T170" s="239" t="s">
        <v>146</v>
      </c>
      <c r="U170" s="382"/>
      <c r="V170" s="382"/>
      <c r="W170" s="384"/>
      <c r="X170" s="382"/>
      <c r="Y170" s="382"/>
      <c r="Z170" s="382"/>
      <c r="AA170" s="382"/>
      <c r="AB170" s="382"/>
      <c r="AC170" s="441"/>
      <c r="AD170" s="382"/>
      <c r="AE170" s="382"/>
      <c r="AF170" s="382"/>
      <c r="AG170" s="382"/>
      <c r="AH170" s="382"/>
      <c r="AI170" s="382"/>
      <c r="AJ170" s="382"/>
      <c r="AK170" s="382"/>
      <c r="AL170" s="382"/>
      <c r="AM17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0" s="1" t="s">
        <v>1017</v>
      </c>
      <c r="AO170" s="380"/>
      <c r="AP170" s="373"/>
      <c r="AQ170" s="375"/>
      <c r="AR170" s="431">
        <f>Tabla33[[#This Row],[TOTAL A LA FECHA ]]+AQ170</f>
        <v>0</v>
      </c>
      <c r="AS170" s="373"/>
      <c r="AT170" s="373"/>
      <c r="AU170" s="373"/>
      <c r="AV170" s="373"/>
      <c r="AW170" s="373"/>
      <c r="AX170" s="373"/>
      <c r="AY170" s="373"/>
      <c r="AZ170" s="373"/>
      <c r="BA170" s="373"/>
      <c r="BB170" s="373"/>
      <c r="BC170" s="373"/>
      <c r="BD170" s="373"/>
      <c r="BE170" s="373"/>
      <c r="BF170" s="373"/>
      <c r="BG170" s="373"/>
      <c r="BH170" s="373"/>
      <c r="BI170" s="373"/>
      <c r="BJ170" s="373"/>
      <c r="BK170" s="373"/>
      <c r="BL170" s="373"/>
    </row>
    <row r="171" spans="1:64" ht="133.5" customHeight="1">
      <c r="A171" s="168" t="s">
        <v>247</v>
      </c>
      <c r="B171" s="1" t="s">
        <v>248</v>
      </c>
      <c r="C171" s="1" t="s">
        <v>249</v>
      </c>
      <c r="D171" s="1" t="s">
        <v>250</v>
      </c>
      <c r="E171" s="2" t="s">
        <v>251</v>
      </c>
      <c r="F171" s="169" t="s">
        <v>252</v>
      </c>
      <c r="G171" s="1" t="s">
        <v>253</v>
      </c>
      <c r="H171" s="12" t="s">
        <v>254</v>
      </c>
      <c r="I171" s="391" t="s">
        <v>255</v>
      </c>
      <c r="J171" s="152" t="s">
        <v>743</v>
      </c>
      <c r="K171" s="171" t="s">
        <v>641</v>
      </c>
      <c r="L171" s="152" t="s">
        <v>256</v>
      </c>
      <c r="M171" s="204" t="s">
        <v>257</v>
      </c>
      <c r="N171" s="394">
        <v>1</v>
      </c>
      <c r="O171" s="12" t="s">
        <v>791</v>
      </c>
      <c r="P171" s="398">
        <v>1</v>
      </c>
      <c r="Q171" s="174">
        <v>0.05</v>
      </c>
      <c r="R171" s="152" t="s">
        <v>792</v>
      </c>
      <c r="S171" s="238" t="s">
        <v>71</v>
      </c>
      <c r="T171" s="239" t="s">
        <v>79</v>
      </c>
      <c r="U171" s="382"/>
      <c r="V171" s="382"/>
      <c r="W171" s="384"/>
      <c r="X171" s="382"/>
      <c r="Y171" s="382"/>
      <c r="Z171" s="382"/>
      <c r="AA171" s="382"/>
      <c r="AB171" s="382"/>
      <c r="AC171" s="441"/>
      <c r="AD171" s="382"/>
      <c r="AE171" s="382"/>
      <c r="AF171" s="382"/>
      <c r="AG171" s="382"/>
      <c r="AH171" s="382"/>
      <c r="AI171" s="382"/>
      <c r="AJ171" s="382"/>
      <c r="AK171" s="382"/>
      <c r="AL171" s="382"/>
      <c r="AM17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1" s="1" t="s">
        <v>1017</v>
      </c>
      <c r="AO171" s="380"/>
      <c r="AP171" s="373"/>
      <c r="AQ171" s="375"/>
      <c r="AR171" s="431">
        <f>Tabla33[[#This Row],[TOTAL A LA FECHA ]]+AQ171</f>
        <v>0</v>
      </c>
      <c r="AS171" s="373"/>
      <c r="AT171" s="373"/>
      <c r="AU171" s="373"/>
      <c r="AV171" s="373"/>
      <c r="AW171" s="373"/>
      <c r="AX171" s="373"/>
      <c r="AY171" s="373"/>
      <c r="AZ171" s="373"/>
      <c r="BA171" s="373"/>
      <c r="BB171" s="373"/>
      <c r="BC171" s="373"/>
      <c r="BD171" s="373"/>
      <c r="BE171" s="373"/>
      <c r="BF171" s="373"/>
      <c r="BG171" s="373"/>
      <c r="BH171" s="373"/>
      <c r="BI171" s="373"/>
      <c r="BJ171" s="373"/>
      <c r="BK171" s="373"/>
      <c r="BL171" s="373"/>
    </row>
    <row r="172" spans="1:64" ht="133.5" customHeight="1">
      <c r="A172" s="168" t="s">
        <v>247</v>
      </c>
      <c r="B172" s="1" t="s">
        <v>248</v>
      </c>
      <c r="C172" s="1" t="s">
        <v>249</v>
      </c>
      <c r="D172" s="1" t="s">
        <v>250</v>
      </c>
      <c r="E172" s="2" t="s">
        <v>251</v>
      </c>
      <c r="F172" s="169" t="s">
        <v>252</v>
      </c>
      <c r="G172" s="1" t="s">
        <v>253</v>
      </c>
      <c r="H172" s="12" t="s">
        <v>254</v>
      </c>
      <c r="I172" s="391" t="s">
        <v>255</v>
      </c>
      <c r="J172" s="152" t="s">
        <v>743</v>
      </c>
      <c r="K172" s="171" t="s">
        <v>641</v>
      </c>
      <c r="L172" s="152" t="s">
        <v>256</v>
      </c>
      <c r="M172" s="204" t="s">
        <v>744</v>
      </c>
      <c r="N172" s="395">
        <v>4</v>
      </c>
      <c r="O172" s="12" t="s">
        <v>793</v>
      </c>
      <c r="P172" s="398">
        <v>4</v>
      </c>
      <c r="Q172" s="174">
        <v>0.03</v>
      </c>
      <c r="R172" s="152" t="s">
        <v>794</v>
      </c>
      <c r="S172" s="238" t="s">
        <v>146</v>
      </c>
      <c r="T172" s="239" t="s">
        <v>81</v>
      </c>
      <c r="U172" s="382"/>
      <c r="V172" s="382"/>
      <c r="W172" s="384"/>
      <c r="X172" s="382"/>
      <c r="Y172" s="382"/>
      <c r="Z172" s="382"/>
      <c r="AA172" s="382"/>
      <c r="AB172" s="382"/>
      <c r="AC172" s="441"/>
      <c r="AD172" s="382"/>
      <c r="AE172" s="382"/>
      <c r="AF172" s="382"/>
      <c r="AG172" s="382"/>
      <c r="AH172" s="382"/>
      <c r="AI172" s="382"/>
      <c r="AJ172" s="382"/>
      <c r="AK172" s="382"/>
      <c r="AL172" s="382"/>
      <c r="AM17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2" s="12" t="s">
        <v>1016</v>
      </c>
      <c r="AO172" s="380"/>
      <c r="AP172" s="373"/>
      <c r="AQ172" s="375"/>
      <c r="AR172" s="431">
        <f>Tabla33[[#This Row],[TOTAL A LA FECHA ]]+AQ172</f>
        <v>0</v>
      </c>
      <c r="AS172" s="373"/>
      <c r="AT172" s="373"/>
      <c r="AU172" s="373"/>
      <c r="AV172" s="373"/>
      <c r="AW172" s="373"/>
      <c r="AX172" s="373"/>
      <c r="AY172" s="373"/>
      <c r="AZ172" s="373"/>
      <c r="BA172" s="373"/>
      <c r="BB172" s="373"/>
      <c r="BC172" s="373"/>
      <c r="BD172" s="373"/>
      <c r="BE172" s="373"/>
      <c r="BF172" s="373"/>
      <c r="BG172" s="373"/>
      <c r="BH172" s="373"/>
      <c r="BI172" s="373"/>
      <c r="BJ172" s="373"/>
      <c r="BK172" s="373"/>
      <c r="BL172" s="373"/>
    </row>
    <row r="173" spans="1:64" ht="133.5" customHeight="1">
      <c r="A173" s="168" t="s">
        <v>247</v>
      </c>
      <c r="B173" s="1" t="s">
        <v>248</v>
      </c>
      <c r="C173" s="1" t="s">
        <v>249</v>
      </c>
      <c r="D173" s="1" t="s">
        <v>250</v>
      </c>
      <c r="E173" s="2" t="s">
        <v>251</v>
      </c>
      <c r="F173" s="169" t="s">
        <v>252</v>
      </c>
      <c r="G173" s="1" t="s">
        <v>253</v>
      </c>
      <c r="H173" s="12" t="s">
        <v>254</v>
      </c>
      <c r="I173" s="391" t="s">
        <v>255</v>
      </c>
      <c r="J173" s="152" t="s">
        <v>743</v>
      </c>
      <c r="K173" s="171" t="s">
        <v>641</v>
      </c>
      <c r="L173" s="152" t="s">
        <v>256</v>
      </c>
      <c r="M173" s="204" t="s">
        <v>744</v>
      </c>
      <c r="N173" s="395">
        <v>1</v>
      </c>
      <c r="O173" s="12" t="s">
        <v>795</v>
      </c>
      <c r="P173" s="398">
        <v>1</v>
      </c>
      <c r="Q173" s="174">
        <v>0.04</v>
      </c>
      <c r="R173" s="152" t="s">
        <v>796</v>
      </c>
      <c r="S173" s="238" t="s">
        <v>29</v>
      </c>
      <c r="T173" s="239" t="s">
        <v>78</v>
      </c>
      <c r="U173" s="382"/>
      <c r="V173" s="382"/>
      <c r="W173" s="384"/>
      <c r="X173" s="382"/>
      <c r="Y173" s="382"/>
      <c r="Z173" s="382"/>
      <c r="AA173" s="382"/>
      <c r="AB173" s="382"/>
      <c r="AC173" s="441"/>
      <c r="AD173" s="382"/>
      <c r="AE173" s="382"/>
      <c r="AF173" s="382"/>
      <c r="AG173" s="382"/>
      <c r="AH173" s="382"/>
      <c r="AI173" s="382"/>
      <c r="AJ173" s="382"/>
      <c r="AK173" s="382"/>
      <c r="AL173" s="382"/>
      <c r="AM17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3" s="1" t="s">
        <v>1017</v>
      </c>
      <c r="AO173" s="380"/>
      <c r="AP173" s="373"/>
      <c r="AQ173" s="375"/>
      <c r="AR173" s="431">
        <f>Tabla33[[#This Row],[TOTAL A LA FECHA ]]+AQ173</f>
        <v>0</v>
      </c>
      <c r="AS173" s="373"/>
      <c r="AT173" s="373"/>
      <c r="AU173" s="373"/>
      <c r="AV173" s="373"/>
      <c r="AW173" s="373"/>
      <c r="AX173" s="373"/>
      <c r="AY173" s="373"/>
      <c r="AZ173" s="373"/>
      <c r="BA173" s="373"/>
      <c r="BB173" s="373"/>
      <c r="BC173" s="373"/>
      <c r="BD173" s="373"/>
      <c r="BE173" s="373"/>
      <c r="BF173" s="373"/>
      <c r="BG173" s="373"/>
      <c r="BH173" s="373"/>
      <c r="BI173" s="373"/>
      <c r="BJ173" s="373"/>
      <c r="BK173" s="373"/>
      <c r="BL173" s="373"/>
    </row>
    <row r="174" spans="1:64" ht="133.5" customHeight="1">
      <c r="A174" s="168" t="s">
        <v>247</v>
      </c>
      <c r="B174" s="1" t="s">
        <v>248</v>
      </c>
      <c r="C174" s="1" t="s">
        <v>249</v>
      </c>
      <c r="D174" s="1" t="s">
        <v>250</v>
      </c>
      <c r="E174" s="2" t="s">
        <v>251</v>
      </c>
      <c r="F174" s="169" t="s">
        <v>252</v>
      </c>
      <c r="G174" s="1" t="s">
        <v>253</v>
      </c>
      <c r="H174" s="12" t="s">
        <v>254</v>
      </c>
      <c r="I174" s="391" t="s">
        <v>255</v>
      </c>
      <c r="J174" s="152" t="s">
        <v>743</v>
      </c>
      <c r="K174" s="171" t="s">
        <v>641</v>
      </c>
      <c r="L174" s="152" t="s">
        <v>256</v>
      </c>
      <c r="M174" s="204" t="s">
        <v>744</v>
      </c>
      <c r="N174" s="394">
        <v>1</v>
      </c>
      <c r="O174" s="12" t="s">
        <v>797</v>
      </c>
      <c r="P174" s="398">
        <v>4</v>
      </c>
      <c r="Q174" s="174">
        <v>7.0000000000000007E-2</v>
      </c>
      <c r="R174" s="152" t="s">
        <v>798</v>
      </c>
      <c r="S174" s="238" t="s">
        <v>78</v>
      </c>
      <c r="T174" s="239" t="s">
        <v>81</v>
      </c>
      <c r="U174" s="389"/>
      <c r="V174" s="389"/>
      <c r="W174" s="443"/>
      <c r="X174" s="389"/>
      <c r="Y174" s="389"/>
      <c r="Z174" s="389"/>
      <c r="AA174" s="389"/>
      <c r="AB174" s="389"/>
      <c r="AC174" s="442"/>
      <c r="AD174" s="389"/>
      <c r="AE174" s="389"/>
      <c r="AF174" s="389"/>
      <c r="AG174" s="389"/>
      <c r="AH174" s="389"/>
      <c r="AI174" s="389"/>
      <c r="AJ174" s="389"/>
      <c r="AK174" s="389"/>
      <c r="AL174" s="389"/>
      <c r="AM17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4" s="1" t="s">
        <v>1017</v>
      </c>
      <c r="AO174" s="380"/>
      <c r="AP174" s="373"/>
      <c r="AQ174" s="375"/>
      <c r="AR174" s="431">
        <f>Tabla33[[#This Row],[TOTAL A LA FECHA ]]+AQ174</f>
        <v>0</v>
      </c>
      <c r="AS174" s="373"/>
      <c r="AT174" s="373"/>
      <c r="AU174" s="373"/>
      <c r="AV174" s="373"/>
      <c r="AW174" s="373"/>
      <c r="AX174" s="373"/>
      <c r="AY174" s="373"/>
      <c r="AZ174" s="373"/>
      <c r="BA174" s="373"/>
      <c r="BB174" s="373"/>
      <c r="BC174" s="373"/>
      <c r="BD174" s="373"/>
      <c r="BE174" s="373"/>
      <c r="BF174" s="373"/>
      <c r="BG174" s="373"/>
      <c r="BH174" s="373"/>
      <c r="BI174" s="373"/>
      <c r="BJ174" s="373"/>
      <c r="BK174" s="373"/>
      <c r="BL174" s="373"/>
    </row>
    <row r="175" spans="1:64" ht="133.5" customHeight="1">
      <c r="A175" s="168" t="s">
        <v>247</v>
      </c>
      <c r="B175" s="1" t="s">
        <v>248</v>
      </c>
      <c r="C175" s="1" t="s">
        <v>249</v>
      </c>
      <c r="D175" s="1" t="s">
        <v>250</v>
      </c>
      <c r="E175" s="2" t="s">
        <v>251</v>
      </c>
      <c r="F175" s="169" t="s">
        <v>252</v>
      </c>
      <c r="G175" s="1" t="s">
        <v>253</v>
      </c>
      <c r="H175" s="12" t="s">
        <v>254</v>
      </c>
      <c r="I175" s="391" t="s">
        <v>255</v>
      </c>
      <c r="J175" s="152" t="s">
        <v>743</v>
      </c>
      <c r="K175" s="171" t="s">
        <v>641</v>
      </c>
      <c r="L175" s="152" t="s">
        <v>256</v>
      </c>
      <c r="M175" s="204" t="s">
        <v>257</v>
      </c>
      <c r="N175" s="394">
        <v>1</v>
      </c>
      <c r="O175" s="152" t="s">
        <v>579</v>
      </c>
      <c r="P175" s="394">
        <v>1</v>
      </c>
      <c r="Q175" s="174">
        <v>0.05</v>
      </c>
      <c r="R175" s="152" t="s">
        <v>580</v>
      </c>
      <c r="S175" s="241" t="s">
        <v>146</v>
      </c>
      <c r="T175" s="242" t="s">
        <v>81</v>
      </c>
      <c r="U175" s="382"/>
      <c r="V175" s="382"/>
      <c r="W175" s="441"/>
      <c r="X175" s="382"/>
      <c r="Y175" s="382"/>
      <c r="Z175" s="440"/>
      <c r="AA175" s="382"/>
      <c r="AB175" s="382"/>
      <c r="AC175" s="441"/>
      <c r="AD175" s="382"/>
      <c r="AE175" s="382"/>
      <c r="AF175" s="440"/>
      <c r="AG175" s="382"/>
      <c r="AH175" s="382"/>
      <c r="AI175" s="440"/>
      <c r="AJ175" s="382"/>
      <c r="AK175" s="382"/>
      <c r="AL175" s="440"/>
      <c r="AM17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5" s="1" t="s">
        <v>1017</v>
      </c>
      <c r="AO175" s="380"/>
      <c r="AP175" s="373"/>
      <c r="AQ175" s="439"/>
      <c r="AR175" s="438">
        <f>Tabla33[[#This Row],[TOTAL A LA FECHA ]]+AQ175</f>
        <v>0</v>
      </c>
      <c r="AS175" s="373"/>
      <c r="AT175" s="373"/>
      <c r="AU175" s="373"/>
      <c r="AV175" s="373"/>
      <c r="AW175" s="373"/>
      <c r="AX175" s="373"/>
      <c r="AY175" s="373"/>
      <c r="AZ175" s="373"/>
      <c r="BA175" s="373"/>
      <c r="BB175" s="373"/>
      <c r="BC175" s="373"/>
      <c r="BD175" s="373"/>
      <c r="BE175" s="373"/>
      <c r="BF175" s="373"/>
      <c r="BG175" s="373"/>
      <c r="BH175" s="373"/>
      <c r="BI175" s="373"/>
      <c r="BJ175" s="373"/>
      <c r="BK175" s="373"/>
      <c r="BL175" s="373"/>
    </row>
    <row r="176" spans="1:64" ht="133.5" customHeight="1">
      <c r="A176" s="168" t="s">
        <v>247</v>
      </c>
      <c r="B176" s="1" t="s">
        <v>248</v>
      </c>
      <c r="C176" s="1" t="s">
        <v>249</v>
      </c>
      <c r="D176" s="1" t="s">
        <v>250</v>
      </c>
      <c r="E176" s="2" t="s">
        <v>251</v>
      </c>
      <c r="F176" s="169" t="s">
        <v>252</v>
      </c>
      <c r="G176" s="1" t="s">
        <v>253</v>
      </c>
      <c r="H176" s="12" t="s">
        <v>254</v>
      </c>
      <c r="I176" s="391" t="s">
        <v>255</v>
      </c>
      <c r="J176" s="152" t="s">
        <v>743</v>
      </c>
      <c r="K176" s="171" t="s">
        <v>641</v>
      </c>
      <c r="L176" s="152" t="s">
        <v>256</v>
      </c>
      <c r="M176" s="204" t="s">
        <v>257</v>
      </c>
      <c r="N176" s="394">
        <v>1</v>
      </c>
      <c r="O176" s="12" t="s">
        <v>799</v>
      </c>
      <c r="P176" s="394">
        <v>1</v>
      </c>
      <c r="Q176" s="174">
        <v>0.05</v>
      </c>
      <c r="R176" s="12" t="s">
        <v>582</v>
      </c>
      <c r="S176" s="243" t="s">
        <v>30</v>
      </c>
      <c r="T176" s="244" t="s">
        <v>78</v>
      </c>
      <c r="U176" s="382"/>
      <c r="V176" s="382"/>
      <c r="W176" s="441"/>
      <c r="X176" s="382"/>
      <c r="Y176" s="382"/>
      <c r="Z176" s="440"/>
      <c r="AA176" s="382"/>
      <c r="AB176" s="382"/>
      <c r="AC176" s="441"/>
      <c r="AD176" s="382"/>
      <c r="AE176" s="382"/>
      <c r="AF176" s="440"/>
      <c r="AG176" s="382"/>
      <c r="AH176" s="382"/>
      <c r="AI176" s="440"/>
      <c r="AJ176" s="382"/>
      <c r="AK176" s="382"/>
      <c r="AL176" s="440"/>
      <c r="AM17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6" s="12"/>
      <c r="AO176" s="380"/>
      <c r="AP176" s="373"/>
      <c r="AQ176" s="439"/>
      <c r="AR176" s="438">
        <f>Tabla33[[#This Row],[TOTAL A LA FECHA ]]+AQ176</f>
        <v>0</v>
      </c>
      <c r="AS176" s="373"/>
      <c r="AT176" s="373"/>
      <c r="AU176" s="373"/>
      <c r="AV176" s="373"/>
      <c r="AW176" s="373"/>
      <c r="AX176" s="373"/>
      <c r="AY176" s="373"/>
      <c r="AZ176" s="373"/>
      <c r="BA176" s="373"/>
      <c r="BB176" s="373"/>
      <c r="BC176" s="373"/>
      <c r="BD176" s="373"/>
      <c r="BE176" s="373"/>
      <c r="BF176" s="373"/>
      <c r="BG176" s="373"/>
      <c r="BH176" s="373"/>
      <c r="BI176" s="373"/>
      <c r="BJ176" s="373"/>
      <c r="BK176" s="373"/>
      <c r="BL176" s="373"/>
    </row>
    <row r="177" spans="1:64" ht="133.5" customHeight="1">
      <c r="A177" s="168" t="s">
        <v>247</v>
      </c>
      <c r="B177" s="1" t="s">
        <v>248</v>
      </c>
      <c r="C177" s="1" t="s">
        <v>249</v>
      </c>
      <c r="D177" s="1" t="s">
        <v>250</v>
      </c>
      <c r="E177" s="2" t="s">
        <v>251</v>
      </c>
      <c r="F177" s="169" t="s">
        <v>252</v>
      </c>
      <c r="G177" s="1" t="s">
        <v>253</v>
      </c>
      <c r="H177" s="12" t="s">
        <v>254</v>
      </c>
      <c r="I177" s="391" t="s">
        <v>255</v>
      </c>
      <c r="J177" s="152" t="s">
        <v>743</v>
      </c>
      <c r="K177" s="171" t="s">
        <v>641</v>
      </c>
      <c r="L177" s="152" t="s">
        <v>256</v>
      </c>
      <c r="M177" s="204" t="s">
        <v>257</v>
      </c>
      <c r="N177" s="398">
        <v>12</v>
      </c>
      <c r="O177" s="154" t="s">
        <v>258</v>
      </c>
      <c r="P177" s="398">
        <v>4</v>
      </c>
      <c r="Q177" s="170">
        <v>6.4000000000000001E-2</v>
      </c>
      <c r="R177" s="152" t="s">
        <v>639</v>
      </c>
      <c r="S177" s="243" t="s">
        <v>29</v>
      </c>
      <c r="T177" s="244" t="s">
        <v>81</v>
      </c>
      <c r="U177" s="437"/>
      <c r="V177" s="437"/>
      <c r="W177" s="437"/>
      <c r="X177" s="437"/>
      <c r="Y177" s="437"/>
      <c r="Z177" s="437"/>
      <c r="AA177" s="437"/>
      <c r="AB177" s="437"/>
      <c r="AC177" s="437"/>
      <c r="AD177" s="437"/>
      <c r="AE177" s="437"/>
      <c r="AF177" s="437"/>
      <c r="AG177" s="437"/>
      <c r="AH177" s="437"/>
      <c r="AI177" s="437"/>
      <c r="AJ177" s="437"/>
      <c r="AK177" s="437"/>
      <c r="AL177" s="437"/>
      <c r="AM177"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7" s="435" t="s">
        <v>1016</v>
      </c>
      <c r="AO177" s="434"/>
      <c r="AP177" s="433"/>
      <c r="AQ177" s="432"/>
      <c r="AR177" s="431">
        <f>Tabla33[[#This Row],[TOTAL A LA FECHA ]]+AQ177</f>
        <v>0</v>
      </c>
      <c r="AS177" s="373"/>
      <c r="AT177" s="373"/>
      <c r="AU177" s="373"/>
      <c r="AV177" s="373"/>
      <c r="AW177" s="373"/>
      <c r="AX177" s="373"/>
      <c r="AY177" s="373"/>
      <c r="AZ177" s="373"/>
      <c r="BA177" s="373"/>
      <c r="BB177" s="373"/>
      <c r="BC177" s="373"/>
      <c r="BD177" s="373"/>
      <c r="BE177" s="373"/>
      <c r="BF177" s="373"/>
      <c r="BG177" s="373"/>
      <c r="BH177" s="373"/>
      <c r="BI177" s="373"/>
      <c r="BJ177" s="373"/>
      <c r="BK177" s="373"/>
      <c r="BL177" s="373"/>
    </row>
    <row r="178" spans="1:64" ht="127.5" customHeight="1">
      <c r="A178" s="168" t="s">
        <v>247</v>
      </c>
      <c r="B178" s="1" t="s">
        <v>248</v>
      </c>
      <c r="C178" s="1" t="s">
        <v>249</v>
      </c>
      <c r="D178" s="1" t="s">
        <v>250</v>
      </c>
      <c r="E178" s="2" t="s">
        <v>251</v>
      </c>
      <c r="F178" s="169" t="s">
        <v>252</v>
      </c>
      <c r="G178" s="1" t="s">
        <v>253</v>
      </c>
      <c r="H178" s="12" t="s">
        <v>254</v>
      </c>
      <c r="I178" s="391" t="s">
        <v>255</v>
      </c>
      <c r="J178" s="152" t="s">
        <v>800</v>
      </c>
      <c r="K178" s="171" t="s">
        <v>801</v>
      </c>
      <c r="L178" s="152" t="s">
        <v>256</v>
      </c>
      <c r="M178" s="204" t="s">
        <v>257</v>
      </c>
      <c r="N178" s="394">
        <v>1</v>
      </c>
      <c r="O178" s="13" t="s">
        <v>802</v>
      </c>
      <c r="P178" s="18">
        <v>1</v>
      </c>
      <c r="Q178" s="174">
        <v>0.01</v>
      </c>
      <c r="R178" s="12" t="s">
        <v>803</v>
      </c>
      <c r="S178" s="155" t="s">
        <v>30</v>
      </c>
      <c r="T178" s="156" t="s">
        <v>81</v>
      </c>
      <c r="U178" s="382"/>
      <c r="V178" s="382"/>
      <c r="W178" s="382"/>
      <c r="X178" s="382"/>
      <c r="Y178" s="382"/>
      <c r="Z178" s="382"/>
      <c r="AA178" s="12"/>
      <c r="AB178" s="430"/>
      <c r="AC178" s="427"/>
      <c r="AD178" s="382"/>
      <c r="AE178" s="382"/>
      <c r="AF178" s="382"/>
      <c r="AG178" s="382"/>
      <c r="AH178" s="382"/>
      <c r="AI178" s="382"/>
      <c r="AJ178" s="12" t="s">
        <v>804</v>
      </c>
      <c r="AK178" s="430" t="s">
        <v>805</v>
      </c>
      <c r="AL178" s="427">
        <v>0.96</v>
      </c>
      <c r="AM178" s="42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0.96</v>
      </c>
      <c r="AN178" s="392" t="s">
        <v>1015</v>
      </c>
      <c r="AO178" s="380"/>
      <c r="AP178" s="373"/>
      <c r="AQ178" s="375"/>
      <c r="AR178" s="375"/>
      <c r="AS178" s="373"/>
      <c r="AT178" s="373"/>
      <c r="AU178" s="373"/>
      <c r="AV178" s="373"/>
      <c r="AW178" s="373"/>
      <c r="AX178" s="373"/>
      <c r="AY178" s="373"/>
      <c r="AZ178" s="373"/>
      <c r="BA178" s="373"/>
      <c r="BB178" s="373"/>
      <c r="BC178" s="373"/>
      <c r="BD178" s="373"/>
      <c r="BE178" s="373"/>
      <c r="BF178" s="373"/>
      <c r="BG178" s="373"/>
      <c r="BH178" s="373"/>
      <c r="BI178" s="373"/>
      <c r="BJ178" s="373"/>
      <c r="BK178" s="373"/>
      <c r="BL178" s="373"/>
    </row>
    <row r="179" spans="1:64" ht="181.5" customHeight="1">
      <c r="A179" s="168" t="s">
        <v>247</v>
      </c>
      <c r="B179" s="1" t="s">
        <v>248</v>
      </c>
      <c r="C179" s="1" t="s">
        <v>249</v>
      </c>
      <c r="D179" s="1" t="s">
        <v>250</v>
      </c>
      <c r="E179" s="2" t="s">
        <v>251</v>
      </c>
      <c r="F179" s="169" t="s">
        <v>252</v>
      </c>
      <c r="G179" s="1" t="s">
        <v>253</v>
      </c>
      <c r="H179" s="12" t="s">
        <v>254</v>
      </c>
      <c r="I179" s="391" t="s">
        <v>255</v>
      </c>
      <c r="J179" s="152" t="s">
        <v>800</v>
      </c>
      <c r="K179" s="171" t="s">
        <v>801</v>
      </c>
      <c r="L179" s="152" t="s">
        <v>256</v>
      </c>
      <c r="M179" s="204" t="s">
        <v>257</v>
      </c>
      <c r="N179" s="394">
        <v>1</v>
      </c>
      <c r="O179" s="13" t="s">
        <v>806</v>
      </c>
      <c r="P179" s="18">
        <v>1</v>
      </c>
      <c r="Q179" s="174">
        <v>0.01</v>
      </c>
      <c r="R179" s="12" t="s">
        <v>803</v>
      </c>
      <c r="S179" s="155" t="s">
        <v>30</v>
      </c>
      <c r="T179" s="156" t="s">
        <v>81</v>
      </c>
      <c r="U179" s="382"/>
      <c r="V179" s="382"/>
      <c r="W179" s="382"/>
      <c r="X179" s="382"/>
      <c r="Y179" s="382"/>
      <c r="Z179" s="382"/>
      <c r="AA179" s="426"/>
      <c r="AB179" s="430"/>
      <c r="AC179" s="427"/>
      <c r="AD179" s="382"/>
      <c r="AE179" s="382"/>
      <c r="AF179" s="382"/>
      <c r="AG179" s="382"/>
      <c r="AH179" s="382"/>
      <c r="AI179" s="382"/>
      <c r="AJ179" s="426" t="s">
        <v>807</v>
      </c>
      <c r="AK179" s="430" t="s">
        <v>805</v>
      </c>
      <c r="AL179" s="427">
        <v>0.95</v>
      </c>
      <c r="AM179" s="42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0.95</v>
      </c>
      <c r="AN179" s="392" t="s">
        <v>1014</v>
      </c>
      <c r="AO179" s="380"/>
      <c r="AP179" s="373"/>
      <c r="AQ179" s="375"/>
      <c r="AR179" s="375"/>
      <c r="AS179" s="373"/>
      <c r="AT179" s="373"/>
      <c r="AU179" s="373"/>
      <c r="AV179" s="373"/>
      <c r="AW179" s="373"/>
      <c r="AX179" s="373"/>
      <c r="AY179" s="373"/>
      <c r="AZ179" s="373"/>
      <c r="BA179" s="373"/>
      <c r="BB179" s="373"/>
      <c r="BC179" s="373"/>
      <c r="BD179" s="373"/>
      <c r="BE179" s="373"/>
      <c r="BF179" s="373"/>
      <c r="BG179" s="373"/>
      <c r="BH179" s="373"/>
      <c r="BI179" s="373"/>
      <c r="BJ179" s="373"/>
      <c r="BK179" s="373"/>
      <c r="BL179" s="373"/>
    </row>
    <row r="180" spans="1:64" ht="133.5" customHeight="1">
      <c r="A180" s="168" t="s">
        <v>247</v>
      </c>
      <c r="B180" s="1" t="s">
        <v>248</v>
      </c>
      <c r="C180" s="1" t="s">
        <v>249</v>
      </c>
      <c r="D180" s="1" t="s">
        <v>250</v>
      </c>
      <c r="E180" s="2" t="s">
        <v>251</v>
      </c>
      <c r="F180" s="169" t="s">
        <v>252</v>
      </c>
      <c r="G180" s="1" t="s">
        <v>253</v>
      </c>
      <c r="H180" s="12" t="s">
        <v>254</v>
      </c>
      <c r="I180" s="391" t="s">
        <v>255</v>
      </c>
      <c r="J180" s="152" t="s">
        <v>800</v>
      </c>
      <c r="K180" s="171" t="s">
        <v>801</v>
      </c>
      <c r="L180" s="152" t="s">
        <v>256</v>
      </c>
      <c r="M180" s="204" t="s">
        <v>257</v>
      </c>
      <c r="N180" s="394">
        <v>1</v>
      </c>
      <c r="O180" s="13" t="s">
        <v>808</v>
      </c>
      <c r="P180" s="18">
        <v>1</v>
      </c>
      <c r="Q180" s="174">
        <v>0.02</v>
      </c>
      <c r="R180" s="12" t="s">
        <v>803</v>
      </c>
      <c r="S180" s="155" t="s">
        <v>30</v>
      </c>
      <c r="T180" s="156" t="s">
        <v>81</v>
      </c>
      <c r="U180" s="382"/>
      <c r="V180" s="382"/>
      <c r="W180" s="382"/>
      <c r="X180" s="382"/>
      <c r="Y180" s="382"/>
      <c r="Z180" s="382"/>
      <c r="AA180" s="159"/>
      <c r="AB180" s="428"/>
      <c r="AC180" s="427"/>
      <c r="AD180" s="382"/>
      <c r="AE180" s="382"/>
      <c r="AF180" s="382"/>
      <c r="AG180" s="382"/>
      <c r="AH180" s="382"/>
      <c r="AI180" s="382"/>
      <c r="AJ180" s="159" t="s">
        <v>809</v>
      </c>
      <c r="AK180" s="428" t="s">
        <v>805</v>
      </c>
      <c r="AL180" s="427">
        <v>0.12</v>
      </c>
      <c r="AM18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0.12</v>
      </c>
      <c r="AN180" s="392" t="s">
        <v>1013</v>
      </c>
      <c r="AO180" s="380"/>
      <c r="AP180" s="373"/>
      <c r="AQ180" s="375"/>
      <c r="AR180" s="375"/>
      <c r="AS180" s="373"/>
      <c r="AT180" s="373"/>
      <c r="AU180" s="373"/>
      <c r="AV180" s="373"/>
      <c r="AW180" s="373"/>
      <c r="AX180" s="373"/>
      <c r="AY180" s="373"/>
      <c r="AZ180" s="373"/>
      <c r="BA180" s="373"/>
      <c r="BB180" s="373"/>
      <c r="BC180" s="373"/>
      <c r="BD180" s="373"/>
      <c r="BE180" s="373"/>
      <c r="BF180" s="373"/>
      <c r="BG180" s="373"/>
      <c r="BH180" s="373"/>
      <c r="BI180" s="373"/>
      <c r="BJ180" s="373"/>
      <c r="BK180" s="373"/>
      <c r="BL180" s="373"/>
    </row>
    <row r="181" spans="1:64" ht="133.5" customHeight="1">
      <c r="A181" s="168" t="s">
        <v>247</v>
      </c>
      <c r="B181" s="1" t="s">
        <v>248</v>
      </c>
      <c r="C181" s="1" t="s">
        <v>249</v>
      </c>
      <c r="D181" s="1" t="s">
        <v>250</v>
      </c>
      <c r="E181" s="2" t="s">
        <v>251</v>
      </c>
      <c r="F181" s="169" t="s">
        <v>252</v>
      </c>
      <c r="G181" s="1" t="s">
        <v>253</v>
      </c>
      <c r="H181" s="12" t="s">
        <v>254</v>
      </c>
      <c r="I181" s="391" t="s">
        <v>255</v>
      </c>
      <c r="J181" s="152" t="s">
        <v>800</v>
      </c>
      <c r="K181" s="171" t="s">
        <v>801</v>
      </c>
      <c r="L181" s="152" t="s">
        <v>256</v>
      </c>
      <c r="M181" s="204" t="s">
        <v>257</v>
      </c>
      <c r="N181" s="395">
        <v>24</v>
      </c>
      <c r="O181" s="13" t="s">
        <v>810</v>
      </c>
      <c r="P181" s="12">
        <v>9</v>
      </c>
      <c r="Q181" s="174">
        <v>0.02</v>
      </c>
      <c r="R181" s="12" t="s">
        <v>811</v>
      </c>
      <c r="S181" s="155" t="s">
        <v>30</v>
      </c>
      <c r="T181" s="156" t="s">
        <v>80</v>
      </c>
      <c r="U181" s="159" t="s">
        <v>148</v>
      </c>
      <c r="V181" s="159" t="s">
        <v>148</v>
      </c>
      <c r="W181" s="159">
        <v>0</v>
      </c>
      <c r="X181" s="426" t="s">
        <v>812</v>
      </c>
      <c r="Y181" s="12" t="s">
        <v>813</v>
      </c>
      <c r="Z181" s="425">
        <v>5</v>
      </c>
      <c r="AA181" s="426" t="s">
        <v>814</v>
      </c>
      <c r="AB181" s="12" t="s">
        <v>813</v>
      </c>
      <c r="AC181" s="425">
        <v>3</v>
      </c>
      <c r="AD181" s="157" t="s">
        <v>815</v>
      </c>
      <c r="AE181" s="382"/>
      <c r="AF181" s="382"/>
      <c r="AG181" s="157" t="s">
        <v>816</v>
      </c>
      <c r="AH181" s="245" t="s">
        <v>817</v>
      </c>
      <c r="AI181" s="384">
        <v>1</v>
      </c>
      <c r="AJ181" s="157" t="s">
        <v>815</v>
      </c>
      <c r="AK181" s="382"/>
      <c r="AL181" s="384">
        <v>0</v>
      </c>
      <c r="AM18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9</v>
      </c>
      <c r="AN181" s="392" t="s">
        <v>1012</v>
      </c>
      <c r="AO181" s="380"/>
      <c r="AP181" s="373"/>
      <c r="AQ181" s="375"/>
      <c r="AR181" s="375"/>
      <c r="AS181" s="373"/>
      <c r="AT181" s="373"/>
      <c r="AU181" s="373"/>
      <c r="AV181" s="373"/>
      <c r="AW181" s="373"/>
      <c r="AX181" s="373"/>
      <c r="AY181" s="373"/>
      <c r="AZ181" s="373"/>
      <c r="BA181" s="373"/>
      <c r="BB181" s="373"/>
      <c r="BC181" s="373"/>
      <c r="BD181" s="373"/>
      <c r="BE181" s="373"/>
      <c r="BF181" s="373"/>
      <c r="BG181" s="373"/>
      <c r="BH181" s="373"/>
      <c r="BI181" s="373"/>
      <c r="BJ181" s="373"/>
      <c r="BK181" s="373"/>
      <c r="BL181" s="373"/>
    </row>
    <row r="182" spans="1:64" ht="133.5" customHeight="1">
      <c r="A182" s="168" t="s">
        <v>247</v>
      </c>
      <c r="B182" s="1" t="s">
        <v>248</v>
      </c>
      <c r="C182" s="1" t="s">
        <v>249</v>
      </c>
      <c r="D182" s="1" t="s">
        <v>250</v>
      </c>
      <c r="E182" s="2" t="s">
        <v>251</v>
      </c>
      <c r="F182" s="169" t="s">
        <v>252</v>
      </c>
      <c r="G182" s="1" t="s">
        <v>253</v>
      </c>
      <c r="H182" s="12" t="s">
        <v>254</v>
      </c>
      <c r="I182" s="391" t="s">
        <v>255</v>
      </c>
      <c r="J182" s="152" t="s">
        <v>800</v>
      </c>
      <c r="K182" s="171" t="s">
        <v>801</v>
      </c>
      <c r="L182" s="152" t="s">
        <v>256</v>
      </c>
      <c r="M182" s="204" t="s">
        <v>257</v>
      </c>
      <c r="N182" s="395">
        <v>12</v>
      </c>
      <c r="O182" s="12" t="s">
        <v>258</v>
      </c>
      <c r="P182" s="12">
        <v>4</v>
      </c>
      <c r="Q182" s="170">
        <v>6.4000000000000001E-2</v>
      </c>
      <c r="R182" s="12" t="s">
        <v>818</v>
      </c>
      <c r="S182" s="155" t="s">
        <v>146</v>
      </c>
      <c r="T182" s="156" t="s">
        <v>81</v>
      </c>
      <c r="U182" s="159" t="s">
        <v>148</v>
      </c>
      <c r="V182" s="159" t="s">
        <v>148</v>
      </c>
      <c r="W182" s="159">
        <v>0</v>
      </c>
      <c r="X182" s="424"/>
      <c r="Y182" s="159" t="s">
        <v>148</v>
      </c>
      <c r="Z182" s="159">
        <v>0</v>
      </c>
      <c r="AA182" s="159" t="s">
        <v>819</v>
      </c>
      <c r="AB182" s="423" t="s">
        <v>820</v>
      </c>
      <c r="AC182" s="422">
        <v>1</v>
      </c>
      <c r="AD182" s="382"/>
      <c r="AE182" s="382"/>
      <c r="AF182" s="382"/>
      <c r="AG182" s="382"/>
      <c r="AH182" s="382"/>
      <c r="AI182" s="382"/>
      <c r="AJ182" s="159" t="s">
        <v>819</v>
      </c>
      <c r="AK182" s="423" t="s">
        <v>820</v>
      </c>
      <c r="AL182" s="422">
        <v>1</v>
      </c>
      <c r="AM182" s="393">
        <v>2</v>
      </c>
      <c r="AN182" s="387" t="s">
        <v>1011</v>
      </c>
      <c r="AO182" s="380"/>
      <c r="AP182" s="373"/>
      <c r="AQ182" s="375"/>
      <c r="AR182" s="375"/>
      <c r="AS182" s="373"/>
      <c r="AT182" s="373"/>
      <c r="AU182" s="373"/>
      <c r="AV182" s="373"/>
      <c r="AW182" s="373"/>
      <c r="AX182" s="373"/>
      <c r="AY182" s="373"/>
      <c r="AZ182" s="373"/>
      <c r="BA182" s="373"/>
      <c r="BB182" s="373"/>
      <c r="BC182" s="373"/>
      <c r="BD182" s="373"/>
      <c r="BE182" s="373"/>
      <c r="BF182" s="373"/>
      <c r="BG182" s="373"/>
      <c r="BH182" s="373"/>
      <c r="BI182" s="373"/>
      <c r="BJ182" s="373"/>
      <c r="BK182" s="373"/>
      <c r="BL182" s="373"/>
    </row>
    <row r="183" spans="1:64" ht="133.5" customHeight="1">
      <c r="A183" s="168" t="s">
        <v>247</v>
      </c>
      <c r="B183" s="1" t="s">
        <v>248</v>
      </c>
      <c r="C183" s="1" t="s">
        <v>249</v>
      </c>
      <c r="D183" s="1" t="s">
        <v>250</v>
      </c>
      <c r="E183" s="2" t="s">
        <v>251</v>
      </c>
      <c r="F183" s="169" t="s">
        <v>252</v>
      </c>
      <c r="G183" s="1" t="s">
        <v>253</v>
      </c>
      <c r="H183" s="12" t="s">
        <v>254</v>
      </c>
      <c r="I183" s="391" t="s">
        <v>255</v>
      </c>
      <c r="J183" s="152" t="s">
        <v>800</v>
      </c>
      <c r="K183" s="171" t="s">
        <v>801</v>
      </c>
      <c r="L183" s="152" t="s">
        <v>256</v>
      </c>
      <c r="M183" s="204" t="s">
        <v>257</v>
      </c>
      <c r="N183" s="395">
        <v>12</v>
      </c>
      <c r="O183" s="152" t="s">
        <v>821</v>
      </c>
      <c r="P183" s="152">
        <v>3</v>
      </c>
      <c r="Q183" s="174">
        <v>0.02</v>
      </c>
      <c r="R183" s="152" t="s">
        <v>822</v>
      </c>
      <c r="S183" s="171" t="s">
        <v>71</v>
      </c>
      <c r="T183" s="172" t="s">
        <v>81</v>
      </c>
      <c r="U183" s="159" t="s">
        <v>148</v>
      </c>
      <c r="V183" s="159" t="s">
        <v>148</v>
      </c>
      <c r="W183" s="12">
        <v>0</v>
      </c>
      <c r="X183" s="159" t="s">
        <v>148</v>
      </c>
      <c r="Y183" s="159" t="s">
        <v>148</v>
      </c>
      <c r="Z183" s="12">
        <v>0</v>
      </c>
      <c r="AA183" s="159" t="s">
        <v>148</v>
      </c>
      <c r="AB183" s="159" t="s">
        <v>148</v>
      </c>
      <c r="AC183" s="12">
        <v>0</v>
      </c>
      <c r="AD183" s="159" t="s">
        <v>823</v>
      </c>
      <c r="AE183" s="159" t="s">
        <v>824</v>
      </c>
      <c r="AF183" s="159">
        <v>1</v>
      </c>
      <c r="AG183" s="159"/>
      <c r="AH183" s="389"/>
      <c r="AI183" s="389"/>
      <c r="AJ183" s="189" t="s">
        <v>825</v>
      </c>
      <c r="AK183" s="389"/>
      <c r="AL183" s="389"/>
      <c r="AM18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83" s="392" t="s">
        <v>1010</v>
      </c>
      <c r="AO183" s="380"/>
      <c r="AP183" s="373"/>
      <c r="AQ183" s="375"/>
      <c r="AR183" s="375"/>
      <c r="AS183" s="373"/>
      <c r="AT183" s="373"/>
      <c r="AU183" s="373"/>
      <c r="AV183" s="373"/>
      <c r="AW183" s="373"/>
      <c r="AX183" s="373"/>
      <c r="AY183" s="373"/>
      <c r="AZ183" s="373"/>
      <c r="BA183" s="373"/>
      <c r="BB183" s="373"/>
      <c r="BC183" s="373"/>
      <c r="BD183" s="373"/>
      <c r="BE183" s="373"/>
      <c r="BF183" s="373"/>
      <c r="BG183" s="373"/>
      <c r="BH183" s="373"/>
      <c r="BI183" s="373"/>
      <c r="BJ183" s="373"/>
      <c r="BK183" s="373"/>
      <c r="BL183" s="373"/>
    </row>
    <row r="184" spans="1:64" ht="133.5" customHeight="1">
      <c r="A184" s="168" t="s">
        <v>247</v>
      </c>
      <c r="B184" s="1" t="s">
        <v>248</v>
      </c>
      <c r="C184" s="1" t="s">
        <v>249</v>
      </c>
      <c r="D184" s="1" t="s">
        <v>250</v>
      </c>
      <c r="E184" s="2" t="s">
        <v>251</v>
      </c>
      <c r="F184" s="169" t="s">
        <v>252</v>
      </c>
      <c r="G184" s="1" t="s">
        <v>253</v>
      </c>
      <c r="H184" s="12" t="s">
        <v>254</v>
      </c>
      <c r="I184" s="391" t="s">
        <v>255</v>
      </c>
      <c r="J184" s="152" t="s">
        <v>800</v>
      </c>
      <c r="K184" s="171" t="s">
        <v>801</v>
      </c>
      <c r="L184" s="152" t="s">
        <v>256</v>
      </c>
      <c r="M184" s="204" t="s">
        <v>257</v>
      </c>
      <c r="N184" s="395">
        <v>12</v>
      </c>
      <c r="O184" s="152" t="s">
        <v>826</v>
      </c>
      <c r="P184" s="152">
        <v>2</v>
      </c>
      <c r="Q184" s="174">
        <v>0.02</v>
      </c>
      <c r="R184" s="152" t="s">
        <v>827</v>
      </c>
      <c r="S184" s="171" t="s">
        <v>76</v>
      </c>
      <c r="T184" s="246" t="s">
        <v>81</v>
      </c>
      <c r="U184" s="389"/>
      <c r="V184" s="389"/>
      <c r="W184" s="389"/>
      <c r="X184" s="389"/>
      <c r="Y184" s="389"/>
      <c r="Z184" s="389"/>
      <c r="AA184" s="389"/>
      <c r="AB184" s="389"/>
      <c r="AC184" s="389"/>
      <c r="AD184" s="389"/>
      <c r="AE184" s="389"/>
      <c r="AF184" s="389"/>
      <c r="AG184" s="389"/>
      <c r="AH184" s="389"/>
      <c r="AI184" s="389"/>
      <c r="AJ184" s="389"/>
      <c r="AK184" s="389"/>
      <c r="AL184" s="389"/>
      <c r="AM18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4" s="387" t="s">
        <v>1009</v>
      </c>
      <c r="AO184" s="380"/>
      <c r="AP184" s="373"/>
      <c r="AQ184" s="375"/>
      <c r="AR184" s="375"/>
      <c r="AS184" s="373"/>
      <c r="AT184" s="373"/>
      <c r="AU184" s="373"/>
      <c r="AV184" s="373"/>
      <c r="AW184" s="373"/>
      <c r="AX184" s="373"/>
      <c r="AY184" s="373"/>
      <c r="AZ184" s="373"/>
      <c r="BA184" s="373"/>
      <c r="BB184" s="373"/>
      <c r="BC184" s="373"/>
      <c r="BD184" s="373"/>
      <c r="BE184" s="373"/>
      <c r="BF184" s="373"/>
      <c r="BG184" s="373"/>
      <c r="BH184" s="373"/>
      <c r="BI184" s="373"/>
      <c r="BJ184" s="373"/>
      <c r="BK184" s="373"/>
      <c r="BL184" s="373"/>
    </row>
    <row r="185" spans="1:64" ht="133.5" customHeight="1">
      <c r="A185" s="168" t="s">
        <v>247</v>
      </c>
      <c r="B185" s="1" t="s">
        <v>248</v>
      </c>
      <c r="C185" s="1" t="s">
        <v>249</v>
      </c>
      <c r="D185" s="1" t="s">
        <v>250</v>
      </c>
      <c r="E185" s="2" t="s">
        <v>251</v>
      </c>
      <c r="F185" s="169" t="s">
        <v>252</v>
      </c>
      <c r="G185" s="1" t="s">
        <v>253</v>
      </c>
      <c r="H185" s="12" t="s">
        <v>254</v>
      </c>
      <c r="I185" s="391" t="s">
        <v>255</v>
      </c>
      <c r="J185" s="152" t="s">
        <v>800</v>
      </c>
      <c r="K185" s="171" t="s">
        <v>801</v>
      </c>
      <c r="L185" s="152" t="s">
        <v>256</v>
      </c>
      <c r="M185" s="204" t="s">
        <v>257</v>
      </c>
      <c r="N185" s="394">
        <v>1</v>
      </c>
      <c r="O185" s="152" t="s">
        <v>579</v>
      </c>
      <c r="P185" s="394">
        <v>1</v>
      </c>
      <c r="Q185" s="174">
        <v>0.02</v>
      </c>
      <c r="R185" s="152" t="s">
        <v>580</v>
      </c>
      <c r="S185" s="172" t="s">
        <v>146</v>
      </c>
      <c r="T185" s="247" t="s">
        <v>81</v>
      </c>
      <c r="U185" s="160" t="s">
        <v>828</v>
      </c>
      <c r="V185" s="248" t="s">
        <v>148</v>
      </c>
      <c r="W185" s="159">
        <v>0</v>
      </c>
      <c r="X185" s="249" t="s">
        <v>829</v>
      </c>
      <c r="Y185" s="159" t="s">
        <v>148</v>
      </c>
      <c r="Z185" s="159">
        <v>0</v>
      </c>
      <c r="AA185" s="159" t="s">
        <v>829</v>
      </c>
      <c r="AB185" s="159" t="s">
        <v>148</v>
      </c>
      <c r="AC185" s="159">
        <v>0</v>
      </c>
      <c r="AD185" s="159" t="s">
        <v>829</v>
      </c>
      <c r="AE185" s="159" t="s">
        <v>148</v>
      </c>
      <c r="AF185" s="159">
        <v>0</v>
      </c>
      <c r="AG185" s="159" t="s">
        <v>829</v>
      </c>
      <c r="AH185" s="159" t="s">
        <v>148</v>
      </c>
      <c r="AI185" s="159">
        <v>0</v>
      </c>
      <c r="AJ185" s="159" t="s">
        <v>829</v>
      </c>
      <c r="AK185" s="159" t="s">
        <v>148</v>
      </c>
      <c r="AL185" s="159">
        <v>0</v>
      </c>
      <c r="AM185" s="42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5" s="392" t="s">
        <v>1008</v>
      </c>
      <c r="AO185" s="380"/>
      <c r="AP185" s="373"/>
      <c r="AQ185" s="375"/>
      <c r="AR185" s="375"/>
      <c r="AS185" s="373"/>
      <c r="AT185" s="373"/>
      <c r="AU185" s="373"/>
      <c r="AV185" s="373"/>
      <c r="AW185" s="373"/>
      <c r="AX185" s="373"/>
      <c r="AY185" s="373"/>
      <c r="AZ185" s="373"/>
      <c r="BA185" s="373"/>
      <c r="BB185" s="373"/>
      <c r="BC185" s="373"/>
      <c r="BD185" s="373"/>
      <c r="BE185" s="373"/>
      <c r="BF185" s="373"/>
      <c r="BG185" s="373"/>
      <c r="BH185" s="373"/>
      <c r="BI185" s="373"/>
      <c r="BJ185" s="373"/>
      <c r="BK185" s="373"/>
      <c r="BL185" s="373"/>
    </row>
    <row r="186" spans="1:64" ht="133.5" customHeight="1">
      <c r="A186" s="168" t="s">
        <v>247</v>
      </c>
      <c r="B186" s="1" t="s">
        <v>248</v>
      </c>
      <c r="C186" s="1" t="s">
        <v>249</v>
      </c>
      <c r="D186" s="1" t="s">
        <v>250</v>
      </c>
      <c r="E186" s="2" t="s">
        <v>251</v>
      </c>
      <c r="F186" s="169" t="s">
        <v>252</v>
      </c>
      <c r="G186" s="1" t="s">
        <v>253</v>
      </c>
      <c r="H186" s="12" t="s">
        <v>254</v>
      </c>
      <c r="I186" s="391" t="s">
        <v>255</v>
      </c>
      <c r="J186" s="152" t="s">
        <v>800</v>
      </c>
      <c r="K186" s="171" t="s">
        <v>801</v>
      </c>
      <c r="L186" s="152" t="s">
        <v>256</v>
      </c>
      <c r="M186" s="204" t="s">
        <v>257</v>
      </c>
      <c r="N186" s="394">
        <v>1</v>
      </c>
      <c r="O186" s="12" t="s">
        <v>830</v>
      </c>
      <c r="P186" s="394">
        <v>1</v>
      </c>
      <c r="Q186" s="174">
        <v>0.02</v>
      </c>
      <c r="R186" s="12" t="s">
        <v>582</v>
      </c>
      <c r="S186" s="156" t="s">
        <v>30</v>
      </c>
      <c r="T186" s="250" t="s">
        <v>78</v>
      </c>
      <c r="U186" s="251" t="s">
        <v>148</v>
      </c>
      <c r="V186" s="159" t="s">
        <v>148</v>
      </c>
      <c r="W186" s="159">
        <v>0</v>
      </c>
      <c r="X186" s="251" t="s">
        <v>148</v>
      </c>
      <c r="Y186" s="251" t="s">
        <v>148</v>
      </c>
      <c r="Z186" s="251">
        <v>0</v>
      </c>
      <c r="AA186" s="159" t="s">
        <v>148</v>
      </c>
      <c r="AB186" s="159" t="s">
        <v>148</v>
      </c>
      <c r="AC186" s="159">
        <v>0</v>
      </c>
      <c r="AD186" s="159" t="s">
        <v>148</v>
      </c>
      <c r="AE186" s="159" t="s">
        <v>148</v>
      </c>
      <c r="AF186" s="159">
        <v>0</v>
      </c>
      <c r="AG186" s="159" t="s">
        <v>148</v>
      </c>
      <c r="AH186" s="159" t="s">
        <v>148</v>
      </c>
      <c r="AI186" s="159">
        <v>0</v>
      </c>
      <c r="AJ186" s="159" t="s">
        <v>831</v>
      </c>
      <c r="AK186" s="159" t="s">
        <v>148</v>
      </c>
      <c r="AL186" s="159">
        <v>0</v>
      </c>
      <c r="AM186" s="360">
        <v>0</v>
      </c>
      <c r="AN186" s="392" t="s">
        <v>1007</v>
      </c>
      <c r="AO186" s="380"/>
      <c r="AP186" s="373"/>
      <c r="AQ186" s="375"/>
      <c r="AR186" s="375"/>
      <c r="AS186" s="373"/>
      <c r="AT186" s="373"/>
      <c r="AU186" s="373"/>
      <c r="AV186" s="373"/>
      <c r="AW186" s="373"/>
      <c r="AX186" s="373"/>
      <c r="AY186" s="373"/>
      <c r="AZ186" s="373"/>
      <c r="BA186" s="373"/>
      <c r="BB186" s="373"/>
      <c r="BC186" s="373"/>
      <c r="BD186" s="373"/>
      <c r="BE186" s="373"/>
      <c r="BF186" s="373"/>
      <c r="BG186" s="373"/>
      <c r="BH186" s="373"/>
      <c r="BI186" s="373"/>
      <c r="BJ186" s="373"/>
      <c r="BK186" s="373"/>
      <c r="BL186" s="373"/>
    </row>
    <row r="187" spans="1:64" ht="133.5" customHeight="1">
      <c r="A187" s="168" t="s">
        <v>247</v>
      </c>
      <c r="B187" s="1" t="s">
        <v>248</v>
      </c>
      <c r="C187" s="1" t="s">
        <v>249</v>
      </c>
      <c r="D187" s="1" t="s">
        <v>250</v>
      </c>
      <c r="E187" s="2" t="s">
        <v>251</v>
      </c>
      <c r="F187" s="169" t="s">
        <v>252</v>
      </c>
      <c r="G187" s="1" t="s">
        <v>253</v>
      </c>
      <c r="H187" s="12" t="s">
        <v>254</v>
      </c>
      <c r="I187" s="391" t="s">
        <v>255</v>
      </c>
      <c r="J187" s="152" t="s">
        <v>832</v>
      </c>
      <c r="K187" s="171" t="s">
        <v>801</v>
      </c>
      <c r="L187" s="152" t="s">
        <v>256</v>
      </c>
      <c r="M187" s="204" t="s">
        <v>257</v>
      </c>
      <c r="N187" s="395">
        <v>48</v>
      </c>
      <c r="O187" s="12" t="s">
        <v>833</v>
      </c>
      <c r="P187" s="12">
        <v>12</v>
      </c>
      <c r="Q187" s="174">
        <v>0.02</v>
      </c>
      <c r="R187" s="12" t="s">
        <v>834</v>
      </c>
      <c r="S187" s="155" t="s">
        <v>29</v>
      </c>
      <c r="T187" s="151" t="s">
        <v>81</v>
      </c>
      <c r="U187" s="167" t="s">
        <v>835</v>
      </c>
      <c r="V187" s="167" t="s">
        <v>836</v>
      </c>
      <c r="W187" s="420">
        <v>1</v>
      </c>
      <c r="X187" s="167" t="s">
        <v>837</v>
      </c>
      <c r="Y187" s="167" t="s">
        <v>838</v>
      </c>
      <c r="Z187" s="420">
        <v>1</v>
      </c>
      <c r="AA187" s="167" t="s">
        <v>839</v>
      </c>
      <c r="AB187" s="167" t="s">
        <v>840</v>
      </c>
      <c r="AC187" s="420">
        <v>1</v>
      </c>
      <c r="AD187" s="419" t="s">
        <v>841</v>
      </c>
      <c r="AE187" s="419" t="s">
        <v>842</v>
      </c>
      <c r="AF187" s="420">
        <v>1</v>
      </c>
      <c r="AG187" s="167" t="s">
        <v>843</v>
      </c>
      <c r="AH187" s="167" t="s">
        <v>844</v>
      </c>
      <c r="AI187" s="420">
        <v>1</v>
      </c>
      <c r="AJ187" s="419" t="s">
        <v>845</v>
      </c>
      <c r="AK187" s="167" t="s">
        <v>846</v>
      </c>
      <c r="AL187" s="167">
        <v>1</v>
      </c>
      <c r="AM18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v>
      </c>
      <c r="AN187" s="392" t="s">
        <v>1006</v>
      </c>
      <c r="AO187" s="380"/>
      <c r="AP187" s="373"/>
      <c r="AQ187" s="375"/>
      <c r="AR187" s="375"/>
      <c r="AS187" s="373"/>
      <c r="AT187" s="373"/>
      <c r="AU187" s="373"/>
      <c r="AV187" s="373"/>
      <c r="AW187" s="373"/>
      <c r="AX187" s="373"/>
      <c r="AY187" s="373"/>
      <c r="AZ187" s="373"/>
      <c r="BA187" s="373"/>
      <c r="BB187" s="373"/>
      <c r="BC187" s="373"/>
      <c r="BD187" s="373"/>
      <c r="BE187" s="373"/>
      <c r="BF187" s="373"/>
      <c r="BG187" s="373"/>
      <c r="BH187" s="373"/>
      <c r="BI187" s="373"/>
      <c r="BJ187" s="373"/>
      <c r="BK187" s="373"/>
      <c r="BL187" s="373"/>
    </row>
    <row r="188" spans="1:64" ht="133.5" customHeight="1">
      <c r="A188" s="168" t="s">
        <v>247</v>
      </c>
      <c r="B188" s="1" t="s">
        <v>248</v>
      </c>
      <c r="C188" s="1" t="s">
        <v>249</v>
      </c>
      <c r="D188" s="1" t="s">
        <v>250</v>
      </c>
      <c r="E188" s="2" t="s">
        <v>251</v>
      </c>
      <c r="F188" s="169" t="s">
        <v>252</v>
      </c>
      <c r="G188" s="1" t="s">
        <v>253</v>
      </c>
      <c r="H188" s="12" t="s">
        <v>254</v>
      </c>
      <c r="I188" s="391" t="s">
        <v>255</v>
      </c>
      <c r="J188" s="152" t="s">
        <v>832</v>
      </c>
      <c r="K188" s="171" t="s">
        <v>801</v>
      </c>
      <c r="L188" s="152" t="s">
        <v>256</v>
      </c>
      <c r="M188" s="204" t="s">
        <v>257</v>
      </c>
      <c r="N188" s="394">
        <v>1</v>
      </c>
      <c r="O188" s="152" t="s">
        <v>847</v>
      </c>
      <c r="P188" s="152">
        <v>2</v>
      </c>
      <c r="Q188" s="174">
        <v>0.02</v>
      </c>
      <c r="R188" s="152" t="s">
        <v>848</v>
      </c>
      <c r="S188" s="171" t="s">
        <v>146</v>
      </c>
      <c r="T188" s="172" t="s">
        <v>81</v>
      </c>
      <c r="U188" s="157" t="s">
        <v>714</v>
      </c>
      <c r="V188" s="157" t="s">
        <v>148</v>
      </c>
      <c r="W188" s="157">
        <v>0</v>
      </c>
      <c r="X188" s="157" t="s">
        <v>714</v>
      </c>
      <c r="Y188" s="157" t="s">
        <v>148</v>
      </c>
      <c r="Z188" s="157">
        <v>0</v>
      </c>
      <c r="AA188" s="157" t="s">
        <v>714</v>
      </c>
      <c r="AB188" s="157" t="s">
        <v>148</v>
      </c>
      <c r="AC188" s="157">
        <v>0</v>
      </c>
      <c r="AD188" s="157" t="s">
        <v>714</v>
      </c>
      <c r="AE188" s="157" t="s">
        <v>148</v>
      </c>
      <c r="AF188" s="157">
        <v>0</v>
      </c>
      <c r="AG188" s="157" t="s">
        <v>714</v>
      </c>
      <c r="AH188" s="157" t="s">
        <v>148</v>
      </c>
      <c r="AI188" s="157">
        <v>0</v>
      </c>
      <c r="AJ188" s="157" t="s">
        <v>714</v>
      </c>
      <c r="AK188" s="157" t="s">
        <v>148</v>
      </c>
      <c r="AL188" s="157">
        <v>0</v>
      </c>
      <c r="AM18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8" s="392" t="s">
        <v>1005</v>
      </c>
      <c r="AO188" s="380"/>
      <c r="AP188" s="373"/>
      <c r="AQ188" s="375"/>
      <c r="AR188" s="375"/>
      <c r="AS188" s="373"/>
      <c r="AT188" s="373"/>
      <c r="AU188" s="373"/>
      <c r="AV188" s="373"/>
      <c r="AW188" s="373"/>
      <c r="AX188" s="373"/>
      <c r="AY188" s="373"/>
      <c r="AZ188" s="373"/>
      <c r="BA188" s="373"/>
      <c r="BB188" s="373"/>
      <c r="BC188" s="373"/>
      <c r="BD188" s="373"/>
      <c r="BE188" s="373"/>
      <c r="BF188" s="373"/>
      <c r="BG188" s="373"/>
      <c r="BH188" s="373"/>
      <c r="BI188" s="373"/>
      <c r="BJ188" s="373"/>
      <c r="BK188" s="373"/>
      <c r="BL188" s="373"/>
    </row>
    <row r="189" spans="1:64" ht="133.5" customHeight="1">
      <c r="A189" s="168" t="s">
        <v>247</v>
      </c>
      <c r="B189" s="1" t="s">
        <v>248</v>
      </c>
      <c r="C189" s="1" t="s">
        <v>249</v>
      </c>
      <c r="D189" s="1" t="s">
        <v>250</v>
      </c>
      <c r="E189" s="2" t="s">
        <v>251</v>
      </c>
      <c r="F189" s="169" t="s">
        <v>252</v>
      </c>
      <c r="G189" s="1" t="s">
        <v>253</v>
      </c>
      <c r="H189" s="12" t="s">
        <v>254</v>
      </c>
      <c r="I189" s="391" t="s">
        <v>255</v>
      </c>
      <c r="J189" s="152" t="s">
        <v>832</v>
      </c>
      <c r="K189" s="171" t="s">
        <v>801</v>
      </c>
      <c r="L189" s="152" t="s">
        <v>256</v>
      </c>
      <c r="M189" s="204" t="s">
        <v>257</v>
      </c>
      <c r="N189" s="394">
        <v>1</v>
      </c>
      <c r="O189" s="12" t="s">
        <v>849</v>
      </c>
      <c r="P189" s="12">
        <v>13</v>
      </c>
      <c r="Q189" s="174">
        <v>0.02</v>
      </c>
      <c r="R189" s="12" t="s">
        <v>850</v>
      </c>
      <c r="S189" s="155" t="s">
        <v>146</v>
      </c>
      <c r="T189" s="156" t="s">
        <v>81</v>
      </c>
      <c r="U189" s="382"/>
      <c r="V189" s="382"/>
      <c r="W189" s="382"/>
      <c r="X189" s="382"/>
      <c r="Y189" s="382"/>
      <c r="Z189" s="382"/>
      <c r="AA189" s="396" t="s">
        <v>851</v>
      </c>
      <c r="AB189" s="396" t="s">
        <v>852</v>
      </c>
      <c r="AC189" s="384">
        <v>0</v>
      </c>
      <c r="AD189" s="382"/>
      <c r="AE189" s="382"/>
      <c r="AF189" s="382"/>
      <c r="AG189" s="382"/>
      <c r="AH189" s="382"/>
      <c r="AI189" s="382"/>
      <c r="AJ189" s="396" t="s">
        <v>853</v>
      </c>
      <c r="AK189" s="396" t="s">
        <v>854</v>
      </c>
      <c r="AL189" s="252">
        <v>7</v>
      </c>
      <c r="AM189"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7</v>
      </c>
      <c r="AN189" s="416" t="s">
        <v>1004</v>
      </c>
      <c r="AO189" s="380"/>
      <c r="AP189" s="373"/>
      <c r="AQ189" s="375"/>
      <c r="AR189" s="375"/>
      <c r="AS189" s="373"/>
      <c r="AT189" s="373"/>
      <c r="AU189" s="373"/>
      <c r="AV189" s="373"/>
      <c r="AW189" s="373"/>
      <c r="AX189" s="373"/>
      <c r="AY189" s="373"/>
      <c r="AZ189" s="373"/>
      <c r="BA189" s="373"/>
      <c r="BB189" s="373"/>
      <c r="BC189" s="373"/>
      <c r="BD189" s="373"/>
      <c r="BE189" s="373"/>
      <c r="BF189" s="373"/>
      <c r="BG189" s="373"/>
      <c r="BH189" s="373"/>
      <c r="BI189" s="373"/>
      <c r="BJ189" s="373"/>
      <c r="BK189" s="373"/>
      <c r="BL189" s="373"/>
    </row>
    <row r="190" spans="1:64" ht="189" customHeight="1">
      <c r="A190" s="168" t="s">
        <v>247</v>
      </c>
      <c r="B190" s="1" t="s">
        <v>248</v>
      </c>
      <c r="C190" s="1" t="s">
        <v>249</v>
      </c>
      <c r="D190" s="1" t="s">
        <v>250</v>
      </c>
      <c r="E190" s="2" t="s">
        <v>251</v>
      </c>
      <c r="F190" s="169" t="s">
        <v>252</v>
      </c>
      <c r="G190" s="1" t="s">
        <v>253</v>
      </c>
      <c r="H190" s="12" t="s">
        <v>254</v>
      </c>
      <c r="I190" s="391" t="s">
        <v>255</v>
      </c>
      <c r="J190" s="152" t="s">
        <v>832</v>
      </c>
      <c r="K190" s="171" t="s">
        <v>801</v>
      </c>
      <c r="L190" s="152" t="s">
        <v>256</v>
      </c>
      <c r="M190" s="204" t="s">
        <v>257</v>
      </c>
      <c r="N190" s="395">
        <v>8</v>
      </c>
      <c r="O190" s="12" t="s">
        <v>855</v>
      </c>
      <c r="P190" s="12">
        <v>2</v>
      </c>
      <c r="Q190" s="174">
        <v>0.02</v>
      </c>
      <c r="R190" s="12" t="s">
        <v>856</v>
      </c>
      <c r="S190" s="155" t="s">
        <v>283</v>
      </c>
      <c r="T190" s="156" t="s">
        <v>81</v>
      </c>
      <c r="U190" s="382"/>
      <c r="V190" s="382"/>
      <c r="W190" s="382"/>
      <c r="X190" s="382"/>
      <c r="Y190" s="382"/>
      <c r="Z190" s="382"/>
      <c r="AA190" s="382"/>
      <c r="AB190" s="382"/>
      <c r="AC190" s="382"/>
      <c r="AD190" s="382"/>
      <c r="AE190" s="382"/>
      <c r="AF190" s="382"/>
      <c r="AG190" s="382"/>
      <c r="AH190" s="382"/>
      <c r="AI190" s="382"/>
      <c r="AJ190" s="396" t="s">
        <v>857</v>
      </c>
      <c r="AK190" s="396" t="s">
        <v>858</v>
      </c>
      <c r="AL190" s="384">
        <v>0</v>
      </c>
      <c r="AM19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0" s="418" t="s">
        <v>1003</v>
      </c>
      <c r="AO190" s="380"/>
      <c r="AP190" s="373"/>
      <c r="AQ190" s="375"/>
      <c r="AR190" s="375"/>
      <c r="AS190" s="373"/>
      <c r="AT190" s="373"/>
      <c r="AU190" s="373"/>
      <c r="AV190" s="373"/>
      <c r="AW190" s="373"/>
      <c r="AX190" s="373"/>
      <c r="AY190" s="373"/>
      <c r="AZ190" s="373"/>
      <c r="BA190" s="373"/>
      <c r="BB190" s="373"/>
      <c r="BC190" s="373"/>
      <c r="BD190" s="373"/>
      <c r="BE190" s="373"/>
      <c r="BF190" s="373"/>
      <c r="BG190" s="373"/>
      <c r="BH190" s="373"/>
      <c r="BI190" s="373"/>
      <c r="BJ190" s="373"/>
      <c r="BK190" s="373"/>
      <c r="BL190" s="373"/>
    </row>
    <row r="191" spans="1:64" ht="178.5" customHeight="1">
      <c r="A191" s="168" t="s">
        <v>247</v>
      </c>
      <c r="B191" s="1" t="s">
        <v>248</v>
      </c>
      <c r="C191" s="1" t="s">
        <v>249</v>
      </c>
      <c r="D191" s="1" t="s">
        <v>250</v>
      </c>
      <c r="E191" s="2" t="s">
        <v>251</v>
      </c>
      <c r="F191" s="169" t="s">
        <v>252</v>
      </c>
      <c r="G191" s="1" t="s">
        <v>253</v>
      </c>
      <c r="H191" s="12" t="s">
        <v>254</v>
      </c>
      <c r="I191" s="391" t="s">
        <v>255</v>
      </c>
      <c r="J191" s="152" t="s">
        <v>832</v>
      </c>
      <c r="K191" s="171" t="s">
        <v>801</v>
      </c>
      <c r="L191" s="152" t="s">
        <v>256</v>
      </c>
      <c r="M191" s="204" t="s">
        <v>257</v>
      </c>
      <c r="N191" s="395">
        <v>12</v>
      </c>
      <c r="O191" s="12" t="s">
        <v>859</v>
      </c>
      <c r="P191" s="12">
        <v>3</v>
      </c>
      <c r="Q191" s="174">
        <v>0.02</v>
      </c>
      <c r="R191" s="12" t="s">
        <v>860</v>
      </c>
      <c r="S191" s="155" t="s">
        <v>71</v>
      </c>
      <c r="T191" s="156" t="s">
        <v>81</v>
      </c>
      <c r="U191" s="382"/>
      <c r="V191" s="382"/>
      <c r="W191" s="382"/>
      <c r="X191" s="382"/>
      <c r="Y191" s="382"/>
      <c r="Z191" s="382"/>
      <c r="AA191" s="396" t="s">
        <v>861</v>
      </c>
      <c r="AB191" s="157" t="s">
        <v>862</v>
      </c>
      <c r="AC191" s="417">
        <v>1</v>
      </c>
      <c r="AD191" s="382"/>
      <c r="AE191" s="382"/>
      <c r="AF191" s="382"/>
      <c r="AG191" s="382"/>
      <c r="AH191" s="382"/>
      <c r="AI191" s="382"/>
      <c r="AJ191" s="157" t="s">
        <v>863</v>
      </c>
      <c r="AK191" s="384" t="s">
        <v>711</v>
      </c>
      <c r="AL191" s="157">
        <v>0</v>
      </c>
      <c r="AM19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91" s="416" t="s">
        <v>1002</v>
      </c>
      <c r="AO191" s="380"/>
      <c r="AP191" s="373"/>
      <c r="AQ191" s="375"/>
      <c r="AR191" s="375"/>
      <c r="AS191" s="373"/>
      <c r="AT191" s="373"/>
      <c r="AU191" s="373"/>
      <c r="AV191" s="373"/>
      <c r="AW191" s="373"/>
      <c r="AX191" s="373"/>
      <c r="AY191" s="373"/>
      <c r="AZ191" s="373"/>
      <c r="BA191" s="373"/>
      <c r="BB191" s="373"/>
      <c r="BC191" s="373"/>
      <c r="BD191" s="373"/>
      <c r="BE191" s="373"/>
      <c r="BF191" s="373"/>
      <c r="BG191" s="373"/>
      <c r="BH191" s="373"/>
      <c r="BI191" s="373"/>
      <c r="BJ191" s="373"/>
      <c r="BK191" s="373"/>
      <c r="BL191" s="373"/>
    </row>
    <row r="192" spans="1:64" ht="133.5" customHeight="1">
      <c r="A192" s="168" t="s">
        <v>247</v>
      </c>
      <c r="B192" s="1" t="s">
        <v>248</v>
      </c>
      <c r="C192" s="1" t="s">
        <v>249</v>
      </c>
      <c r="D192" s="1" t="s">
        <v>250</v>
      </c>
      <c r="E192" s="2" t="s">
        <v>251</v>
      </c>
      <c r="F192" s="169" t="s">
        <v>252</v>
      </c>
      <c r="G192" s="1" t="s">
        <v>253</v>
      </c>
      <c r="H192" s="12" t="s">
        <v>254</v>
      </c>
      <c r="I192" s="391" t="s">
        <v>255</v>
      </c>
      <c r="J192" s="152" t="s">
        <v>832</v>
      </c>
      <c r="K192" s="171" t="s">
        <v>801</v>
      </c>
      <c r="L192" s="152" t="s">
        <v>256</v>
      </c>
      <c r="M192" s="204" t="s">
        <v>257</v>
      </c>
      <c r="N192" s="395">
        <v>4</v>
      </c>
      <c r="O192" s="12" t="s">
        <v>864</v>
      </c>
      <c r="P192" s="12">
        <v>1</v>
      </c>
      <c r="Q192" s="174">
        <v>0.02</v>
      </c>
      <c r="R192" s="12" t="s">
        <v>652</v>
      </c>
      <c r="S192" s="155" t="s">
        <v>78</v>
      </c>
      <c r="T192" s="156" t="s">
        <v>79</v>
      </c>
      <c r="U192" s="389"/>
      <c r="V192" s="389"/>
      <c r="W192" s="389"/>
      <c r="X192" s="389"/>
      <c r="Y192" s="389"/>
      <c r="Z192" s="389"/>
      <c r="AA192" s="189" t="s">
        <v>865</v>
      </c>
      <c r="AB192" s="189" t="s">
        <v>148</v>
      </c>
      <c r="AC192" s="189">
        <v>0</v>
      </c>
      <c r="AD192" s="389"/>
      <c r="AE192" s="389"/>
      <c r="AF192" s="389"/>
      <c r="AG192" s="389"/>
      <c r="AH192" s="389"/>
      <c r="AI192" s="389"/>
      <c r="AJ192" s="189" t="s">
        <v>866</v>
      </c>
      <c r="AK192" s="189" t="s">
        <v>148</v>
      </c>
      <c r="AL192" s="189">
        <v>0</v>
      </c>
      <c r="AM192" s="393">
        <v>0</v>
      </c>
      <c r="AN192" s="392" t="s">
        <v>1001</v>
      </c>
      <c r="AO192" s="380"/>
      <c r="AP192" s="373"/>
      <c r="AQ192" s="375"/>
      <c r="AR192" s="375"/>
      <c r="AS192" s="373"/>
      <c r="AT192" s="373"/>
      <c r="AU192" s="373"/>
      <c r="AV192" s="373"/>
      <c r="AW192" s="373"/>
      <c r="AX192" s="373"/>
      <c r="AY192" s="373"/>
      <c r="AZ192" s="373"/>
      <c r="BA192" s="373"/>
      <c r="BB192" s="373"/>
      <c r="BC192" s="373"/>
      <c r="BD192" s="373"/>
      <c r="BE192" s="373"/>
      <c r="BF192" s="373"/>
      <c r="BG192" s="373"/>
      <c r="BH192" s="373"/>
      <c r="BI192" s="373"/>
      <c r="BJ192" s="373"/>
      <c r="BK192" s="373"/>
      <c r="BL192" s="373"/>
    </row>
    <row r="193" spans="1:64" ht="133.5" customHeight="1">
      <c r="A193" s="168" t="s">
        <v>247</v>
      </c>
      <c r="B193" s="1" t="s">
        <v>248</v>
      </c>
      <c r="C193" s="1" t="s">
        <v>249</v>
      </c>
      <c r="D193" s="1" t="s">
        <v>250</v>
      </c>
      <c r="E193" s="2" t="s">
        <v>251</v>
      </c>
      <c r="F193" s="169" t="s">
        <v>252</v>
      </c>
      <c r="G193" s="1" t="s">
        <v>253</v>
      </c>
      <c r="H193" s="12" t="s">
        <v>254</v>
      </c>
      <c r="I193" s="391" t="s">
        <v>255</v>
      </c>
      <c r="J193" s="152" t="s">
        <v>832</v>
      </c>
      <c r="K193" s="171" t="s">
        <v>801</v>
      </c>
      <c r="L193" s="152" t="s">
        <v>256</v>
      </c>
      <c r="M193" s="204" t="s">
        <v>257</v>
      </c>
      <c r="N193" s="395">
        <v>12</v>
      </c>
      <c r="O193" s="12" t="s">
        <v>258</v>
      </c>
      <c r="P193" s="12">
        <v>4</v>
      </c>
      <c r="Q193" s="170">
        <v>6.4000000000000001E-2</v>
      </c>
      <c r="R193" s="12" t="s">
        <v>818</v>
      </c>
      <c r="S193" s="155" t="s">
        <v>146</v>
      </c>
      <c r="T193" s="156" t="s">
        <v>81</v>
      </c>
      <c r="U193" s="382"/>
      <c r="V193" s="382"/>
      <c r="W193" s="382"/>
      <c r="X193" s="382"/>
      <c r="Y193" s="382"/>
      <c r="Z193" s="382"/>
      <c r="AA193" s="396" t="s">
        <v>867</v>
      </c>
      <c r="AB193" s="384" t="s">
        <v>717</v>
      </c>
      <c r="AC193" s="384">
        <v>1</v>
      </c>
      <c r="AD193" s="382"/>
      <c r="AE193" s="382"/>
      <c r="AF193" s="382"/>
      <c r="AG193" s="382"/>
      <c r="AH193" s="382"/>
      <c r="AI193" s="382"/>
      <c r="AJ193" s="157" t="s">
        <v>868</v>
      </c>
      <c r="AK193" s="384" t="s">
        <v>717</v>
      </c>
      <c r="AL193" s="384">
        <v>1</v>
      </c>
      <c r="AM19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93" s="387" t="s">
        <v>1000</v>
      </c>
      <c r="AO193" s="380"/>
      <c r="AP193" s="373"/>
      <c r="AQ193" s="375"/>
      <c r="AR193" s="375"/>
      <c r="AS193" s="373"/>
      <c r="AT193" s="373"/>
      <c r="AU193" s="373"/>
      <c r="AV193" s="373"/>
      <c r="AW193" s="373"/>
      <c r="AX193" s="373"/>
      <c r="AY193" s="373"/>
      <c r="AZ193" s="373"/>
      <c r="BA193" s="373"/>
      <c r="BB193" s="373"/>
      <c r="BC193" s="373"/>
      <c r="BD193" s="373"/>
      <c r="BE193" s="373"/>
      <c r="BF193" s="373"/>
      <c r="BG193" s="373"/>
      <c r="BH193" s="373"/>
      <c r="BI193" s="373"/>
      <c r="BJ193" s="373"/>
      <c r="BK193" s="373"/>
      <c r="BL193" s="373"/>
    </row>
    <row r="194" spans="1:64" ht="133.5" customHeight="1">
      <c r="A194" s="168" t="s">
        <v>247</v>
      </c>
      <c r="B194" s="1" t="s">
        <v>248</v>
      </c>
      <c r="C194" s="1" t="s">
        <v>249</v>
      </c>
      <c r="D194" s="1" t="s">
        <v>250</v>
      </c>
      <c r="E194" s="2" t="s">
        <v>251</v>
      </c>
      <c r="F194" s="169" t="s">
        <v>252</v>
      </c>
      <c r="G194" s="1" t="s">
        <v>253</v>
      </c>
      <c r="H194" s="12" t="s">
        <v>254</v>
      </c>
      <c r="I194" s="391" t="s">
        <v>255</v>
      </c>
      <c r="J194" s="152" t="s">
        <v>869</v>
      </c>
      <c r="K194" s="171" t="s">
        <v>869</v>
      </c>
      <c r="L194" s="152" t="s">
        <v>256</v>
      </c>
      <c r="M194" s="204" t="s">
        <v>257</v>
      </c>
      <c r="N194" s="395">
        <v>4</v>
      </c>
      <c r="O194" s="12" t="s">
        <v>870</v>
      </c>
      <c r="P194" s="398">
        <v>1</v>
      </c>
      <c r="Q194" s="174">
        <v>0.05</v>
      </c>
      <c r="R194" s="152" t="s">
        <v>871</v>
      </c>
      <c r="S194" s="155" t="s">
        <v>29</v>
      </c>
      <c r="T194" s="156" t="s">
        <v>29</v>
      </c>
      <c r="U194" s="382"/>
      <c r="V194" s="382"/>
      <c r="W194" s="382"/>
      <c r="X194" s="382"/>
      <c r="Y194" s="382"/>
      <c r="Z194" s="382"/>
      <c r="AA194" s="382"/>
      <c r="AB194" s="382"/>
      <c r="AC194" s="382"/>
      <c r="AD194" s="382"/>
      <c r="AE194" s="382"/>
      <c r="AF194" s="382"/>
      <c r="AG194" s="382"/>
      <c r="AH194" s="382"/>
      <c r="AI194" s="382"/>
      <c r="AJ194" s="382"/>
      <c r="AK194" s="382"/>
      <c r="AL194" s="382"/>
      <c r="AM19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4" s="392"/>
      <c r="AO194" s="380"/>
      <c r="AP194" s="373"/>
      <c r="AQ194" s="375"/>
      <c r="AR194" s="375"/>
      <c r="AS194" s="373"/>
      <c r="AT194" s="373"/>
      <c r="AU194" s="373"/>
      <c r="AV194" s="373"/>
      <c r="AW194" s="373"/>
      <c r="AX194" s="373"/>
      <c r="AY194" s="373"/>
      <c r="AZ194" s="373"/>
      <c r="BA194" s="373"/>
      <c r="BB194" s="373"/>
      <c r="BC194" s="373"/>
      <c r="BD194" s="373"/>
      <c r="BE194" s="373"/>
      <c r="BF194" s="373"/>
      <c r="BG194" s="373"/>
      <c r="BH194" s="373"/>
      <c r="BI194" s="373"/>
      <c r="BJ194" s="373"/>
      <c r="BK194" s="373"/>
      <c r="BL194" s="373"/>
    </row>
    <row r="195" spans="1:64" ht="133.5" customHeight="1">
      <c r="A195" s="168" t="s">
        <v>247</v>
      </c>
      <c r="B195" s="1" t="s">
        <v>248</v>
      </c>
      <c r="C195" s="1" t="s">
        <v>249</v>
      </c>
      <c r="D195" s="1" t="s">
        <v>250</v>
      </c>
      <c r="E195" s="2" t="s">
        <v>251</v>
      </c>
      <c r="F195" s="169" t="s">
        <v>252</v>
      </c>
      <c r="G195" s="1" t="s">
        <v>253</v>
      </c>
      <c r="H195" s="12" t="s">
        <v>254</v>
      </c>
      <c r="I195" s="391" t="s">
        <v>255</v>
      </c>
      <c r="J195" s="152" t="s">
        <v>869</v>
      </c>
      <c r="K195" s="171" t="s">
        <v>869</v>
      </c>
      <c r="L195" s="152" t="s">
        <v>256</v>
      </c>
      <c r="M195" s="204" t="s">
        <v>257</v>
      </c>
      <c r="N195" s="394">
        <v>1</v>
      </c>
      <c r="O195" s="12" t="s">
        <v>872</v>
      </c>
      <c r="P195" s="394">
        <v>1</v>
      </c>
      <c r="Q195" s="174">
        <v>0.05</v>
      </c>
      <c r="R195" s="152" t="s">
        <v>873</v>
      </c>
      <c r="S195" s="155" t="s">
        <v>30</v>
      </c>
      <c r="T195" s="156" t="s">
        <v>81</v>
      </c>
      <c r="U195" s="382"/>
      <c r="V195" s="382"/>
      <c r="W195" s="382"/>
      <c r="X195" s="382"/>
      <c r="Y195" s="382"/>
      <c r="Z195" s="382"/>
      <c r="AA195" s="382"/>
      <c r="AB195" s="382"/>
      <c r="AC195" s="382"/>
      <c r="AD195" s="382"/>
      <c r="AE195" s="382"/>
      <c r="AF195" s="382"/>
      <c r="AG195" s="382"/>
      <c r="AH195" s="382"/>
      <c r="AI195" s="382"/>
      <c r="AJ195" s="382"/>
      <c r="AK195" s="382"/>
      <c r="AL195" s="382"/>
      <c r="AM19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5" s="392"/>
      <c r="AO195" s="380"/>
      <c r="AP195" s="373"/>
      <c r="AQ195" s="375"/>
      <c r="AR195" s="375"/>
      <c r="AS195" s="373"/>
      <c r="AT195" s="373"/>
      <c r="AU195" s="373"/>
      <c r="AV195" s="373"/>
      <c r="AW195" s="373"/>
      <c r="AX195" s="373"/>
      <c r="AY195" s="373"/>
      <c r="AZ195" s="373"/>
      <c r="BA195" s="373"/>
      <c r="BB195" s="373"/>
      <c r="BC195" s="373"/>
      <c r="BD195" s="373"/>
      <c r="BE195" s="373"/>
      <c r="BF195" s="373"/>
      <c r="BG195" s="373"/>
      <c r="BH195" s="373"/>
      <c r="BI195" s="373"/>
      <c r="BJ195" s="373"/>
      <c r="BK195" s="373"/>
      <c r="BL195" s="373"/>
    </row>
    <row r="196" spans="1:64" ht="133.5" customHeight="1">
      <c r="A196" s="168" t="s">
        <v>247</v>
      </c>
      <c r="B196" s="1" t="s">
        <v>248</v>
      </c>
      <c r="C196" s="1" t="s">
        <v>249</v>
      </c>
      <c r="D196" s="1" t="s">
        <v>250</v>
      </c>
      <c r="E196" s="2" t="s">
        <v>251</v>
      </c>
      <c r="F196" s="169" t="s">
        <v>252</v>
      </c>
      <c r="G196" s="1" t="s">
        <v>253</v>
      </c>
      <c r="H196" s="12" t="s">
        <v>254</v>
      </c>
      <c r="I196" s="391" t="s">
        <v>255</v>
      </c>
      <c r="J196" s="152" t="s">
        <v>869</v>
      </c>
      <c r="K196" s="171" t="s">
        <v>869</v>
      </c>
      <c r="L196" s="152" t="s">
        <v>256</v>
      </c>
      <c r="M196" s="204" t="s">
        <v>257</v>
      </c>
      <c r="N196" s="395">
        <v>12</v>
      </c>
      <c r="O196" s="152" t="s">
        <v>874</v>
      </c>
      <c r="P196" s="398">
        <v>4</v>
      </c>
      <c r="Q196" s="174">
        <v>0.05</v>
      </c>
      <c r="R196" s="152" t="s">
        <v>875</v>
      </c>
      <c r="S196" s="155" t="s">
        <v>146</v>
      </c>
      <c r="T196" s="156" t="s">
        <v>81</v>
      </c>
      <c r="U196" s="382"/>
      <c r="V196" s="382"/>
      <c r="W196" s="382"/>
      <c r="X196" s="382"/>
      <c r="Y196" s="382"/>
      <c r="Z196" s="382"/>
      <c r="AA196" s="382"/>
      <c r="AB196" s="382"/>
      <c r="AC196" s="382"/>
      <c r="AD196" s="382"/>
      <c r="AE196" s="382"/>
      <c r="AF196" s="382"/>
      <c r="AG196" s="382"/>
      <c r="AH196" s="382"/>
      <c r="AI196" s="382"/>
      <c r="AJ196" s="382"/>
      <c r="AK196" s="382"/>
      <c r="AL196" s="382"/>
      <c r="AM19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6" s="392"/>
      <c r="AO196" s="380"/>
      <c r="AP196" s="373"/>
      <c r="AQ196" s="375"/>
      <c r="AR196" s="375"/>
      <c r="AS196" s="373"/>
      <c r="AT196" s="373"/>
      <c r="AU196" s="373"/>
      <c r="AV196" s="373"/>
      <c r="AW196" s="373"/>
      <c r="AX196" s="373"/>
      <c r="AY196" s="373"/>
      <c r="AZ196" s="373"/>
      <c r="BA196" s="373"/>
      <c r="BB196" s="373"/>
      <c r="BC196" s="373"/>
      <c r="BD196" s="373"/>
      <c r="BE196" s="373"/>
      <c r="BF196" s="373"/>
      <c r="BG196" s="373"/>
      <c r="BH196" s="373"/>
      <c r="BI196" s="373"/>
      <c r="BJ196" s="373"/>
      <c r="BK196" s="373"/>
      <c r="BL196" s="373"/>
    </row>
    <row r="197" spans="1:64" ht="133.5" customHeight="1">
      <c r="A197" s="168" t="s">
        <v>247</v>
      </c>
      <c r="B197" s="1" t="s">
        <v>248</v>
      </c>
      <c r="C197" s="1" t="s">
        <v>249</v>
      </c>
      <c r="D197" s="1" t="s">
        <v>250</v>
      </c>
      <c r="E197" s="2" t="s">
        <v>251</v>
      </c>
      <c r="F197" s="169" t="s">
        <v>252</v>
      </c>
      <c r="G197" s="1" t="s">
        <v>253</v>
      </c>
      <c r="H197" s="12" t="s">
        <v>254</v>
      </c>
      <c r="I197" s="391" t="s">
        <v>255</v>
      </c>
      <c r="J197" s="152" t="s">
        <v>869</v>
      </c>
      <c r="K197" s="171" t="s">
        <v>869</v>
      </c>
      <c r="L197" s="152" t="s">
        <v>256</v>
      </c>
      <c r="M197" s="204" t="s">
        <v>257</v>
      </c>
      <c r="N197" s="395">
        <v>12</v>
      </c>
      <c r="O197" s="12" t="s">
        <v>258</v>
      </c>
      <c r="P197" s="398">
        <v>4</v>
      </c>
      <c r="Q197" s="170">
        <v>6.4000000000000001E-2</v>
      </c>
      <c r="R197" s="152" t="s">
        <v>259</v>
      </c>
      <c r="S197" s="155" t="s">
        <v>146</v>
      </c>
      <c r="T197" s="156" t="s">
        <v>81</v>
      </c>
      <c r="U197" s="382"/>
      <c r="V197" s="382"/>
      <c r="W197" s="382"/>
      <c r="X197" s="382"/>
      <c r="Y197" s="382"/>
      <c r="Z197" s="382"/>
      <c r="AA197" s="382"/>
      <c r="AB197" s="382"/>
      <c r="AC197" s="382"/>
      <c r="AD197" s="382"/>
      <c r="AE197" s="382"/>
      <c r="AF197" s="382"/>
      <c r="AG197" s="382"/>
      <c r="AH197" s="382"/>
      <c r="AI197" s="382"/>
      <c r="AJ197" s="382"/>
      <c r="AK197" s="382"/>
      <c r="AL197" s="382"/>
      <c r="AM19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7" s="415">
        <v>14</v>
      </c>
      <c r="AO197" s="380"/>
      <c r="AP197" s="373"/>
      <c r="AQ197" s="375"/>
      <c r="AR197" s="375"/>
      <c r="AS197" s="373"/>
      <c r="AT197" s="373"/>
      <c r="AU197" s="373"/>
      <c r="AV197" s="373"/>
      <c r="AW197" s="373"/>
      <c r="AX197" s="373"/>
      <c r="AY197" s="373"/>
      <c r="AZ197" s="373"/>
      <c r="BA197" s="373"/>
      <c r="BB197" s="373"/>
      <c r="BC197" s="373"/>
      <c r="BD197" s="373"/>
      <c r="BE197" s="373"/>
      <c r="BF197" s="373"/>
      <c r="BG197" s="373"/>
      <c r="BH197" s="373"/>
      <c r="BI197" s="373"/>
      <c r="BJ197" s="373"/>
      <c r="BK197" s="373"/>
      <c r="BL197" s="373"/>
    </row>
    <row r="198" spans="1:64" ht="133.5" customHeight="1">
      <c r="A198" s="168" t="s">
        <v>247</v>
      </c>
      <c r="B198" s="1" t="s">
        <v>248</v>
      </c>
      <c r="C198" s="1" t="s">
        <v>249</v>
      </c>
      <c r="D198" s="1" t="s">
        <v>250</v>
      </c>
      <c r="E198" s="2" t="s">
        <v>251</v>
      </c>
      <c r="F198" s="169" t="s">
        <v>252</v>
      </c>
      <c r="G198" s="1" t="s">
        <v>253</v>
      </c>
      <c r="H198" s="12" t="s">
        <v>254</v>
      </c>
      <c r="I198" s="391" t="s">
        <v>255</v>
      </c>
      <c r="J198" s="152" t="s">
        <v>876</v>
      </c>
      <c r="K198" s="171" t="s">
        <v>877</v>
      </c>
      <c r="L198" s="152" t="s">
        <v>256</v>
      </c>
      <c r="M198" s="204" t="s">
        <v>257</v>
      </c>
      <c r="N198" s="395">
        <v>4</v>
      </c>
      <c r="O198" s="12" t="s">
        <v>878</v>
      </c>
      <c r="P198" s="12">
        <v>1</v>
      </c>
      <c r="Q198" s="174">
        <v>0.02</v>
      </c>
      <c r="R198" s="12" t="s">
        <v>879</v>
      </c>
      <c r="S198" s="155" t="s">
        <v>29</v>
      </c>
      <c r="T198" s="156" t="s">
        <v>29</v>
      </c>
      <c r="U198" s="157" t="s">
        <v>880</v>
      </c>
      <c r="V198" s="414" t="s">
        <v>755</v>
      </c>
      <c r="W198" s="384">
        <v>1</v>
      </c>
      <c r="X198" s="382"/>
      <c r="Y198" s="382"/>
      <c r="Z198" s="382"/>
      <c r="AA198" s="382"/>
      <c r="AB198" s="382"/>
      <c r="AC198" s="382"/>
      <c r="AD198" s="382"/>
      <c r="AE198" s="382"/>
      <c r="AF198" s="382"/>
      <c r="AG198" s="382"/>
      <c r="AH198" s="382"/>
      <c r="AI198" s="382"/>
      <c r="AJ198" s="382"/>
      <c r="AK198" s="382"/>
      <c r="AL198" s="382"/>
      <c r="AM198" s="393">
        <v>1</v>
      </c>
      <c r="AN198" s="392" t="s">
        <v>815</v>
      </c>
      <c r="AO198" s="380"/>
      <c r="AP198" s="373"/>
      <c r="AQ198" s="375"/>
      <c r="AR198" s="375"/>
      <c r="AS198" s="373"/>
      <c r="AT198" s="373"/>
      <c r="AU198" s="373"/>
      <c r="AV198" s="373"/>
      <c r="AW198" s="373"/>
      <c r="AX198" s="373"/>
      <c r="AY198" s="373"/>
      <c r="AZ198" s="373"/>
      <c r="BA198" s="373"/>
      <c r="BB198" s="373"/>
      <c r="BC198" s="373"/>
      <c r="BD198" s="373"/>
      <c r="BE198" s="373"/>
      <c r="BF198" s="373"/>
      <c r="BG198" s="373"/>
      <c r="BH198" s="373"/>
      <c r="BI198" s="373"/>
      <c r="BJ198" s="373"/>
      <c r="BK198" s="373"/>
      <c r="BL198" s="373"/>
    </row>
    <row r="199" spans="1:64" ht="133.5" customHeight="1">
      <c r="A199" s="168" t="s">
        <v>247</v>
      </c>
      <c r="B199" s="1" t="s">
        <v>248</v>
      </c>
      <c r="C199" s="1" t="s">
        <v>249</v>
      </c>
      <c r="D199" s="1" t="s">
        <v>250</v>
      </c>
      <c r="E199" s="2" t="s">
        <v>251</v>
      </c>
      <c r="F199" s="169" t="s">
        <v>252</v>
      </c>
      <c r="G199" s="1" t="s">
        <v>253</v>
      </c>
      <c r="H199" s="12" t="s">
        <v>254</v>
      </c>
      <c r="I199" s="391" t="s">
        <v>255</v>
      </c>
      <c r="J199" s="152" t="s">
        <v>876</v>
      </c>
      <c r="K199" s="171" t="s">
        <v>877</v>
      </c>
      <c r="L199" s="152" t="s">
        <v>256</v>
      </c>
      <c r="M199" s="204" t="s">
        <v>257</v>
      </c>
      <c r="N199" s="395">
        <v>12</v>
      </c>
      <c r="O199" s="12" t="s">
        <v>881</v>
      </c>
      <c r="P199" s="12">
        <v>3</v>
      </c>
      <c r="Q199" s="174">
        <v>0.03</v>
      </c>
      <c r="R199" s="12" t="s">
        <v>882</v>
      </c>
      <c r="S199" s="155" t="s">
        <v>30</v>
      </c>
      <c r="T199" s="156" t="s">
        <v>81</v>
      </c>
      <c r="U199" s="382"/>
      <c r="V199" s="382"/>
      <c r="W199" s="382"/>
      <c r="X199" s="382"/>
      <c r="Y199" s="382"/>
      <c r="Z199" s="382"/>
      <c r="AA199" s="382"/>
      <c r="AB199" s="382"/>
      <c r="AC199" s="382"/>
      <c r="AD199" s="157" t="s">
        <v>883</v>
      </c>
      <c r="AE199" s="414" t="s">
        <v>755</v>
      </c>
      <c r="AF199" s="157">
        <v>1</v>
      </c>
      <c r="AG199" s="382"/>
      <c r="AH199" s="382"/>
      <c r="AI199" s="382"/>
      <c r="AJ199" s="382"/>
      <c r="AK199" s="382"/>
      <c r="AL199" s="382"/>
      <c r="AM199" s="393">
        <f>SUM(Tabla33[[#This Row],[TOTAL AVANCE CUANTITATIVO ABRIL]])</f>
        <v>1</v>
      </c>
      <c r="AN199" s="392" t="s">
        <v>999</v>
      </c>
      <c r="AO199" s="380"/>
      <c r="AP199" s="373"/>
      <c r="AQ199" s="375"/>
      <c r="AR199" s="375"/>
      <c r="AS199" s="373"/>
      <c r="AT199" s="373"/>
      <c r="AU199" s="373"/>
      <c r="AV199" s="373"/>
      <c r="AW199" s="373"/>
      <c r="AX199" s="373"/>
      <c r="AY199" s="373"/>
      <c r="AZ199" s="373"/>
      <c r="BA199" s="373"/>
      <c r="BB199" s="373"/>
      <c r="BC199" s="373"/>
      <c r="BD199" s="373"/>
      <c r="BE199" s="373"/>
      <c r="BF199" s="373"/>
      <c r="BG199" s="373"/>
      <c r="BH199" s="373"/>
      <c r="BI199" s="373"/>
      <c r="BJ199" s="373"/>
      <c r="BK199" s="373"/>
      <c r="BL199" s="373"/>
    </row>
    <row r="200" spans="1:64" ht="133.5" customHeight="1">
      <c r="A200" s="168" t="s">
        <v>247</v>
      </c>
      <c r="B200" s="1" t="s">
        <v>248</v>
      </c>
      <c r="C200" s="1" t="s">
        <v>249</v>
      </c>
      <c r="D200" s="1" t="s">
        <v>250</v>
      </c>
      <c r="E200" s="2" t="s">
        <v>251</v>
      </c>
      <c r="F200" s="169" t="s">
        <v>252</v>
      </c>
      <c r="G200" s="1" t="s">
        <v>253</v>
      </c>
      <c r="H200" s="12" t="s">
        <v>254</v>
      </c>
      <c r="I200" s="391" t="s">
        <v>255</v>
      </c>
      <c r="J200" s="152" t="s">
        <v>876</v>
      </c>
      <c r="K200" s="171" t="s">
        <v>877</v>
      </c>
      <c r="L200" s="152" t="s">
        <v>256</v>
      </c>
      <c r="M200" s="204" t="s">
        <v>257</v>
      </c>
      <c r="N200" s="395">
        <v>4</v>
      </c>
      <c r="O200" s="12" t="s">
        <v>884</v>
      </c>
      <c r="P200" s="12">
        <v>1</v>
      </c>
      <c r="Q200" s="174">
        <v>0.02</v>
      </c>
      <c r="R200" s="12" t="s">
        <v>885</v>
      </c>
      <c r="S200" s="155" t="s">
        <v>29</v>
      </c>
      <c r="T200" s="156" t="s">
        <v>29</v>
      </c>
      <c r="U200" s="157" t="s">
        <v>886</v>
      </c>
      <c r="V200" s="414" t="s">
        <v>755</v>
      </c>
      <c r="W200" s="157">
        <v>1</v>
      </c>
      <c r="X200" s="382"/>
      <c r="Y200" s="382"/>
      <c r="Z200" s="382"/>
      <c r="AA200" s="382"/>
      <c r="AB200" s="382"/>
      <c r="AC200" s="382"/>
      <c r="AD200" s="382"/>
      <c r="AE200" s="382"/>
      <c r="AF200" s="382"/>
      <c r="AG200" s="382"/>
      <c r="AH200" s="382"/>
      <c r="AI200" s="382"/>
      <c r="AJ200" s="382"/>
      <c r="AK200" s="382"/>
      <c r="AL200" s="382"/>
      <c r="AM200" s="393">
        <f>Tabla33[[#This Row],[TOTAL AVANCE CUANTITATIVO ENERO]]</f>
        <v>1</v>
      </c>
      <c r="AN200" s="392" t="s">
        <v>815</v>
      </c>
      <c r="AO200" s="380"/>
      <c r="AP200" s="373"/>
      <c r="AQ200" s="375"/>
      <c r="AR200" s="375"/>
      <c r="AS200" s="373"/>
      <c r="AT200" s="373"/>
      <c r="AU200" s="373"/>
      <c r="AV200" s="373"/>
      <c r="AW200" s="373"/>
      <c r="AX200" s="373"/>
      <c r="AY200" s="373"/>
      <c r="AZ200" s="373"/>
      <c r="BA200" s="373"/>
      <c r="BB200" s="373"/>
      <c r="BC200" s="373"/>
      <c r="BD200" s="373"/>
      <c r="BE200" s="373"/>
      <c r="BF200" s="373"/>
      <c r="BG200" s="373"/>
      <c r="BH200" s="373"/>
      <c r="BI200" s="373"/>
      <c r="BJ200" s="373"/>
      <c r="BK200" s="373"/>
      <c r="BL200" s="373"/>
    </row>
    <row r="201" spans="1:64" ht="133.5" customHeight="1">
      <c r="A201" s="168" t="s">
        <v>247</v>
      </c>
      <c r="B201" s="1" t="s">
        <v>248</v>
      </c>
      <c r="C201" s="1" t="s">
        <v>249</v>
      </c>
      <c r="D201" s="1" t="s">
        <v>250</v>
      </c>
      <c r="E201" s="2" t="s">
        <v>251</v>
      </c>
      <c r="F201" s="169" t="s">
        <v>252</v>
      </c>
      <c r="G201" s="1" t="s">
        <v>253</v>
      </c>
      <c r="H201" s="12" t="s">
        <v>254</v>
      </c>
      <c r="I201" s="391" t="s">
        <v>255</v>
      </c>
      <c r="J201" s="152" t="s">
        <v>876</v>
      </c>
      <c r="K201" s="171" t="s">
        <v>877</v>
      </c>
      <c r="L201" s="152" t="s">
        <v>256</v>
      </c>
      <c r="M201" s="204" t="s">
        <v>257</v>
      </c>
      <c r="N201" s="395">
        <v>12</v>
      </c>
      <c r="O201" s="12" t="s">
        <v>887</v>
      </c>
      <c r="P201" s="12">
        <v>3</v>
      </c>
      <c r="Q201" s="174">
        <v>0.03</v>
      </c>
      <c r="R201" s="12" t="s">
        <v>888</v>
      </c>
      <c r="S201" s="155" t="s">
        <v>30</v>
      </c>
      <c r="T201" s="156" t="s">
        <v>81</v>
      </c>
      <c r="U201" s="382"/>
      <c r="V201" s="382"/>
      <c r="W201" s="382"/>
      <c r="X201" s="382"/>
      <c r="Y201" s="382"/>
      <c r="Z201" s="382"/>
      <c r="AA201" s="382"/>
      <c r="AB201" s="382"/>
      <c r="AC201" s="382"/>
      <c r="AD201" s="157" t="s">
        <v>889</v>
      </c>
      <c r="AE201" s="184" t="s">
        <v>890</v>
      </c>
      <c r="AF201" s="157">
        <v>1</v>
      </c>
      <c r="AG201" s="382"/>
      <c r="AH201" s="382"/>
      <c r="AI201" s="382"/>
      <c r="AJ201" s="382"/>
      <c r="AK201" s="382"/>
      <c r="AL201" s="382"/>
      <c r="AM201" s="393">
        <f>Tabla33[[#This Row],[TOTAL AVANCE CUANTITATIVO ABRIL]]</f>
        <v>1</v>
      </c>
      <c r="AN201" s="392" t="s">
        <v>999</v>
      </c>
      <c r="AO201" s="380"/>
      <c r="AP201" s="373"/>
      <c r="AQ201" s="375"/>
      <c r="AR201" s="375"/>
      <c r="AS201" s="373"/>
      <c r="AT201" s="373"/>
      <c r="AU201" s="373"/>
      <c r="AV201" s="373"/>
      <c r="AW201" s="373"/>
      <c r="AX201" s="373"/>
      <c r="AY201" s="373"/>
      <c r="AZ201" s="373"/>
      <c r="BA201" s="373"/>
      <c r="BB201" s="373"/>
      <c r="BC201" s="373"/>
      <c r="BD201" s="373"/>
      <c r="BE201" s="373"/>
      <c r="BF201" s="373"/>
      <c r="BG201" s="373"/>
      <c r="BH201" s="373"/>
      <c r="BI201" s="373"/>
      <c r="BJ201" s="373"/>
      <c r="BK201" s="373"/>
      <c r="BL201" s="373"/>
    </row>
    <row r="202" spans="1:64" ht="133.5" customHeight="1">
      <c r="A202" s="168" t="s">
        <v>247</v>
      </c>
      <c r="B202" s="1" t="s">
        <v>248</v>
      </c>
      <c r="C202" s="1" t="s">
        <v>249</v>
      </c>
      <c r="D202" s="1" t="s">
        <v>250</v>
      </c>
      <c r="E202" s="2" t="s">
        <v>251</v>
      </c>
      <c r="F202" s="169" t="s">
        <v>252</v>
      </c>
      <c r="G202" s="1" t="s">
        <v>253</v>
      </c>
      <c r="H202" s="12" t="s">
        <v>254</v>
      </c>
      <c r="I202" s="391" t="s">
        <v>255</v>
      </c>
      <c r="J202" s="152" t="s">
        <v>876</v>
      </c>
      <c r="K202" s="171" t="s">
        <v>877</v>
      </c>
      <c r="L202" s="152" t="s">
        <v>256</v>
      </c>
      <c r="M202" s="204" t="s">
        <v>257</v>
      </c>
      <c r="N202" s="394">
        <v>1</v>
      </c>
      <c r="O202" s="12" t="s">
        <v>891</v>
      </c>
      <c r="P202" s="12">
        <v>1</v>
      </c>
      <c r="Q202" s="174">
        <v>0.02</v>
      </c>
      <c r="R202" s="12" t="s">
        <v>892</v>
      </c>
      <c r="S202" s="155" t="s">
        <v>29</v>
      </c>
      <c r="T202" s="156" t="s">
        <v>29</v>
      </c>
      <c r="U202" s="157" t="s">
        <v>893</v>
      </c>
      <c r="V202" s="414" t="s">
        <v>755</v>
      </c>
      <c r="W202" s="384">
        <v>1</v>
      </c>
      <c r="X202" s="382"/>
      <c r="Y202" s="382"/>
      <c r="Z202" s="382"/>
      <c r="AA202" s="382"/>
      <c r="AB202" s="382"/>
      <c r="AC202" s="382"/>
      <c r="AD202" s="382"/>
      <c r="AE202" s="382"/>
      <c r="AF202" s="382"/>
      <c r="AG202" s="382"/>
      <c r="AH202" s="382"/>
      <c r="AI202" s="382"/>
      <c r="AJ202" s="382"/>
      <c r="AK202" s="382"/>
      <c r="AL202" s="382"/>
      <c r="AM202" s="393">
        <f>Tabla33[[#This Row],[TOTAL AVANCE CUANTITATIVO ENERO]]</f>
        <v>1</v>
      </c>
      <c r="AN202" s="392" t="s">
        <v>815</v>
      </c>
      <c r="AO202" s="380"/>
      <c r="AP202" s="373"/>
      <c r="AQ202" s="375"/>
      <c r="AR202" s="375"/>
      <c r="AS202" s="373"/>
      <c r="AT202" s="373"/>
      <c r="AU202" s="373"/>
      <c r="AV202" s="373"/>
      <c r="AW202" s="373"/>
      <c r="AX202" s="373"/>
      <c r="AY202" s="373"/>
      <c r="AZ202" s="373"/>
      <c r="BA202" s="373"/>
      <c r="BB202" s="373"/>
      <c r="BC202" s="373"/>
      <c r="BD202" s="373"/>
      <c r="BE202" s="373"/>
      <c r="BF202" s="373"/>
      <c r="BG202" s="373"/>
      <c r="BH202" s="373"/>
      <c r="BI202" s="373"/>
      <c r="BJ202" s="373"/>
      <c r="BK202" s="373"/>
      <c r="BL202" s="373"/>
    </row>
    <row r="203" spans="1:64" ht="133.5" customHeight="1">
      <c r="A203" s="168" t="s">
        <v>247</v>
      </c>
      <c r="B203" s="1" t="s">
        <v>248</v>
      </c>
      <c r="C203" s="1" t="s">
        <v>249</v>
      </c>
      <c r="D203" s="1" t="s">
        <v>250</v>
      </c>
      <c r="E203" s="2" t="s">
        <v>251</v>
      </c>
      <c r="F203" s="169" t="s">
        <v>252</v>
      </c>
      <c r="G203" s="1" t="s">
        <v>253</v>
      </c>
      <c r="H203" s="12" t="s">
        <v>254</v>
      </c>
      <c r="I203" s="391" t="s">
        <v>255</v>
      </c>
      <c r="J203" s="152" t="s">
        <v>876</v>
      </c>
      <c r="K203" s="171" t="s">
        <v>877</v>
      </c>
      <c r="L203" s="152" t="s">
        <v>256</v>
      </c>
      <c r="M203" s="204" t="s">
        <v>257</v>
      </c>
      <c r="N203" s="394">
        <v>1</v>
      </c>
      <c r="O203" s="12" t="s">
        <v>894</v>
      </c>
      <c r="P203" s="12">
        <v>4</v>
      </c>
      <c r="Q203" s="174">
        <v>0.03</v>
      </c>
      <c r="R203" s="12" t="s">
        <v>895</v>
      </c>
      <c r="S203" s="155" t="s">
        <v>30</v>
      </c>
      <c r="T203" s="156" t="s">
        <v>81</v>
      </c>
      <c r="U203" s="382"/>
      <c r="V203" s="382"/>
      <c r="W203" s="382"/>
      <c r="X203" s="382"/>
      <c r="Y203" s="382"/>
      <c r="Z203" s="382"/>
      <c r="AA203" s="157" t="s">
        <v>896</v>
      </c>
      <c r="AB203" s="157" t="s">
        <v>897</v>
      </c>
      <c r="AC203" s="157">
        <v>1</v>
      </c>
      <c r="AD203" s="382"/>
      <c r="AE203" s="382"/>
      <c r="AF203" s="382"/>
      <c r="AG203" s="382"/>
      <c r="AH203" s="382"/>
      <c r="AI203" s="382"/>
      <c r="AJ203" s="397" t="s">
        <v>896</v>
      </c>
      <c r="AK203" s="157" t="s">
        <v>897</v>
      </c>
      <c r="AL203" s="157">
        <v>1</v>
      </c>
      <c r="AM20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203" s="392" t="s">
        <v>999</v>
      </c>
      <c r="AO203" s="380"/>
      <c r="AP203" s="373"/>
      <c r="AQ203" s="375"/>
      <c r="AR203" s="375"/>
      <c r="AS203" s="373"/>
      <c r="AT203" s="373"/>
      <c r="AU203" s="373"/>
      <c r="AV203" s="373"/>
      <c r="AW203" s="373"/>
      <c r="AX203" s="373"/>
      <c r="AY203" s="373"/>
      <c r="AZ203" s="373"/>
      <c r="BA203" s="373"/>
      <c r="BB203" s="373"/>
      <c r="BC203" s="373"/>
      <c r="BD203" s="373"/>
      <c r="BE203" s="373"/>
      <c r="BF203" s="373"/>
      <c r="BG203" s="373"/>
      <c r="BH203" s="373"/>
      <c r="BI203" s="373"/>
      <c r="BJ203" s="373"/>
      <c r="BK203" s="373"/>
      <c r="BL203" s="373"/>
    </row>
    <row r="204" spans="1:64" ht="133.5" customHeight="1">
      <c r="A204" s="168" t="s">
        <v>247</v>
      </c>
      <c r="B204" s="1" t="s">
        <v>248</v>
      </c>
      <c r="C204" s="1" t="s">
        <v>249</v>
      </c>
      <c r="D204" s="1" t="s">
        <v>250</v>
      </c>
      <c r="E204" s="2" t="s">
        <v>251</v>
      </c>
      <c r="F204" s="169" t="s">
        <v>252</v>
      </c>
      <c r="G204" s="1" t="s">
        <v>253</v>
      </c>
      <c r="H204" s="12" t="s">
        <v>254</v>
      </c>
      <c r="I204" s="391" t="s">
        <v>255</v>
      </c>
      <c r="J204" s="152" t="s">
        <v>876</v>
      </c>
      <c r="K204" s="171" t="s">
        <v>877</v>
      </c>
      <c r="L204" s="152" t="s">
        <v>256</v>
      </c>
      <c r="M204" s="204" t="s">
        <v>257</v>
      </c>
      <c r="N204" s="395">
        <v>8</v>
      </c>
      <c r="O204" s="12" t="s">
        <v>898</v>
      </c>
      <c r="P204" s="12">
        <v>2</v>
      </c>
      <c r="Q204" s="174">
        <v>0.02</v>
      </c>
      <c r="R204" s="13" t="s">
        <v>899</v>
      </c>
      <c r="S204" s="155" t="s">
        <v>30</v>
      </c>
      <c r="T204" s="156" t="s">
        <v>77</v>
      </c>
      <c r="U204" s="382"/>
      <c r="V204" s="382"/>
      <c r="W204" s="382"/>
      <c r="X204" s="382"/>
      <c r="Y204" s="382"/>
      <c r="Z204" s="382"/>
      <c r="AA204" s="382"/>
      <c r="AB204" s="382"/>
      <c r="AC204" s="382"/>
      <c r="AD204" s="382"/>
      <c r="AE204" s="382"/>
      <c r="AF204" s="382"/>
      <c r="AG204" s="382"/>
      <c r="AH204" s="382"/>
      <c r="AI204" s="382"/>
      <c r="AJ204" s="397" t="s">
        <v>900</v>
      </c>
      <c r="AK204" s="413" t="s">
        <v>901</v>
      </c>
      <c r="AL204" s="384">
        <v>1</v>
      </c>
      <c r="AM20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04" s="392" t="s">
        <v>999</v>
      </c>
      <c r="AO204" s="380"/>
      <c r="AP204" s="373"/>
      <c r="AQ204" s="375"/>
      <c r="AR204" s="375"/>
      <c r="AS204" s="373"/>
      <c r="AT204" s="373"/>
      <c r="AU204" s="373"/>
      <c r="AV204" s="373"/>
      <c r="AW204" s="373"/>
      <c r="AX204" s="373"/>
      <c r="AY204" s="373"/>
      <c r="AZ204" s="373"/>
      <c r="BA204" s="373"/>
      <c r="BB204" s="373"/>
      <c r="BC204" s="373"/>
      <c r="BD204" s="373"/>
      <c r="BE204" s="373"/>
      <c r="BF204" s="373"/>
      <c r="BG204" s="373"/>
      <c r="BH204" s="373"/>
      <c r="BI204" s="373"/>
      <c r="BJ204" s="373"/>
      <c r="BK204" s="373"/>
      <c r="BL204" s="373"/>
    </row>
    <row r="205" spans="1:64" ht="133.5" customHeight="1">
      <c r="A205" s="168" t="s">
        <v>247</v>
      </c>
      <c r="B205" s="1" t="s">
        <v>248</v>
      </c>
      <c r="C205" s="1" t="s">
        <v>249</v>
      </c>
      <c r="D205" s="1" t="s">
        <v>250</v>
      </c>
      <c r="E205" s="2" t="s">
        <v>251</v>
      </c>
      <c r="F205" s="169" t="s">
        <v>252</v>
      </c>
      <c r="G205" s="1" t="s">
        <v>253</v>
      </c>
      <c r="H205" s="12" t="s">
        <v>254</v>
      </c>
      <c r="I205" s="391" t="s">
        <v>255</v>
      </c>
      <c r="J205" s="152" t="s">
        <v>876</v>
      </c>
      <c r="K205" s="171" t="s">
        <v>877</v>
      </c>
      <c r="L205" s="152" t="s">
        <v>256</v>
      </c>
      <c r="M205" s="204" t="s">
        <v>257</v>
      </c>
      <c r="N205" s="394">
        <v>1</v>
      </c>
      <c r="O205" s="12" t="s">
        <v>902</v>
      </c>
      <c r="P205" s="12">
        <v>2</v>
      </c>
      <c r="Q205" s="174">
        <v>0.02</v>
      </c>
      <c r="R205" s="13" t="s">
        <v>903</v>
      </c>
      <c r="S205" s="155" t="s">
        <v>146</v>
      </c>
      <c r="T205" s="156" t="s">
        <v>81</v>
      </c>
      <c r="U205" s="382"/>
      <c r="V205" s="382"/>
      <c r="W205" s="382"/>
      <c r="X205" s="382"/>
      <c r="Y205" s="382"/>
      <c r="Z205" s="382"/>
      <c r="AA205" s="157"/>
      <c r="AB205" s="157"/>
      <c r="AC205" s="157"/>
      <c r="AD205" s="382"/>
      <c r="AE205" s="382"/>
      <c r="AF205" s="382"/>
      <c r="AG205" s="382"/>
      <c r="AH205" s="382"/>
      <c r="AI205" s="382"/>
      <c r="AJ205" s="397" t="s">
        <v>904</v>
      </c>
      <c r="AK205" s="157" t="s">
        <v>905</v>
      </c>
      <c r="AL205" s="384">
        <v>1</v>
      </c>
      <c r="AM205"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05" s="392" t="s">
        <v>998</v>
      </c>
      <c r="AO205" s="380"/>
      <c r="AP205" s="373"/>
      <c r="AQ205" s="375"/>
      <c r="AR205" s="375"/>
      <c r="AS205" s="373"/>
      <c r="AT205" s="373"/>
      <c r="AU205" s="373"/>
      <c r="AV205" s="373"/>
      <c r="AW205" s="373"/>
      <c r="AX205" s="373"/>
      <c r="AY205" s="373"/>
      <c r="AZ205" s="373"/>
      <c r="BA205" s="373"/>
      <c r="BB205" s="373"/>
      <c r="BC205" s="373"/>
      <c r="BD205" s="373"/>
      <c r="BE205" s="373"/>
      <c r="BF205" s="373"/>
      <c r="BG205" s="373"/>
      <c r="BH205" s="373"/>
      <c r="BI205" s="373"/>
      <c r="BJ205" s="373"/>
      <c r="BK205" s="373"/>
      <c r="BL205" s="373"/>
    </row>
    <row r="206" spans="1:64" ht="133.5" customHeight="1">
      <c r="A206" s="168" t="s">
        <v>247</v>
      </c>
      <c r="B206" s="1" t="s">
        <v>248</v>
      </c>
      <c r="C206" s="1" t="s">
        <v>249</v>
      </c>
      <c r="D206" s="1" t="s">
        <v>250</v>
      </c>
      <c r="E206" s="2" t="s">
        <v>251</v>
      </c>
      <c r="F206" s="169" t="s">
        <v>252</v>
      </c>
      <c r="G206" s="1" t="s">
        <v>253</v>
      </c>
      <c r="H206" s="12" t="s">
        <v>254</v>
      </c>
      <c r="I206" s="391" t="s">
        <v>255</v>
      </c>
      <c r="J206" s="152" t="s">
        <v>876</v>
      </c>
      <c r="K206" s="171" t="s">
        <v>877</v>
      </c>
      <c r="L206" s="152" t="s">
        <v>256</v>
      </c>
      <c r="M206" s="204" t="s">
        <v>257</v>
      </c>
      <c r="N206" s="394">
        <v>1</v>
      </c>
      <c r="O206" s="12" t="s">
        <v>906</v>
      </c>
      <c r="P206" s="12">
        <v>3</v>
      </c>
      <c r="Q206" s="174">
        <v>0.02</v>
      </c>
      <c r="R206" s="13" t="s">
        <v>907</v>
      </c>
      <c r="S206" s="155" t="s">
        <v>71</v>
      </c>
      <c r="T206" s="156" t="s">
        <v>81</v>
      </c>
      <c r="U206" s="382"/>
      <c r="V206" s="382"/>
      <c r="W206" s="382"/>
      <c r="X206" s="382"/>
      <c r="Y206" s="382"/>
      <c r="Z206" s="384">
        <v>0</v>
      </c>
      <c r="AA206" s="157"/>
      <c r="AB206" s="157"/>
      <c r="AC206" s="157">
        <v>0</v>
      </c>
      <c r="AD206" s="382"/>
      <c r="AE206" s="382"/>
      <c r="AF206" s="382"/>
      <c r="AG206" s="382"/>
      <c r="AH206" s="382"/>
      <c r="AI206" s="382"/>
      <c r="AJ206" s="397" t="s">
        <v>908</v>
      </c>
      <c r="AK206" s="157" t="s">
        <v>905</v>
      </c>
      <c r="AL206" s="384">
        <v>1</v>
      </c>
      <c r="AM206"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06" s="392"/>
      <c r="AO206" s="380"/>
      <c r="AP206" s="373"/>
      <c r="AQ206" s="375"/>
      <c r="AR206" s="375"/>
      <c r="AS206" s="373"/>
      <c r="AT206" s="373"/>
      <c r="AU206" s="373"/>
      <c r="AV206" s="373"/>
      <c r="AW206" s="373"/>
      <c r="AX206" s="373"/>
      <c r="AY206" s="373"/>
      <c r="AZ206" s="373"/>
      <c r="BA206" s="373"/>
      <c r="BB206" s="373"/>
      <c r="BC206" s="373"/>
      <c r="BD206" s="373"/>
      <c r="BE206" s="373"/>
      <c r="BF206" s="373"/>
      <c r="BG206" s="373"/>
      <c r="BH206" s="373"/>
      <c r="BI206" s="373"/>
      <c r="BJ206" s="373"/>
      <c r="BK206" s="373"/>
      <c r="BL206" s="373"/>
    </row>
    <row r="207" spans="1:64" ht="133.5" customHeight="1">
      <c r="A207" s="168" t="s">
        <v>247</v>
      </c>
      <c r="B207" s="1" t="s">
        <v>248</v>
      </c>
      <c r="C207" s="1" t="s">
        <v>249</v>
      </c>
      <c r="D207" s="1" t="s">
        <v>250</v>
      </c>
      <c r="E207" s="2" t="s">
        <v>251</v>
      </c>
      <c r="F207" s="169" t="s">
        <v>252</v>
      </c>
      <c r="G207" s="1" t="s">
        <v>253</v>
      </c>
      <c r="H207" s="12" t="s">
        <v>254</v>
      </c>
      <c r="I207" s="391" t="s">
        <v>255</v>
      </c>
      <c r="J207" s="152" t="s">
        <v>876</v>
      </c>
      <c r="K207" s="171" t="s">
        <v>877</v>
      </c>
      <c r="L207" s="152" t="s">
        <v>256</v>
      </c>
      <c r="M207" s="204" t="s">
        <v>257</v>
      </c>
      <c r="N207" s="394">
        <v>1</v>
      </c>
      <c r="O207" s="12" t="s">
        <v>909</v>
      </c>
      <c r="P207" s="12">
        <v>4</v>
      </c>
      <c r="Q207" s="174">
        <v>0.02</v>
      </c>
      <c r="R207" s="13" t="s">
        <v>910</v>
      </c>
      <c r="S207" s="155" t="s">
        <v>146</v>
      </c>
      <c r="T207" s="156" t="s">
        <v>81</v>
      </c>
      <c r="U207" s="382"/>
      <c r="V207" s="382"/>
      <c r="W207" s="382"/>
      <c r="X207" s="382"/>
      <c r="Y207" s="382"/>
      <c r="Z207" s="382"/>
      <c r="AA207" s="396" t="s">
        <v>911</v>
      </c>
      <c r="AB207" s="157" t="s">
        <v>912</v>
      </c>
      <c r="AC207" s="384">
        <v>1</v>
      </c>
      <c r="AD207" s="382"/>
      <c r="AE207" s="382"/>
      <c r="AF207" s="382"/>
      <c r="AG207" s="382"/>
      <c r="AH207" s="382"/>
      <c r="AI207" s="382"/>
      <c r="AJ207" s="396" t="s">
        <v>911</v>
      </c>
      <c r="AK207" s="157" t="s">
        <v>912</v>
      </c>
      <c r="AL207" s="384">
        <v>1</v>
      </c>
      <c r="AM20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207" s="392" t="s">
        <v>997</v>
      </c>
      <c r="AO207" s="380"/>
      <c r="AP207" s="373"/>
      <c r="AQ207" s="375"/>
      <c r="AR207" s="375"/>
      <c r="AS207" s="373"/>
      <c r="AT207" s="373"/>
      <c r="AU207" s="373"/>
      <c r="AV207" s="373"/>
      <c r="AW207" s="373"/>
      <c r="AX207" s="373"/>
      <c r="AY207" s="373"/>
      <c r="AZ207" s="373"/>
      <c r="BA207" s="373"/>
      <c r="BB207" s="373"/>
      <c r="BC207" s="373"/>
      <c r="BD207" s="373"/>
      <c r="BE207" s="373"/>
      <c r="BF207" s="373"/>
      <c r="BG207" s="373"/>
      <c r="BH207" s="373"/>
      <c r="BI207" s="373"/>
      <c r="BJ207" s="373"/>
      <c r="BK207" s="373"/>
      <c r="BL207" s="373"/>
    </row>
    <row r="208" spans="1:64" ht="133.5" customHeight="1">
      <c r="A208" s="168" t="s">
        <v>247</v>
      </c>
      <c r="B208" s="1" t="s">
        <v>248</v>
      </c>
      <c r="C208" s="1" t="s">
        <v>249</v>
      </c>
      <c r="D208" s="1" t="s">
        <v>250</v>
      </c>
      <c r="E208" s="2" t="s">
        <v>251</v>
      </c>
      <c r="F208" s="169" t="s">
        <v>252</v>
      </c>
      <c r="G208" s="1" t="s">
        <v>253</v>
      </c>
      <c r="H208" s="12" t="s">
        <v>254</v>
      </c>
      <c r="I208" s="391" t="s">
        <v>255</v>
      </c>
      <c r="J208" s="152" t="s">
        <v>876</v>
      </c>
      <c r="K208" s="171" t="s">
        <v>877</v>
      </c>
      <c r="L208" s="152" t="s">
        <v>256</v>
      </c>
      <c r="M208" s="204" t="s">
        <v>257</v>
      </c>
      <c r="N208" s="395">
        <v>24</v>
      </c>
      <c r="O208" s="13" t="s">
        <v>913</v>
      </c>
      <c r="P208" s="12">
        <v>6</v>
      </c>
      <c r="Q208" s="174">
        <v>0.03</v>
      </c>
      <c r="R208" s="13" t="s">
        <v>914</v>
      </c>
      <c r="S208" s="155" t="s">
        <v>78</v>
      </c>
      <c r="T208" s="156" t="s">
        <v>79</v>
      </c>
      <c r="U208" s="157" t="s">
        <v>915</v>
      </c>
      <c r="V208" s="382"/>
      <c r="W208" s="382"/>
      <c r="X208" s="382"/>
      <c r="Y208" s="382"/>
      <c r="Z208" s="382"/>
      <c r="AA208" s="382"/>
      <c r="AB208" s="382"/>
      <c r="AC208" s="382"/>
      <c r="AD208" s="382"/>
      <c r="AE208" s="382"/>
      <c r="AF208" s="382"/>
      <c r="AG208" s="382"/>
      <c r="AH208" s="382"/>
      <c r="AI208" s="382"/>
      <c r="AJ208" s="382"/>
      <c r="AK208" s="382"/>
      <c r="AL208" s="382"/>
      <c r="AM20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08" s="392"/>
      <c r="AO208" s="380"/>
      <c r="AP208" s="373"/>
      <c r="AQ208" s="375"/>
      <c r="AR208" s="375"/>
      <c r="AS208" s="373"/>
      <c r="AT208" s="373"/>
      <c r="AU208" s="373"/>
      <c r="AV208" s="373"/>
      <c r="AW208" s="373"/>
      <c r="AX208" s="373"/>
      <c r="AY208" s="373"/>
      <c r="AZ208" s="373"/>
      <c r="BA208" s="373"/>
      <c r="BB208" s="373"/>
      <c r="BC208" s="373"/>
      <c r="BD208" s="373"/>
      <c r="BE208" s="373"/>
      <c r="BF208" s="373"/>
      <c r="BG208" s="373"/>
      <c r="BH208" s="373"/>
      <c r="BI208" s="373"/>
      <c r="BJ208" s="373"/>
      <c r="BK208" s="373"/>
      <c r="BL208" s="373"/>
    </row>
    <row r="209" spans="1:64" ht="133.5" customHeight="1">
      <c r="A209" s="168" t="s">
        <v>247</v>
      </c>
      <c r="B209" s="1" t="s">
        <v>248</v>
      </c>
      <c r="C209" s="1" t="s">
        <v>249</v>
      </c>
      <c r="D209" s="1" t="s">
        <v>250</v>
      </c>
      <c r="E209" s="2" t="s">
        <v>251</v>
      </c>
      <c r="F209" s="169" t="s">
        <v>252</v>
      </c>
      <c r="G209" s="1" t="s">
        <v>253</v>
      </c>
      <c r="H209" s="12" t="s">
        <v>254</v>
      </c>
      <c r="I209" s="391" t="s">
        <v>255</v>
      </c>
      <c r="J209" s="152" t="s">
        <v>876</v>
      </c>
      <c r="K209" s="171" t="s">
        <v>877</v>
      </c>
      <c r="L209" s="152" t="s">
        <v>256</v>
      </c>
      <c r="M209" s="204" t="s">
        <v>257</v>
      </c>
      <c r="N209" s="395">
        <v>32</v>
      </c>
      <c r="O209" s="13" t="s">
        <v>916</v>
      </c>
      <c r="P209" s="12">
        <v>8</v>
      </c>
      <c r="Q209" s="174">
        <v>0.02</v>
      </c>
      <c r="R209" s="13" t="s">
        <v>917</v>
      </c>
      <c r="S209" s="155" t="s">
        <v>78</v>
      </c>
      <c r="T209" s="156" t="s">
        <v>79</v>
      </c>
      <c r="U209" s="382"/>
      <c r="V209" s="382"/>
      <c r="W209" s="382"/>
      <c r="X209" s="382"/>
      <c r="Y209" s="382"/>
      <c r="Z209" s="382"/>
      <c r="AA209" s="382"/>
      <c r="AB209" s="382"/>
      <c r="AC209" s="382"/>
      <c r="AD209" s="382"/>
      <c r="AE209" s="382"/>
      <c r="AF209" s="382"/>
      <c r="AG209" s="382"/>
      <c r="AH209" s="382"/>
      <c r="AI209" s="382"/>
      <c r="AJ209" s="382"/>
      <c r="AK209" s="382"/>
      <c r="AL209" s="382"/>
      <c r="AM20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09" s="392"/>
      <c r="AO209" s="380"/>
      <c r="AP209" s="373"/>
      <c r="AQ209" s="375"/>
      <c r="AR209" s="375"/>
      <c r="AS209" s="373"/>
      <c r="AT209" s="373"/>
      <c r="AU209" s="373"/>
      <c r="AV209" s="373"/>
      <c r="AW209" s="373"/>
      <c r="AX209" s="373"/>
      <c r="AY209" s="373"/>
      <c r="AZ209" s="373"/>
      <c r="BA209" s="373"/>
      <c r="BB209" s="373"/>
      <c r="BC209" s="373"/>
      <c r="BD209" s="373"/>
      <c r="BE209" s="373"/>
      <c r="BF209" s="373"/>
      <c r="BG209" s="373"/>
      <c r="BH209" s="373"/>
      <c r="BI209" s="373"/>
      <c r="BJ209" s="373"/>
      <c r="BK209" s="373"/>
      <c r="BL209" s="373"/>
    </row>
    <row r="210" spans="1:64" s="401" customFormat="1" ht="133.5" customHeight="1">
      <c r="A210" s="253" t="s">
        <v>247</v>
      </c>
      <c r="B210" s="5" t="s">
        <v>248</v>
      </c>
      <c r="C210" s="5" t="s">
        <v>918</v>
      </c>
      <c r="D210" s="5" t="s">
        <v>919</v>
      </c>
      <c r="E210" s="254" t="s">
        <v>251</v>
      </c>
      <c r="F210" s="255" t="s">
        <v>252</v>
      </c>
      <c r="G210" s="5" t="s">
        <v>253</v>
      </c>
      <c r="H210" s="13" t="s">
        <v>254</v>
      </c>
      <c r="I210" s="412" t="s">
        <v>255</v>
      </c>
      <c r="J210" s="154" t="s">
        <v>876</v>
      </c>
      <c r="K210" s="256" t="s">
        <v>877</v>
      </c>
      <c r="L210" s="154" t="s">
        <v>256</v>
      </c>
      <c r="M210" s="204" t="s">
        <v>257</v>
      </c>
      <c r="N210" s="411">
        <v>16</v>
      </c>
      <c r="O210" s="13" t="s">
        <v>920</v>
      </c>
      <c r="P210" s="13">
        <v>3</v>
      </c>
      <c r="Q210" s="174">
        <v>0.01</v>
      </c>
      <c r="R210" s="13" t="s">
        <v>921</v>
      </c>
      <c r="S210" s="257" t="s">
        <v>146</v>
      </c>
      <c r="T210" s="258" t="s">
        <v>81</v>
      </c>
      <c r="U210" s="410" t="s">
        <v>922</v>
      </c>
      <c r="V210" s="409"/>
      <c r="W210" s="409"/>
      <c r="X210" s="409"/>
      <c r="Y210" s="409"/>
      <c r="Z210" s="409"/>
      <c r="AA210" s="409"/>
      <c r="AB210" s="409"/>
      <c r="AC210" s="409"/>
      <c r="AD210" s="409"/>
      <c r="AE210" s="409"/>
      <c r="AF210" s="409"/>
      <c r="AG210" s="409"/>
      <c r="AH210" s="409"/>
      <c r="AI210" s="409"/>
      <c r="AJ210" s="408" t="s">
        <v>923</v>
      </c>
      <c r="AK210" s="407" t="s">
        <v>148</v>
      </c>
      <c r="AL210" s="252">
        <v>0</v>
      </c>
      <c r="AM210" s="40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0" s="405" t="s">
        <v>996</v>
      </c>
      <c r="AO210" s="404"/>
      <c r="AP210" s="402"/>
      <c r="AQ210" s="403"/>
      <c r="AR210" s="403"/>
      <c r="AS210" s="402"/>
      <c r="AT210" s="402"/>
      <c r="AU210" s="402"/>
      <c r="AV210" s="402"/>
      <c r="AW210" s="402"/>
      <c r="AX210" s="402"/>
      <c r="AY210" s="402"/>
      <c r="AZ210" s="402"/>
      <c r="BA210" s="402"/>
      <c r="BB210" s="402"/>
      <c r="BC210" s="402"/>
      <c r="BD210" s="402"/>
      <c r="BE210" s="402"/>
      <c r="BF210" s="402"/>
      <c r="BG210" s="402"/>
      <c r="BH210" s="402"/>
      <c r="BI210" s="402"/>
      <c r="BJ210" s="402"/>
      <c r="BK210" s="402"/>
      <c r="BL210" s="402"/>
    </row>
    <row r="211" spans="1:64" ht="133.5" customHeight="1">
      <c r="A211" s="168" t="s">
        <v>247</v>
      </c>
      <c r="B211" s="1" t="s">
        <v>248</v>
      </c>
      <c r="C211" s="1" t="s">
        <v>249</v>
      </c>
      <c r="D211" s="1" t="s">
        <v>250</v>
      </c>
      <c r="E211" s="2" t="s">
        <v>251</v>
      </c>
      <c r="F211" s="169" t="s">
        <v>252</v>
      </c>
      <c r="G211" s="1" t="s">
        <v>253</v>
      </c>
      <c r="H211" s="12" t="s">
        <v>254</v>
      </c>
      <c r="I211" s="391" t="s">
        <v>255</v>
      </c>
      <c r="J211" s="152" t="s">
        <v>876</v>
      </c>
      <c r="K211" s="171" t="s">
        <v>877</v>
      </c>
      <c r="L211" s="152" t="s">
        <v>256</v>
      </c>
      <c r="M211" s="204" t="s">
        <v>257</v>
      </c>
      <c r="N211" s="394">
        <v>1</v>
      </c>
      <c r="O211" s="12" t="s">
        <v>924</v>
      </c>
      <c r="P211" s="12">
        <v>1</v>
      </c>
      <c r="Q211" s="174">
        <v>0.02</v>
      </c>
      <c r="R211" s="12" t="s">
        <v>925</v>
      </c>
      <c r="S211" s="155" t="s">
        <v>283</v>
      </c>
      <c r="T211" s="156" t="s">
        <v>77</v>
      </c>
      <c r="U211" s="382"/>
      <c r="V211" s="382"/>
      <c r="W211" s="382"/>
      <c r="X211" s="382"/>
      <c r="Y211" s="382"/>
      <c r="Z211" s="382"/>
      <c r="AA211" s="400" t="s">
        <v>926</v>
      </c>
      <c r="AB211" s="382"/>
      <c r="AC211" s="382"/>
      <c r="AD211" s="157"/>
      <c r="AE211" s="384"/>
      <c r="AF211" s="157"/>
      <c r="AG211" s="157" t="s">
        <v>927</v>
      </c>
      <c r="AH211" s="384" t="s">
        <v>928</v>
      </c>
      <c r="AI211" s="157">
        <v>1</v>
      </c>
      <c r="AJ211" s="382"/>
      <c r="AK211" s="382"/>
      <c r="AL211" s="399"/>
      <c r="AM21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11" s="392" t="s">
        <v>995</v>
      </c>
      <c r="AO211" s="380"/>
      <c r="AP211" s="373"/>
      <c r="AQ211" s="375"/>
      <c r="AR211" s="375"/>
      <c r="AS211" s="373"/>
      <c r="AT211" s="373"/>
      <c r="AU211" s="373"/>
      <c r="AV211" s="373"/>
      <c r="AW211" s="373"/>
      <c r="AX211" s="373"/>
      <c r="AY211" s="373"/>
      <c r="AZ211" s="373"/>
      <c r="BA211" s="373"/>
      <c r="BB211" s="373"/>
      <c r="BC211" s="373"/>
      <c r="BD211" s="373"/>
      <c r="BE211" s="373"/>
      <c r="BF211" s="373"/>
      <c r="BG211" s="373"/>
      <c r="BH211" s="373"/>
      <c r="BI211" s="373"/>
      <c r="BJ211" s="373"/>
      <c r="BK211" s="373"/>
      <c r="BL211" s="373"/>
    </row>
    <row r="212" spans="1:64" ht="133.5" customHeight="1">
      <c r="A212" s="168" t="s">
        <v>247</v>
      </c>
      <c r="B212" s="1" t="s">
        <v>248</v>
      </c>
      <c r="C212" s="1" t="s">
        <v>249</v>
      </c>
      <c r="D212" s="1" t="s">
        <v>250</v>
      </c>
      <c r="E212" s="2" t="s">
        <v>251</v>
      </c>
      <c r="F212" s="169" t="s">
        <v>252</v>
      </c>
      <c r="G212" s="1" t="s">
        <v>253</v>
      </c>
      <c r="H212" s="12" t="s">
        <v>254</v>
      </c>
      <c r="I212" s="391" t="s">
        <v>255</v>
      </c>
      <c r="J212" s="152" t="s">
        <v>876</v>
      </c>
      <c r="K212" s="171" t="s">
        <v>877</v>
      </c>
      <c r="L212" s="152" t="s">
        <v>256</v>
      </c>
      <c r="M212" s="204" t="s">
        <v>257</v>
      </c>
      <c r="N212" s="395">
        <v>4</v>
      </c>
      <c r="O212" s="20" t="s">
        <v>785</v>
      </c>
      <c r="P212" s="20">
        <v>1</v>
      </c>
      <c r="Q212" s="174">
        <v>0.02</v>
      </c>
      <c r="R212" s="20" t="s">
        <v>786</v>
      </c>
      <c r="S212" s="155" t="s">
        <v>146</v>
      </c>
      <c r="T212" s="258" t="s">
        <v>78</v>
      </c>
      <c r="U212" s="382"/>
      <c r="V212" s="382"/>
      <c r="W212" s="382"/>
      <c r="X212" s="382"/>
      <c r="Y212" s="382"/>
      <c r="Z212" s="382"/>
      <c r="AA212" s="382"/>
      <c r="AB212" s="382"/>
      <c r="AC212" s="382"/>
      <c r="AD212" s="382"/>
      <c r="AE212" s="382"/>
      <c r="AF212" s="382"/>
      <c r="AG212" s="382"/>
      <c r="AH212" s="382"/>
      <c r="AI212" s="382"/>
      <c r="AJ212" s="157" t="s">
        <v>929</v>
      </c>
      <c r="AK212" s="396" t="s">
        <v>930</v>
      </c>
      <c r="AL212" s="382"/>
      <c r="AM21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2" s="392" t="s">
        <v>994</v>
      </c>
      <c r="AO212" s="380"/>
      <c r="AP212" s="373"/>
      <c r="AQ212" s="375"/>
      <c r="AR212" s="375"/>
      <c r="AS212" s="373"/>
      <c r="AT212" s="373"/>
      <c r="AU212" s="373"/>
      <c r="AV212" s="373"/>
      <c r="AW212" s="373"/>
      <c r="AX212" s="373"/>
      <c r="AY212" s="373"/>
      <c r="AZ212" s="373"/>
      <c r="BA212" s="373"/>
      <c r="BB212" s="373"/>
      <c r="BC212" s="373"/>
      <c r="BD212" s="373"/>
      <c r="BE212" s="373"/>
      <c r="BF212" s="373"/>
      <c r="BG212" s="373"/>
      <c r="BH212" s="373"/>
      <c r="BI212" s="373"/>
      <c r="BJ212" s="373"/>
      <c r="BK212" s="373"/>
      <c r="BL212" s="373"/>
    </row>
    <row r="213" spans="1:64" ht="133.5" customHeight="1">
      <c r="A213" s="168" t="s">
        <v>247</v>
      </c>
      <c r="B213" s="1" t="s">
        <v>248</v>
      </c>
      <c r="C213" s="1" t="s">
        <v>249</v>
      </c>
      <c r="D213" s="1" t="s">
        <v>250</v>
      </c>
      <c r="E213" s="2" t="s">
        <v>251</v>
      </c>
      <c r="F213" s="169" t="s">
        <v>252</v>
      </c>
      <c r="G213" s="1" t="s">
        <v>253</v>
      </c>
      <c r="H213" s="12" t="s">
        <v>254</v>
      </c>
      <c r="I213" s="391" t="s">
        <v>255</v>
      </c>
      <c r="J213" s="152" t="s">
        <v>876</v>
      </c>
      <c r="K213" s="171" t="s">
        <v>877</v>
      </c>
      <c r="L213" s="152" t="s">
        <v>256</v>
      </c>
      <c r="M213" s="204" t="s">
        <v>257</v>
      </c>
      <c r="N213" s="395">
        <v>2</v>
      </c>
      <c r="O213" s="20" t="s">
        <v>931</v>
      </c>
      <c r="P213" s="398">
        <v>2</v>
      </c>
      <c r="Q213" s="174">
        <v>0.02</v>
      </c>
      <c r="R213" s="152" t="s">
        <v>932</v>
      </c>
      <c r="S213" s="155" t="s">
        <v>72</v>
      </c>
      <c r="T213" s="156" t="s">
        <v>79</v>
      </c>
      <c r="U213" s="382"/>
      <c r="V213" s="382"/>
      <c r="W213" s="382"/>
      <c r="X213" s="382"/>
      <c r="Y213" s="382"/>
      <c r="Z213" s="382"/>
      <c r="AA213" s="397" t="s">
        <v>933</v>
      </c>
      <c r="AB213" s="396" t="s">
        <v>934</v>
      </c>
      <c r="AC213" s="384">
        <v>2</v>
      </c>
      <c r="AD213" s="397" t="s">
        <v>935</v>
      </c>
      <c r="AE213" s="157" t="s">
        <v>934</v>
      </c>
      <c r="AF213" s="384">
        <v>2</v>
      </c>
      <c r="AG213" s="397" t="s">
        <v>936</v>
      </c>
      <c r="AH213" s="157" t="s">
        <v>937</v>
      </c>
      <c r="AI213" s="384">
        <v>2</v>
      </c>
      <c r="AJ213" s="382"/>
      <c r="AK213" s="382"/>
      <c r="AL213" s="382"/>
      <c r="AM21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v>
      </c>
      <c r="AN213" s="392" t="s">
        <v>993</v>
      </c>
      <c r="AO213" s="380"/>
      <c r="AP213" s="373"/>
      <c r="AQ213" s="375"/>
      <c r="AR213" s="375"/>
      <c r="AS213" s="373"/>
      <c r="AT213" s="373"/>
      <c r="AU213" s="373"/>
      <c r="AV213" s="373"/>
      <c r="AW213" s="373"/>
      <c r="AX213" s="373"/>
      <c r="AY213" s="373"/>
      <c r="AZ213" s="373"/>
      <c r="BA213" s="373"/>
      <c r="BB213" s="373"/>
      <c r="BC213" s="373"/>
      <c r="BD213" s="373"/>
      <c r="BE213" s="373"/>
      <c r="BF213" s="373"/>
      <c r="BG213" s="373"/>
      <c r="BH213" s="373"/>
      <c r="BI213" s="373"/>
      <c r="BJ213" s="373"/>
      <c r="BK213" s="373"/>
      <c r="BL213" s="373"/>
    </row>
    <row r="214" spans="1:64" ht="133.5" customHeight="1">
      <c r="A214" s="168" t="s">
        <v>247</v>
      </c>
      <c r="B214" s="1" t="s">
        <v>248</v>
      </c>
      <c r="C214" s="1" t="s">
        <v>249</v>
      </c>
      <c r="D214" s="1" t="s">
        <v>250</v>
      </c>
      <c r="E214" s="2" t="s">
        <v>251</v>
      </c>
      <c r="F214" s="169" t="s">
        <v>252</v>
      </c>
      <c r="G214" s="1" t="s">
        <v>253</v>
      </c>
      <c r="H214" s="12" t="s">
        <v>254</v>
      </c>
      <c r="I214" s="391" t="s">
        <v>255</v>
      </c>
      <c r="J214" s="152" t="s">
        <v>876</v>
      </c>
      <c r="K214" s="171" t="s">
        <v>877</v>
      </c>
      <c r="L214" s="152" t="s">
        <v>256</v>
      </c>
      <c r="M214" s="204" t="s">
        <v>257</v>
      </c>
      <c r="N214" s="394">
        <v>1</v>
      </c>
      <c r="O214" s="12" t="s">
        <v>258</v>
      </c>
      <c r="P214" s="14" t="s">
        <v>938</v>
      </c>
      <c r="Q214" s="170">
        <v>6.4000000000000001E-2</v>
      </c>
      <c r="R214" s="12" t="s">
        <v>818</v>
      </c>
      <c r="S214" s="171"/>
      <c r="T214" s="172"/>
      <c r="U214" s="382"/>
      <c r="V214" s="382"/>
      <c r="W214" s="382"/>
      <c r="X214" s="382"/>
      <c r="Y214" s="382"/>
      <c r="Z214" s="382"/>
      <c r="AA214" s="396" t="s">
        <v>939</v>
      </c>
      <c r="AB214" s="157" t="s">
        <v>940</v>
      </c>
      <c r="AC214" s="384">
        <v>1</v>
      </c>
      <c r="AD214" s="382"/>
      <c r="AE214" s="382"/>
      <c r="AF214" s="382"/>
      <c r="AG214" s="382"/>
      <c r="AH214" s="382"/>
      <c r="AI214" s="382"/>
      <c r="AJ214" s="396" t="s">
        <v>939</v>
      </c>
      <c r="AK214" s="157" t="s">
        <v>940</v>
      </c>
      <c r="AL214" s="384">
        <v>1</v>
      </c>
      <c r="AM21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214" s="387"/>
      <c r="AO214" s="380"/>
      <c r="AP214" s="373"/>
      <c r="AQ214" s="375"/>
      <c r="AR214" s="375"/>
      <c r="AS214" s="373"/>
      <c r="AT214" s="373"/>
      <c r="AU214" s="373"/>
      <c r="AV214" s="373"/>
      <c r="AW214" s="373"/>
      <c r="AX214" s="373"/>
      <c r="AY214" s="373"/>
      <c r="AZ214" s="373"/>
      <c r="BA214" s="373"/>
      <c r="BB214" s="373"/>
      <c r="BC214" s="373"/>
      <c r="BD214" s="373"/>
      <c r="BE214" s="373"/>
      <c r="BF214" s="373"/>
      <c r="BG214" s="373"/>
      <c r="BH214" s="373"/>
      <c r="BI214" s="373"/>
      <c r="BJ214" s="373"/>
      <c r="BK214" s="373"/>
      <c r="BL214" s="373"/>
    </row>
    <row r="215" spans="1:64" ht="133.5" customHeight="1">
      <c r="A215" s="168" t="s">
        <v>247</v>
      </c>
      <c r="B215" s="1" t="s">
        <v>248</v>
      </c>
      <c r="C215" s="1" t="s">
        <v>249</v>
      </c>
      <c r="D215" s="1" t="s">
        <v>250</v>
      </c>
      <c r="E215" s="2" t="s">
        <v>251</v>
      </c>
      <c r="F215" s="169" t="s">
        <v>252</v>
      </c>
      <c r="G215" s="1" t="s">
        <v>253</v>
      </c>
      <c r="H215" s="12" t="s">
        <v>254</v>
      </c>
      <c r="I215" s="391" t="s">
        <v>255</v>
      </c>
      <c r="J215" s="171" t="s">
        <v>941</v>
      </c>
      <c r="K215" s="171" t="s">
        <v>941</v>
      </c>
      <c r="L215" s="152" t="s">
        <v>256</v>
      </c>
      <c r="M215" s="204" t="s">
        <v>257</v>
      </c>
      <c r="N215" s="394">
        <v>1</v>
      </c>
      <c r="O215" s="12" t="s">
        <v>942</v>
      </c>
      <c r="P215" s="12">
        <v>1</v>
      </c>
      <c r="Q215" s="174">
        <v>0.02</v>
      </c>
      <c r="R215" s="12" t="s">
        <v>943</v>
      </c>
      <c r="S215" s="155" t="s">
        <v>146</v>
      </c>
      <c r="T215" s="156" t="s">
        <v>77</v>
      </c>
      <c r="U215" s="382"/>
      <c r="V215" s="382"/>
      <c r="W215" s="382"/>
      <c r="X215" s="382"/>
      <c r="Y215" s="382"/>
      <c r="Z215" s="382"/>
      <c r="AA215" s="382"/>
      <c r="AB215" s="382"/>
      <c r="AC215" s="382"/>
      <c r="AD215" s="382"/>
      <c r="AE215" s="382"/>
      <c r="AF215" s="382"/>
      <c r="AG215" s="382"/>
      <c r="AH215" s="382"/>
      <c r="AI215" s="382"/>
      <c r="AJ215" s="382"/>
      <c r="AK215" s="382"/>
      <c r="AL215" s="382"/>
      <c r="AM21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5" s="392"/>
      <c r="AO215" s="380"/>
      <c r="AP215" s="373"/>
      <c r="AQ215" s="375"/>
      <c r="AR215" s="375"/>
      <c r="AS215" s="373"/>
      <c r="AT215" s="373"/>
      <c r="AU215" s="373"/>
      <c r="AV215" s="373"/>
      <c r="AW215" s="373"/>
      <c r="AX215" s="373"/>
      <c r="AY215" s="373"/>
      <c r="AZ215" s="373"/>
      <c r="BA215" s="373"/>
      <c r="BB215" s="373"/>
      <c r="BC215" s="373"/>
      <c r="BD215" s="373"/>
      <c r="BE215" s="373"/>
      <c r="BF215" s="373"/>
      <c r="BG215" s="373"/>
      <c r="BH215" s="373"/>
      <c r="BI215" s="373"/>
      <c r="BJ215" s="373"/>
      <c r="BK215" s="373"/>
      <c r="BL215" s="373"/>
    </row>
    <row r="216" spans="1:64" ht="133.5" customHeight="1">
      <c r="A216" s="168" t="s">
        <v>247</v>
      </c>
      <c r="B216" s="1" t="s">
        <v>248</v>
      </c>
      <c r="C216" s="1" t="s">
        <v>249</v>
      </c>
      <c r="D216" s="1" t="s">
        <v>250</v>
      </c>
      <c r="E216" s="2" t="s">
        <v>251</v>
      </c>
      <c r="F216" s="169" t="s">
        <v>252</v>
      </c>
      <c r="G216" s="1" t="s">
        <v>253</v>
      </c>
      <c r="H216" s="12" t="s">
        <v>254</v>
      </c>
      <c r="I216" s="391" t="s">
        <v>255</v>
      </c>
      <c r="J216" s="152" t="s">
        <v>944</v>
      </c>
      <c r="K216" s="171" t="s">
        <v>877</v>
      </c>
      <c r="L216" s="152" t="s">
        <v>256</v>
      </c>
      <c r="M216" s="204" t="s">
        <v>945</v>
      </c>
      <c r="N216" s="395">
        <v>1</v>
      </c>
      <c r="O216" s="12" t="s">
        <v>946</v>
      </c>
      <c r="P216" s="12">
        <v>1</v>
      </c>
      <c r="Q216" s="18">
        <v>0.08</v>
      </c>
      <c r="R216" s="12" t="s">
        <v>947</v>
      </c>
      <c r="S216" s="155" t="s">
        <v>29</v>
      </c>
      <c r="T216" s="156" t="s">
        <v>29</v>
      </c>
      <c r="U216" s="382"/>
      <c r="V216" s="382"/>
      <c r="W216" s="382"/>
      <c r="X216" s="382"/>
      <c r="Y216" s="382"/>
      <c r="Z216" s="382"/>
      <c r="AA216" s="382"/>
      <c r="AB216" s="382"/>
      <c r="AC216" s="382"/>
      <c r="AD216" s="382"/>
      <c r="AE216" s="382"/>
      <c r="AF216" s="382"/>
      <c r="AG216" s="382"/>
      <c r="AH216" s="382"/>
      <c r="AI216" s="382"/>
      <c r="AJ216" s="382"/>
      <c r="AK216" s="382"/>
      <c r="AL216" s="382"/>
      <c r="AM21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6" s="392" t="s">
        <v>991</v>
      </c>
      <c r="AO216" s="380"/>
      <c r="AP216" s="373"/>
      <c r="AQ216" s="375"/>
      <c r="AR216" s="375"/>
      <c r="AS216" s="373"/>
      <c r="AT216" s="373"/>
      <c r="AU216" s="373"/>
      <c r="AV216" s="373"/>
      <c r="AW216" s="373"/>
      <c r="AX216" s="373"/>
      <c r="AY216" s="373"/>
      <c r="AZ216" s="373"/>
      <c r="BA216" s="373"/>
      <c r="BB216" s="373"/>
      <c r="BC216" s="373"/>
      <c r="BD216" s="373"/>
      <c r="BE216" s="373"/>
      <c r="BF216" s="373"/>
      <c r="BG216" s="373"/>
      <c r="BH216" s="373"/>
      <c r="BI216" s="373"/>
      <c r="BJ216" s="373"/>
      <c r="BK216" s="373"/>
      <c r="BL216" s="373"/>
    </row>
    <row r="217" spans="1:64" ht="133.5" customHeight="1">
      <c r="A217" s="168" t="s">
        <v>247</v>
      </c>
      <c r="B217" s="1" t="s">
        <v>248</v>
      </c>
      <c r="C217" s="1" t="s">
        <v>249</v>
      </c>
      <c r="D217" s="1" t="s">
        <v>250</v>
      </c>
      <c r="E217" s="2" t="s">
        <v>251</v>
      </c>
      <c r="F217" s="169" t="s">
        <v>252</v>
      </c>
      <c r="G217" s="1" t="s">
        <v>253</v>
      </c>
      <c r="H217" s="12" t="s">
        <v>254</v>
      </c>
      <c r="I217" s="391" t="s">
        <v>255</v>
      </c>
      <c r="J217" s="152" t="s">
        <v>944</v>
      </c>
      <c r="K217" s="171" t="s">
        <v>877</v>
      </c>
      <c r="L217" s="152" t="s">
        <v>256</v>
      </c>
      <c r="M217" s="204" t="s">
        <v>945</v>
      </c>
      <c r="N217" s="394">
        <v>1</v>
      </c>
      <c r="O217" s="12" t="s">
        <v>948</v>
      </c>
      <c r="P217" s="18">
        <v>1</v>
      </c>
      <c r="Q217" s="18">
        <v>0.12</v>
      </c>
      <c r="R217" s="12" t="s">
        <v>992</v>
      </c>
      <c r="S217" s="155" t="s">
        <v>30</v>
      </c>
      <c r="T217" s="156" t="s">
        <v>81</v>
      </c>
      <c r="U217" s="382"/>
      <c r="V217" s="382"/>
      <c r="W217" s="382"/>
      <c r="X217" s="382"/>
      <c r="Y217" s="382"/>
      <c r="Z217" s="382"/>
      <c r="AA217" s="382"/>
      <c r="AB217" s="382"/>
      <c r="AC217" s="382"/>
      <c r="AD217" s="382"/>
      <c r="AE217" s="382"/>
      <c r="AF217" s="382"/>
      <c r="AG217" s="382"/>
      <c r="AH217" s="382"/>
      <c r="AI217" s="382"/>
      <c r="AJ217" s="382"/>
      <c r="AK217" s="382"/>
      <c r="AL217" s="382"/>
      <c r="AM21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7" s="392" t="s">
        <v>991</v>
      </c>
      <c r="AO217" s="380"/>
      <c r="AP217" s="373"/>
      <c r="AQ217" s="375"/>
      <c r="AR217" s="375"/>
      <c r="AS217" s="373"/>
      <c r="AT217" s="373"/>
      <c r="AU217" s="373"/>
      <c r="AV217" s="373"/>
      <c r="AW217" s="373"/>
      <c r="AX217" s="373"/>
      <c r="AY217" s="373"/>
      <c r="AZ217" s="373"/>
      <c r="BA217" s="373"/>
      <c r="BB217" s="373"/>
      <c r="BC217" s="373"/>
      <c r="BD217" s="373"/>
      <c r="BE217" s="373"/>
      <c r="BF217" s="373"/>
      <c r="BG217" s="373"/>
      <c r="BH217" s="373"/>
      <c r="BI217" s="373"/>
      <c r="BJ217" s="373"/>
      <c r="BK217" s="373"/>
      <c r="BL217" s="373"/>
    </row>
    <row r="218" spans="1:64" ht="133.5" customHeight="1">
      <c r="A218" s="168" t="s">
        <v>247</v>
      </c>
      <c r="B218" s="1" t="s">
        <v>248</v>
      </c>
      <c r="C218" s="1" t="s">
        <v>249</v>
      </c>
      <c r="D218" s="1" t="s">
        <v>250</v>
      </c>
      <c r="E218" s="2" t="s">
        <v>251</v>
      </c>
      <c r="F218" s="169" t="s">
        <v>252</v>
      </c>
      <c r="G218" s="1" t="s">
        <v>253</v>
      </c>
      <c r="H218" s="12" t="s">
        <v>254</v>
      </c>
      <c r="I218" s="391" t="s">
        <v>255</v>
      </c>
      <c r="J218" s="152" t="s">
        <v>944</v>
      </c>
      <c r="K218" s="171" t="s">
        <v>877</v>
      </c>
      <c r="L218" s="152" t="s">
        <v>256</v>
      </c>
      <c r="M218" s="204" t="s">
        <v>945</v>
      </c>
      <c r="N218" s="395">
        <v>4</v>
      </c>
      <c r="O218" s="12" t="s">
        <v>950</v>
      </c>
      <c r="P218" s="12">
        <v>1</v>
      </c>
      <c r="Q218" s="18">
        <v>7.0000000000000007E-2</v>
      </c>
      <c r="R218" s="12" t="s">
        <v>951</v>
      </c>
      <c r="S218" s="155" t="s">
        <v>29</v>
      </c>
      <c r="T218" s="156" t="s">
        <v>29</v>
      </c>
      <c r="U218" s="382"/>
      <c r="V218" s="382"/>
      <c r="W218" s="382"/>
      <c r="X218" s="382"/>
      <c r="Y218" s="382"/>
      <c r="Z218" s="382"/>
      <c r="AA218" s="382"/>
      <c r="AB218" s="382"/>
      <c r="AC218" s="382"/>
      <c r="AD218" s="382"/>
      <c r="AE218" s="382"/>
      <c r="AF218" s="382"/>
      <c r="AG218" s="382"/>
      <c r="AH218" s="382"/>
      <c r="AI218" s="382"/>
      <c r="AJ218" s="382"/>
      <c r="AK218" s="382"/>
      <c r="AL218" s="382"/>
      <c r="AM21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8" s="392" t="s">
        <v>991</v>
      </c>
      <c r="AO218" s="380"/>
      <c r="AP218" s="373"/>
      <c r="AQ218" s="375"/>
      <c r="AR218" s="375"/>
      <c r="AS218" s="373"/>
      <c r="AT218" s="373"/>
      <c r="AU218" s="373"/>
      <c r="AV218" s="373"/>
      <c r="AW218" s="373"/>
      <c r="AX218" s="373"/>
      <c r="AY218" s="373"/>
      <c r="AZ218" s="373"/>
      <c r="BA218" s="373"/>
      <c r="BB218" s="373"/>
      <c r="BC218" s="373"/>
      <c r="BD218" s="373"/>
      <c r="BE218" s="373"/>
      <c r="BF218" s="373"/>
      <c r="BG218" s="373"/>
      <c r="BH218" s="373"/>
      <c r="BI218" s="373"/>
      <c r="BJ218" s="373"/>
      <c r="BK218" s="373"/>
      <c r="BL218" s="373"/>
    </row>
    <row r="219" spans="1:64" ht="133.5" customHeight="1">
      <c r="A219" s="168" t="s">
        <v>247</v>
      </c>
      <c r="B219" s="1" t="s">
        <v>248</v>
      </c>
      <c r="C219" s="1" t="s">
        <v>249</v>
      </c>
      <c r="D219" s="1" t="s">
        <v>250</v>
      </c>
      <c r="E219" s="2" t="s">
        <v>251</v>
      </c>
      <c r="F219" s="169" t="s">
        <v>252</v>
      </c>
      <c r="G219" s="1" t="s">
        <v>253</v>
      </c>
      <c r="H219" s="12" t="s">
        <v>254</v>
      </c>
      <c r="I219" s="391" t="s">
        <v>255</v>
      </c>
      <c r="J219" s="152" t="s">
        <v>944</v>
      </c>
      <c r="K219" s="171" t="s">
        <v>877</v>
      </c>
      <c r="L219" s="152" t="s">
        <v>256</v>
      </c>
      <c r="M219" s="204" t="s">
        <v>945</v>
      </c>
      <c r="N219" s="394">
        <v>1</v>
      </c>
      <c r="O219" s="12" t="s">
        <v>952</v>
      </c>
      <c r="P219" s="18">
        <v>1</v>
      </c>
      <c r="Q219" s="18">
        <v>0.12</v>
      </c>
      <c r="R219" s="12" t="s">
        <v>953</v>
      </c>
      <c r="S219" s="155" t="s">
        <v>30</v>
      </c>
      <c r="T219" s="156" t="s">
        <v>81</v>
      </c>
      <c r="U219" s="382"/>
      <c r="V219" s="382"/>
      <c r="W219" s="382"/>
      <c r="X219" s="382"/>
      <c r="Y219" s="382"/>
      <c r="Z219" s="382"/>
      <c r="AA219" s="382"/>
      <c r="AB219" s="382"/>
      <c r="AC219" s="382"/>
      <c r="AD219" s="382"/>
      <c r="AE219" s="382"/>
      <c r="AF219" s="382"/>
      <c r="AG219" s="382"/>
      <c r="AH219" s="382"/>
      <c r="AI219" s="382"/>
      <c r="AJ219" s="382"/>
      <c r="AK219" s="382"/>
      <c r="AL219" s="382"/>
      <c r="AM21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9" s="392" t="s">
        <v>991</v>
      </c>
      <c r="AO219" s="380"/>
      <c r="AP219" s="373"/>
      <c r="AQ219" s="375"/>
      <c r="AR219" s="375"/>
      <c r="AS219" s="373"/>
      <c r="AT219" s="373"/>
      <c r="AU219" s="373"/>
      <c r="AV219" s="373"/>
      <c r="AW219" s="373"/>
      <c r="AX219" s="373"/>
      <c r="AY219" s="373"/>
      <c r="AZ219" s="373"/>
      <c r="BA219" s="373"/>
      <c r="BB219" s="373"/>
      <c r="BC219" s="373"/>
      <c r="BD219" s="373"/>
      <c r="BE219" s="373"/>
      <c r="BF219" s="373"/>
      <c r="BG219" s="373"/>
      <c r="BH219" s="373"/>
      <c r="BI219" s="373"/>
      <c r="BJ219" s="373"/>
      <c r="BK219" s="373"/>
      <c r="BL219" s="373"/>
    </row>
    <row r="220" spans="1:64" ht="133.5" customHeight="1">
      <c r="A220" s="168" t="s">
        <v>247</v>
      </c>
      <c r="B220" s="1" t="s">
        <v>248</v>
      </c>
      <c r="C220" s="1" t="s">
        <v>249</v>
      </c>
      <c r="D220" s="1" t="s">
        <v>250</v>
      </c>
      <c r="E220" s="2" t="s">
        <v>251</v>
      </c>
      <c r="F220" s="169" t="s">
        <v>252</v>
      </c>
      <c r="G220" s="1" t="s">
        <v>253</v>
      </c>
      <c r="H220" s="12" t="s">
        <v>254</v>
      </c>
      <c r="I220" s="391" t="s">
        <v>255</v>
      </c>
      <c r="J220" s="152" t="s">
        <v>944</v>
      </c>
      <c r="K220" s="171" t="s">
        <v>877</v>
      </c>
      <c r="L220" s="152" t="s">
        <v>256</v>
      </c>
      <c r="M220" s="204" t="s">
        <v>945</v>
      </c>
      <c r="N220" s="395">
        <v>4</v>
      </c>
      <c r="O220" s="12" t="s">
        <v>954</v>
      </c>
      <c r="P220" s="12">
        <v>1</v>
      </c>
      <c r="Q220" s="18">
        <v>7.0000000000000007E-2</v>
      </c>
      <c r="R220" s="12" t="s">
        <v>955</v>
      </c>
      <c r="S220" s="155" t="s">
        <v>29</v>
      </c>
      <c r="T220" s="156" t="s">
        <v>29</v>
      </c>
      <c r="U220" s="382"/>
      <c r="V220" s="382"/>
      <c r="W220" s="382"/>
      <c r="X220" s="382"/>
      <c r="Y220" s="382"/>
      <c r="Z220" s="382"/>
      <c r="AA220" s="245" t="s">
        <v>956</v>
      </c>
      <c r="AB220" s="384" t="s">
        <v>957</v>
      </c>
      <c r="AC220" s="384">
        <v>1</v>
      </c>
      <c r="AD220" s="382"/>
      <c r="AE220" s="382"/>
      <c r="AF220" s="382"/>
      <c r="AG220" s="382"/>
      <c r="AH220" s="382"/>
      <c r="AI220" s="382"/>
      <c r="AJ220" s="382"/>
      <c r="AK220" s="382"/>
      <c r="AL220" s="382"/>
      <c r="AM220"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20" s="392" t="s">
        <v>990</v>
      </c>
      <c r="AO220" s="380"/>
      <c r="AP220" s="373"/>
      <c r="AQ220" s="375"/>
      <c r="AR220" s="375"/>
      <c r="AS220" s="373"/>
      <c r="AT220" s="373"/>
      <c r="AU220" s="373"/>
      <c r="AV220" s="373"/>
      <c r="AW220" s="373"/>
      <c r="AX220" s="373"/>
      <c r="AY220" s="373"/>
      <c r="AZ220" s="373"/>
      <c r="BA220" s="373"/>
      <c r="BB220" s="373"/>
      <c r="BC220" s="373"/>
      <c r="BD220" s="373"/>
      <c r="BE220" s="373"/>
      <c r="BF220" s="373"/>
      <c r="BG220" s="373"/>
      <c r="BH220" s="373"/>
      <c r="BI220" s="373"/>
      <c r="BJ220" s="373"/>
      <c r="BK220" s="373"/>
      <c r="BL220" s="373"/>
    </row>
    <row r="221" spans="1:64" ht="133.5" customHeight="1">
      <c r="A221" s="168" t="s">
        <v>247</v>
      </c>
      <c r="B221" s="1" t="s">
        <v>248</v>
      </c>
      <c r="C221" s="1" t="s">
        <v>249</v>
      </c>
      <c r="D221" s="1" t="s">
        <v>250</v>
      </c>
      <c r="E221" s="2" t="s">
        <v>251</v>
      </c>
      <c r="F221" s="169" t="s">
        <v>252</v>
      </c>
      <c r="G221" s="1" t="s">
        <v>253</v>
      </c>
      <c r="H221" s="12" t="s">
        <v>254</v>
      </c>
      <c r="I221" s="391" t="s">
        <v>255</v>
      </c>
      <c r="J221" s="152" t="s">
        <v>944</v>
      </c>
      <c r="K221" s="171" t="s">
        <v>877</v>
      </c>
      <c r="L221" s="152" t="s">
        <v>256</v>
      </c>
      <c r="M221" s="204" t="s">
        <v>945</v>
      </c>
      <c r="N221" s="394">
        <v>1</v>
      </c>
      <c r="O221" s="12" t="s">
        <v>958</v>
      </c>
      <c r="P221" s="18">
        <v>1</v>
      </c>
      <c r="Q221" s="18">
        <v>0.12</v>
      </c>
      <c r="R221" s="12" t="s">
        <v>959</v>
      </c>
      <c r="S221" s="155" t="s">
        <v>30</v>
      </c>
      <c r="T221" s="156" t="s">
        <v>81</v>
      </c>
      <c r="U221" s="382"/>
      <c r="V221" s="382"/>
      <c r="W221" s="382"/>
      <c r="X221" s="382"/>
      <c r="Y221" s="382"/>
      <c r="Z221" s="382"/>
      <c r="AA221" s="384" t="s">
        <v>960</v>
      </c>
      <c r="AB221" s="384" t="s">
        <v>905</v>
      </c>
      <c r="AC221" s="382"/>
      <c r="AD221" s="382"/>
      <c r="AE221" s="382"/>
      <c r="AF221" s="382"/>
      <c r="AG221" s="382"/>
      <c r="AH221" s="382"/>
      <c r="AI221" s="382"/>
      <c r="AJ221" s="384" t="s">
        <v>960</v>
      </c>
      <c r="AK221" s="384" t="s">
        <v>905</v>
      </c>
      <c r="AL221" s="382"/>
      <c r="AM22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1" s="392"/>
      <c r="AO221" s="380"/>
      <c r="AP221" s="373"/>
      <c r="AQ221" s="375"/>
      <c r="AR221" s="375"/>
      <c r="AS221" s="373"/>
      <c r="AT221" s="373"/>
      <c r="AU221" s="373"/>
      <c r="AV221" s="373"/>
      <c r="AW221" s="373"/>
      <c r="AX221" s="373"/>
      <c r="AY221" s="373"/>
      <c r="AZ221" s="373"/>
      <c r="BA221" s="373"/>
      <c r="BB221" s="373"/>
      <c r="BC221" s="373"/>
      <c r="BD221" s="373"/>
      <c r="BE221" s="373"/>
      <c r="BF221" s="373"/>
      <c r="BG221" s="373"/>
      <c r="BH221" s="373"/>
      <c r="BI221" s="373"/>
      <c r="BJ221" s="373"/>
      <c r="BK221" s="373"/>
      <c r="BL221" s="373"/>
    </row>
    <row r="222" spans="1:64" ht="133.5" customHeight="1">
      <c r="A222" s="168" t="s">
        <v>247</v>
      </c>
      <c r="B222" s="1" t="s">
        <v>248</v>
      </c>
      <c r="C222" s="1" t="s">
        <v>249</v>
      </c>
      <c r="D222" s="1" t="s">
        <v>250</v>
      </c>
      <c r="E222" s="2" t="s">
        <v>251</v>
      </c>
      <c r="F222" s="169" t="s">
        <v>252</v>
      </c>
      <c r="G222" s="1" t="s">
        <v>253</v>
      </c>
      <c r="H222" s="12" t="s">
        <v>254</v>
      </c>
      <c r="I222" s="391" t="s">
        <v>255</v>
      </c>
      <c r="J222" s="152" t="s">
        <v>944</v>
      </c>
      <c r="K222" s="171" t="s">
        <v>877</v>
      </c>
      <c r="L222" s="152" t="s">
        <v>256</v>
      </c>
      <c r="M222" s="204" t="s">
        <v>945</v>
      </c>
      <c r="N222" s="395">
        <v>4</v>
      </c>
      <c r="O222" s="13" t="s">
        <v>961</v>
      </c>
      <c r="P222" s="13">
        <v>1</v>
      </c>
      <c r="Q222" s="17">
        <v>0.05</v>
      </c>
      <c r="R222" s="13" t="s">
        <v>962</v>
      </c>
      <c r="S222" s="257" t="s">
        <v>78</v>
      </c>
      <c r="T222" s="156" t="s">
        <v>79</v>
      </c>
      <c r="U222" s="382"/>
      <c r="V222" s="382"/>
      <c r="W222" s="382"/>
      <c r="X222" s="382"/>
      <c r="Y222" s="382"/>
      <c r="Z222" s="382"/>
      <c r="AA222" s="382"/>
      <c r="AB222" s="382"/>
      <c r="AC222" s="382"/>
      <c r="AD222" s="382"/>
      <c r="AE222" s="382"/>
      <c r="AF222" s="382"/>
      <c r="AG222" s="382"/>
      <c r="AH222" s="382"/>
      <c r="AI222" s="382"/>
      <c r="AJ222" s="382"/>
      <c r="AK222" s="382"/>
      <c r="AL222" s="382"/>
      <c r="AM22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2" s="392"/>
      <c r="AO222" s="380"/>
      <c r="AP222" s="373"/>
      <c r="AQ222" s="375"/>
      <c r="AR222" s="375"/>
      <c r="AS222" s="373"/>
      <c r="AT222" s="373"/>
      <c r="AU222" s="373"/>
      <c r="AV222" s="373"/>
      <c r="AW222" s="373"/>
      <c r="AX222" s="373"/>
      <c r="AY222" s="373"/>
      <c r="AZ222" s="373"/>
      <c r="BA222" s="373"/>
      <c r="BB222" s="373"/>
      <c r="BC222" s="373"/>
      <c r="BD222" s="373"/>
      <c r="BE222" s="373"/>
      <c r="BF222" s="373"/>
      <c r="BG222" s="373"/>
      <c r="BH222" s="373"/>
      <c r="BI222" s="373"/>
      <c r="BJ222" s="373"/>
      <c r="BK222" s="373"/>
      <c r="BL222" s="373"/>
    </row>
    <row r="223" spans="1:64" ht="133.5" customHeight="1">
      <c r="A223" s="168" t="s">
        <v>247</v>
      </c>
      <c r="B223" s="1" t="s">
        <v>248</v>
      </c>
      <c r="C223" s="1" t="s">
        <v>249</v>
      </c>
      <c r="D223" s="1" t="s">
        <v>250</v>
      </c>
      <c r="E223" s="2" t="s">
        <v>251</v>
      </c>
      <c r="F223" s="169" t="s">
        <v>252</v>
      </c>
      <c r="G223" s="1" t="s">
        <v>253</v>
      </c>
      <c r="H223" s="12" t="s">
        <v>254</v>
      </c>
      <c r="I223" s="391" t="s">
        <v>255</v>
      </c>
      <c r="J223" s="152" t="s">
        <v>944</v>
      </c>
      <c r="K223" s="171" t="s">
        <v>877</v>
      </c>
      <c r="L223" s="152" t="s">
        <v>256</v>
      </c>
      <c r="M223" s="204" t="s">
        <v>945</v>
      </c>
      <c r="N223" s="394">
        <v>1</v>
      </c>
      <c r="O223" s="13" t="s">
        <v>963</v>
      </c>
      <c r="P223" s="259">
        <v>1</v>
      </c>
      <c r="Q223" s="17">
        <v>0.08</v>
      </c>
      <c r="R223" s="13" t="s">
        <v>964</v>
      </c>
      <c r="S223" s="257" t="s">
        <v>80</v>
      </c>
      <c r="T223" s="156" t="s">
        <v>81</v>
      </c>
      <c r="U223" s="382"/>
      <c r="V223" s="382"/>
      <c r="W223" s="382"/>
      <c r="X223" s="382"/>
      <c r="Y223" s="382"/>
      <c r="Z223" s="382"/>
      <c r="AA223" s="382"/>
      <c r="AB223" s="382"/>
      <c r="AC223" s="382"/>
      <c r="AD223" s="382"/>
      <c r="AE223" s="382"/>
      <c r="AF223" s="382"/>
      <c r="AG223" s="382"/>
      <c r="AH223" s="382"/>
      <c r="AI223" s="382"/>
      <c r="AJ223" s="382"/>
      <c r="AK223" s="382"/>
      <c r="AL223" s="382"/>
      <c r="AM22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3" s="392"/>
      <c r="AO223" s="380"/>
      <c r="AP223" s="373"/>
      <c r="AQ223" s="375"/>
      <c r="AR223" s="375"/>
      <c r="AS223" s="373"/>
      <c r="AT223" s="373"/>
      <c r="AU223" s="373"/>
      <c r="AV223" s="373"/>
      <c r="AW223" s="373"/>
      <c r="AX223" s="373"/>
      <c r="AY223" s="373"/>
      <c r="AZ223" s="373"/>
      <c r="BA223" s="373"/>
      <c r="BB223" s="373"/>
      <c r="BC223" s="373"/>
      <c r="BD223" s="373"/>
      <c r="BE223" s="373"/>
      <c r="BF223" s="373"/>
      <c r="BG223" s="373"/>
      <c r="BH223" s="373"/>
      <c r="BI223" s="373"/>
      <c r="BJ223" s="373"/>
      <c r="BK223" s="373"/>
      <c r="BL223" s="373"/>
    </row>
    <row r="224" spans="1:64" ht="133.5" customHeight="1">
      <c r="A224" s="168" t="s">
        <v>247</v>
      </c>
      <c r="B224" s="1" t="s">
        <v>248</v>
      </c>
      <c r="C224" s="1" t="s">
        <v>249</v>
      </c>
      <c r="D224" s="1" t="s">
        <v>250</v>
      </c>
      <c r="E224" s="2" t="s">
        <v>251</v>
      </c>
      <c r="F224" s="169" t="s">
        <v>252</v>
      </c>
      <c r="G224" s="1" t="s">
        <v>253</v>
      </c>
      <c r="H224" s="12" t="s">
        <v>254</v>
      </c>
      <c r="I224" s="391" t="s">
        <v>255</v>
      </c>
      <c r="J224" s="152" t="s">
        <v>944</v>
      </c>
      <c r="K224" s="171" t="s">
        <v>877</v>
      </c>
      <c r="L224" s="152" t="s">
        <v>256</v>
      </c>
      <c r="M224" s="204" t="s">
        <v>945</v>
      </c>
      <c r="N224" s="395">
        <v>4</v>
      </c>
      <c r="O224" s="12" t="s">
        <v>965</v>
      </c>
      <c r="P224" s="14">
        <v>1</v>
      </c>
      <c r="Q224" s="18">
        <v>0.05</v>
      </c>
      <c r="R224" s="12" t="s">
        <v>966</v>
      </c>
      <c r="S224" s="155" t="s">
        <v>30</v>
      </c>
      <c r="T224" s="156" t="s">
        <v>30</v>
      </c>
      <c r="U224" s="382"/>
      <c r="V224" s="382"/>
      <c r="W224" s="382"/>
      <c r="X224" s="396" t="s">
        <v>967</v>
      </c>
      <c r="Y224" s="384" t="s">
        <v>968</v>
      </c>
      <c r="Z224" s="384">
        <v>1</v>
      </c>
      <c r="AA224" s="382"/>
      <c r="AB224" s="382"/>
      <c r="AC224" s="382"/>
      <c r="AD224" s="382"/>
      <c r="AE224" s="382"/>
      <c r="AF224" s="382"/>
      <c r="AG224" s="382"/>
      <c r="AH224" s="382"/>
      <c r="AI224" s="382"/>
      <c r="AJ224" s="382"/>
      <c r="AK224" s="382"/>
      <c r="AL224" s="382"/>
      <c r="AM22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24" s="392"/>
      <c r="AO224" s="380"/>
      <c r="AP224" s="373"/>
      <c r="AQ224" s="375"/>
      <c r="AR224" s="375"/>
      <c r="AS224" s="373"/>
      <c r="AT224" s="373"/>
      <c r="AU224" s="373"/>
      <c r="AV224" s="373"/>
      <c r="AW224" s="373"/>
      <c r="AX224" s="373"/>
      <c r="AY224" s="373"/>
      <c r="AZ224" s="373"/>
      <c r="BA224" s="373"/>
      <c r="BB224" s="373"/>
      <c r="BC224" s="373"/>
      <c r="BD224" s="373"/>
      <c r="BE224" s="373"/>
      <c r="BF224" s="373"/>
      <c r="BG224" s="373"/>
      <c r="BH224" s="373"/>
      <c r="BI224" s="373"/>
      <c r="BJ224" s="373"/>
      <c r="BK224" s="373"/>
      <c r="BL224" s="373"/>
    </row>
    <row r="225" spans="1:64" ht="133.5" customHeight="1">
      <c r="A225" s="168" t="s">
        <v>247</v>
      </c>
      <c r="B225" s="1" t="s">
        <v>248</v>
      </c>
      <c r="C225" s="1" t="s">
        <v>249</v>
      </c>
      <c r="D225" s="1" t="s">
        <v>250</v>
      </c>
      <c r="E225" s="2" t="s">
        <v>251</v>
      </c>
      <c r="F225" s="169" t="s">
        <v>252</v>
      </c>
      <c r="G225" s="1" t="s">
        <v>253</v>
      </c>
      <c r="H225" s="12" t="s">
        <v>254</v>
      </c>
      <c r="I225" s="391" t="s">
        <v>255</v>
      </c>
      <c r="J225" s="152" t="s">
        <v>944</v>
      </c>
      <c r="K225" s="171" t="s">
        <v>877</v>
      </c>
      <c r="L225" s="152" t="s">
        <v>256</v>
      </c>
      <c r="M225" s="204" t="s">
        <v>945</v>
      </c>
      <c r="N225" s="395">
        <v>4</v>
      </c>
      <c r="O225" s="12" t="s">
        <v>969</v>
      </c>
      <c r="P225" s="14">
        <v>1</v>
      </c>
      <c r="Q225" s="18">
        <v>7.0000000000000007E-2</v>
      </c>
      <c r="R225" s="12" t="s">
        <v>970</v>
      </c>
      <c r="S225" s="155" t="s">
        <v>29</v>
      </c>
      <c r="T225" s="156" t="s">
        <v>29</v>
      </c>
      <c r="U225" s="157" t="s">
        <v>971</v>
      </c>
      <c r="V225" s="382"/>
      <c r="W225" s="382"/>
      <c r="X225" s="382"/>
      <c r="Y225" s="382"/>
      <c r="Z225" s="382"/>
      <c r="AA225" s="382"/>
      <c r="AB225" s="382"/>
      <c r="AC225" s="382"/>
      <c r="AD225" s="382"/>
      <c r="AE225" s="382"/>
      <c r="AF225" s="382"/>
      <c r="AG225" s="382"/>
      <c r="AH225" s="382"/>
      <c r="AI225" s="382"/>
      <c r="AJ225" s="382"/>
      <c r="AK225" s="382"/>
      <c r="AL225" s="382"/>
      <c r="AM22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5" s="392"/>
      <c r="AO225" s="380"/>
      <c r="AP225" s="373"/>
      <c r="AQ225" s="375"/>
      <c r="AR225" s="375"/>
      <c r="AS225" s="373"/>
      <c r="AT225" s="373"/>
      <c r="AU225" s="373"/>
      <c r="AV225" s="373"/>
      <c r="AW225" s="373"/>
      <c r="AX225" s="373"/>
      <c r="AY225" s="373"/>
      <c r="AZ225" s="373"/>
      <c r="BA225" s="373"/>
      <c r="BB225" s="373"/>
      <c r="BC225" s="373"/>
      <c r="BD225" s="373"/>
      <c r="BE225" s="373"/>
      <c r="BF225" s="373"/>
      <c r="BG225" s="373"/>
      <c r="BH225" s="373"/>
      <c r="BI225" s="373"/>
      <c r="BJ225" s="373"/>
      <c r="BK225" s="373"/>
      <c r="BL225" s="373"/>
    </row>
    <row r="226" spans="1:64" ht="133.5" customHeight="1">
      <c r="A226" s="168" t="s">
        <v>247</v>
      </c>
      <c r="B226" s="1" t="s">
        <v>248</v>
      </c>
      <c r="C226" s="1" t="s">
        <v>249</v>
      </c>
      <c r="D226" s="1" t="s">
        <v>250</v>
      </c>
      <c r="E226" s="2" t="s">
        <v>251</v>
      </c>
      <c r="F226" s="169" t="s">
        <v>252</v>
      </c>
      <c r="G226" s="1" t="s">
        <v>253</v>
      </c>
      <c r="H226" s="12" t="s">
        <v>254</v>
      </c>
      <c r="I226" s="391" t="s">
        <v>255</v>
      </c>
      <c r="J226" s="152" t="s">
        <v>944</v>
      </c>
      <c r="K226" s="171" t="s">
        <v>877</v>
      </c>
      <c r="L226" s="152" t="s">
        <v>256</v>
      </c>
      <c r="M226" s="204" t="s">
        <v>945</v>
      </c>
      <c r="N226" s="394">
        <v>1</v>
      </c>
      <c r="O226" s="12" t="s">
        <v>972</v>
      </c>
      <c r="P226" s="16">
        <v>1</v>
      </c>
      <c r="Q226" s="18">
        <v>0.12</v>
      </c>
      <c r="R226" s="12" t="s">
        <v>973</v>
      </c>
      <c r="S226" s="155" t="s">
        <v>30</v>
      </c>
      <c r="T226" s="156" t="s">
        <v>81</v>
      </c>
      <c r="U226" s="157" t="s">
        <v>971</v>
      </c>
      <c r="V226" s="382"/>
      <c r="W226" s="382"/>
      <c r="X226" s="382"/>
      <c r="Y226" s="382"/>
      <c r="Z226" s="382"/>
      <c r="AA226" s="382"/>
      <c r="AB226" s="382"/>
      <c r="AC226" s="382"/>
      <c r="AD226" s="382"/>
      <c r="AE226" s="382"/>
      <c r="AF226" s="382"/>
      <c r="AG226" s="382"/>
      <c r="AH226" s="382"/>
      <c r="AI226" s="382"/>
      <c r="AJ226" s="382"/>
      <c r="AK226" s="382"/>
      <c r="AL226" s="382"/>
      <c r="AM22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6" s="392"/>
      <c r="AO226" s="380"/>
      <c r="AP226" s="373"/>
      <c r="AQ226" s="375"/>
      <c r="AR226" s="375"/>
      <c r="AS226" s="373"/>
      <c r="AT226" s="373"/>
      <c r="AU226" s="373"/>
      <c r="AV226" s="373"/>
      <c r="AW226" s="373"/>
      <c r="AX226" s="373"/>
      <c r="AY226" s="373"/>
      <c r="AZ226" s="373"/>
      <c r="BA226" s="373"/>
      <c r="BB226" s="373"/>
      <c r="BC226" s="373"/>
      <c r="BD226" s="373"/>
      <c r="BE226" s="373"/>
      <c r="BF226" s="373"/>
      <c r="BG226" s="373"/>
      <c r="BH226" s="373"/>
      <c r="BI226" s="373"/>
      <c r="BJ226" s="373"/>
      <c r="BK226" s="373"/>
      <c r="BL226" s="373"/>
    </row>
    <row r="227" spans="1:64" ht="133.5" customHeight="1">
      <c r="A227" s="168" t="s">
        <v>247</v>
      </c>
      <c r="B227" s="1" t="s">
        <v>248</v>
      </c>
      <c r="C227" s="1" t="s">
        <v>249</v>
      </c>
      <c r="D227" s="1" t="s">
        <v>250</v>
      </c>
      <c r="E227" s="2" t="s">
        <v>251</v>
      </c>
      <c r="F227" s="169" t="s">
        <v>252</v>
      </c>
      <c r="G227" s="1" t="s">
        <v>253</v>
      </c>
      <c r="H227" s="12" t="s">
        <v>254</v>
      </c>
      <c r="I227" s="391" t="s">
        <v>255</v>
      </c>
      <c r="J227" s="152" t="s">
        <v>944</v>
      </c>
      <c r="K227" s="171" t="s">
        <v>877</v>
      </c>
      <c r="L227" s="152" t="s">
        <v>256</v>
      </c>
      <c r="M227" s="204" t="s">
        <v>945</v>
      </c>
      <c r="N227" s="394">
        <v>1</v>
      </c>
      <c r="O227" s="20" t="s">
        <v>974</v>
      </c>
      <c r="P227" s="21">
        <v>2</v>
      </c>
      <c r="Q227" s="18">
        <v>0.05</v>
      </c>
      <c r="R227" s="260" t="s">
        <v>975</v>
      </c>
      <c r="S227" s="155" t="s">
        <v>146</v>
      </c>
      <c r="T227" s="156" t="s">
        <v>79</v>
      </c>
      <c r="U227" s="157"/>
      <c r="V227" s="382"/>
      <c r="W227" s="382"/>
      <c r="X227" s="382"/>
      <c r="Y227" s="382"/>
      <c r="Z227" s="382"/>
      <c r="AA227" s="382"/>
      <c r="AB227" s="382"/>
      <c r="AC227" s="382"/>
      <c r="AD227" s="382"/>
      <c r="AE227" s="382"/>
      <c r="AF227" s="382"/>
      <c r="AG227" s="382"/>
      <c r="AH227" s="382"/>
      <c r="AI227" s="382"/>
      <c r="AJ227" s="157" t="s">
        <v>989</v>
      </c>
      <c r="AK227" s="157" t="s">
        <v>977</v>
      </c>
      <c r="AL227" s="384">
        <v>3</v>
      </c>
      <c r="AM22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3</v>
      </c>
      <c r="AN227" s="392" t="s">
        <v>988</v>
      </c>
      <c r="AO227" s="380"/>
      <c r="AP227" s="373"/>
      <c r="AQ227" s="375"/>
      <c r="AR227" s="375"/>
      <c r="AS227" s="373"/>
      <c r="AT227" s="373"/>
      <c r="AU227" s="373"/>
      <c r="AV227" s="373"/>
      <c r="AW227" s="373"/>
      <c r="AX227" s="373"/>
      <c r="AY227" s="373"/>
      <c r="AZ227" s="373"/>
      <c r="BA227" s="373"/>
      <c r="BB227" s="373"/>
      <c r="BC227" s="373"/>
      <c r="BD227" s="373"/>
      <c r="BE227" s="373"/>
      <c r="BF227" s="373"/>
      <c r="BG227" s="373"/>
      <c r="BH227" s="373"/>
      <c r="BI227" s="373"/>
      <c r="BJ227" s="373"/>
      <c r="BK227" s="373"/>
      <c r="BL227" s="373"/>
    </row>
    <row r="228" spans="1:64" ht="108" customHeight="1">
      <c r="A228" s="261" t="s">
        <v>247</v>
      </c>
      <c r="B228" s="23" t="s">
        <v>248</v>
      </c>
      <c r="C228" s="23" t="s">
        <v>249</v>
      </c>
      <c r="D228" s="23" t="s">
        <v>250</v>
      </c>
      <c r="E228" s="22" t="s">
        <v>251</v>
      </c>
      <c r="F228" s="262" t="s">
        <v>252</v>
      </c>
      <c r="G228" s="23" t="s">
        <v>253</v>
      </c>
      <c r="H228" s="20" t="s">
        <v>254</v>
      </c>
      <c r="I228" s="391" t="s">
        <v>255</v>
      </c>
      <c r="J228" s="263" t="s">
        <v>944</v>
      </c>
      <c r="K228" s="188" t="s">
        <v>877</v>
      </c>
      <c r="L228" s="263" t="s">
        <v>256</v>
      </c>
      <c r="M228" s="204" t="s">
        <v>257</v>
      </c>
      <c r="N228" s="390">
        <v>1</v>
      </c>
      <c r="O228" s="20" t="s">
        <v>258</v>
      </c>
      <c r="P228" s="21" t="s">
        <v>938</v>
      </c>
      <c r="Q228" s="264">
        <v>6.4000000000000001E-2</v>
      </c>
      <c r="R228" s="20" t="s">
        <v>818</v>
      </c>
      <c r="S228" s="265" t="s">
        <v>146</v>
      </c>
      <c r="T228" s="266" t="s">
        <v>81</v>
      </c>
      <c r="U228" s="189" t="s">
        <v>971</v>
      </c>
      <c r="V228" s="389"/>
      <c r="W228" s="389"/>
      <c r="X228" s="389"/>
      <c r="Y228" s="389"/>
      <c r="Z228" s="389"/>
      <c r="AA228" s="389"/>
      <c r="AB228" s="389"/>
      <c r="AC228" s="389"/>
      <c r="AD228" s="389"/>
      <c r="AE228" s="389"/>
      <c r="AF228" s="389"/>
      <c r="AG228" s="389"/>
      <c r="AH228" s="389"/>
      <c r="AI228" s="389"/>
      <c r="AJ228" s="389"/>
      <c r="AK228" s="389"/>
      <c r="AL228" s="389"/>
      <c r="AM22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8" s="387"/>
      <c r="AO228" s="380"/>
      <c r="AP228" s="386"/>
      <c r="AQ228" s="385"/>
      <c r="AR228" s="375"/>
      <c r="AS228" s="373"/>
      <c r="AT228" s="373"/>
      <c r="AU228" s="373"/>
      <c r="AV228" s="373"/>
      <c r="AW228" s="373"/>
      <c r="AX228" s="373"/>
      <c r="AY228" s="373"/>
      <c r="AZ228" s="373"/>
      <c r="BA228" s="373"/>
      <c r="BB228" s="373"/>
      <c r="BC228" s="373"/>
      <c r="BD228" s="373"/>
      <c r="BE228" s="373"/>
      <c r="BF228" s="373"/>
      <c r="BG228" s="373"/>
      <c r="BH228" s="373"/>
      <c r="BI228" s="373"/>
      <c r="BJ228" s="373"/>
      <c r="BK228" s="373"/>
      <c r="BL228" s="373"/>
    </row>
    <row r="229" spans="1:64" ht="133.5" customHeight="1">
      <c r="A229" s="373"/>
      <c r="B229" s="373"/>
      <c r="C229" s="373"/>
      <c r="D229" s="373"/>
      <c r="E229" s="373"/>
      <c r="F229" s="373"/>
      <c r="G229" s="373"/>
      <c r="H229" s="382"/>
      <c r="I229" s="252"/>
      <c r="J229" s="157"/>
      <c r="K229" s="247"/>
      <c r="L229" s="384"/>
      <c r="N229" s="382"/>
      <c r="O229" s="384"/>
      <c r="P229" s="384"/>
      <c r="Q229" s="383"/>
      <c r="R229" s="157"/>
      <c r="S229" s="247"/>
      <c r="T229" s="247"/>
      <c r="U229" s="382"/>
      <c r="V229" s="382"/>
      <c r="W229" s="382"/>
      <c r="X229" s="382"/>
      <c r="Y229" s="382"/>
      <c r="Z229" s="382"/>
      <c r="AA229" s="382"/>
      <c r="AB229" s="382"/>
      <c r="AC229" s="382"/>
      <c r="AD229" s="382"/>
      <c r="AE229" s="382"/>
      <c r="AF229" s="382"/>
      <c r="AG229" s="382"/>
      <c r="AH229" s="382"/>
      <c r="AI229" s="382"/>
      <c r="AJ229" s="382"/>
      <c r="AK229" s="382"/>
      <c r="AL229" s="382"/>
      <c r="AM22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O229" s="380"/>
      <c r="AP229" s="373"/>
      <c r="AQ229" s="375"/>
      <c r="AR229" s="375"/>
      <c r="AS229" s="373"/>
      <c r="AT229" s="373"/>
      <c r="AU229" s="373"/>
      <c r="AV229" s="373"/>
      <c r="AW229" s="373"/>
      <c r="AX229" s="373"/>
      <c r="AY229" s="373"/>
      <c r="AZ229" s="373"/>
      <c r="BA229" s="373"/>
      <c r="BB229" s="373"/>
      <c r="BC229" s="373"/>
      <c r="BD229" s="373"/>
      <c r="BE229" s="373"/>
      <c r="BF229" s="373"/>
      <c r="BG229" s="373"/>
      <c r="BH229" s="373"/>
      <c r="BI229" s="373"/>
      <c r="BJ229" s="373"/>
      <c r="BK229" s="373"/>
      <c r="BL229" s="373"/>
    </row>
    <row r="230" spans="1:64" ht="133.5" customHeight="1">
      <c r="A230" s="373"/>
      <c r="B230" s="373"/>
      <c r="C230" s="373"/>
      <c r="D230" s="373"/>
      <c r="E230" s="373"/>
      <c r="F230" s="373"/>
      <c r="G230" s="373"/>
      <c r="H230" s="382"/>
      <c r="I230" s="252"/>
      <c r="J230" s="157"/>
      <c r="K230" s="247"/>
      <c r="L230" s="384"/>
      <c r="N230" s="382"/>
      <c r="O230" s="384"/>
      <c r="P230" s="384"/>
      <c r="Q230" s="383"/>
      <c r="R230" s="157"/>
      <c r="S230" s="247"/>
      <c r="T230" s="247"/>
      <c r="U230" s="382"/>
      <c r="V230" s="382"/>
      <c r="W230" s="382"/>
      <c r="X230" s="382"/>
      <c r="Y230" s="382"/>
      <c r="Z230" s="382"/>
      <c r="AA230" s="382"/>
      <c r="AB230" s="382"/>
      <c r="AC230" s="382"/>
      <c r="AD230" s="382"/>
      <c r="AE230" s="382"/>
      <c r="AF230" s="382"/>
      <c r="AG230" s="382"/>
      <c r="AH230" s="382"/>
      <c r="AI230" s="382"/>
      <c r="AJ230" s="382"/>
      <c r="AK230" s="382"/>
      <c r="AL230" s="382"/>
      <c r="AM23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O230" s="380"/>
      <c r="AP230" s="373"/>
      <c r="AQ230" s="375"/>
      <c r="AR230" s="375"/>
      <c r="AS230" s="373"/>
      <c r="AT230" s="373"/>
      <c r="AU230" s="373"/>
      <c r="AV230" s="373"/>
      <c r="AW230" s="373"/>
      <c r="AX230" s="373"/>
      <c r="AY230" s="373"/>
      <c r="AZ230" s="373"/>
      <c r="BA230" s="373"/>
      <c r="BB230" s="373"/>
      <c r="BC230" s="373"/>
      <c r="BD230" s="373"/>
      <c r="BE230" s="373"/>
      <c r="BF230" s="373"/>
      <c r="BG230" s="373"/>
      <c r="BH230" s="373"/>
      <c r="BI230" s="373"/>
      <c r="BJ230" s="373"/>
      <c r="BK230" s="373"/>
      <c r="BL230" s="373"/>
    </row>
    <row r="231" spans="1:64" ht="133.5" hidden="1" customHeight="1">
      <c r="AN231" s="379"/>
      <c r="AO231" s="374"/>
      <c r="AP231" s="378"/>
      <c r="AQ231" s="377"/>
      <c r="AR231" s="373"/>
    </row>
    <row r="232" spans="1:64" ht="0" hidden="1" customHeight="1">
      <c r="AN232" s="376"/>
      <c r="AO232" s="374"/>
      <c r="AP232" s="373"/>
      <c r="AQ232" s="375"/>
      <c r="AR232" s="373"/>
    </row>
    <row r="233" spans="1:64" ht="0" hidden="1" customHeight="1">
      <c r="AN233" s="376"/>
      <c r="AO233" s="374"/>
      <c r="AP233" s="373"/>
      <c r="AQ233" s="375"/>
      <c r="AR233" s="373"/>
    </row>
    <row r="234" spans="1:64" ht="0" hidden="1" customHeight="1">
      <c r="AN234" s="376"/>
      <c r="AO234" s="374"/>
      <c r="AP234" s="373"/>
      <c r="AQ234" s="375"/>
      <c r="AR234" s="373"/>
    </row>
    <row r="235" spans="1:64" ht="0" hidden="1" customHeight="1">
      <c r="AN235" s="376"/>
      <c r="AO235" s="374"/>
      <c r="AP235" s="373"/>
      <c r="AQ235" s="375"/>
      <c r="AR235" s="373"/>
    </row>
    <row r="236" spans="1:64" ht="0" hidden="1" customHeight="1">
      <c r="AN236" s="376"/>
      <c r="AO236" s="374"/>
      <c r="AP236" s="373"/>
      <c r="AQ236" s="375"/>
      <c r="AR236" s="373"/>
    </row>
    <row r="237" spans="1:64" ht="0" hidden="1" customHeight="1">
      <c r="AN237" s="376"/>
      <c r="AO237" s="374"/>
      <c r="AP237" s="373"/>
      <c r="AQ237" s="375"/>
      <c r="AR237" s="373"/>
    </row>
    <row r="238" spans="1:64" ht="0" hidden="1" customHeight="1">
      <c r="AN238" s="376"/>
      <c r="AO238" s="374"/>
      <c r="AP238" s="373"/>
      <c r="AQ238" s="375"/>
      <c r="AR238" s="373"/>
    </row>
    <row r="239" spans="1:64" ht="0" hidden="1" customHeight="1">
      <c r="AN239" s="376"/>
      <c r="AO239" s="374"/>
      <c r="AP239" s="373"/>
      <c r="AQ239" s="375"/>
      <c r="AR239" s="373"/>
    </row>
    <row r="240" spans="1:64" ht="0" hidden="1" customHeight="1">
      <c r="AN240" s="376"/>
      <c r="AO240" s="374"/>
      <c r="AP240" s="373"/>
      <c r="AQ240" s="375"/>
      <c r="AR240" s="373"/>
    </row>
    <row r="241" spans="40:44" ht="0" hidden="1" customHeight="1">
      <c r="AN241" s="376"/>
      <c r="AO241" s="374"/>
      <c r="AP241" s="373"/>
      <c r="AQ241" s="375"/>
      <c r="AR241" s="373"/>
    </row>
    <row r="242" spans="40:44" ht="0" hidden="1" customHeight="1">
      <c r="AN242" s="376"/>
      <c r="AO242" s="374"/>
      <c r="AP242" s="373"/>
      <c r="AQ242" s="375"/>
      <c r="AR242" s="373"/>
    </row>
    <row r="243" spans="40:44" ht="0" hidden="1" customHeight="1">
      <c r="AN243" s="376"/>
      <c r="AO243" s="374"/>
      <c r="AP243" s="373"/>
      <c r="AQ243" s="375"/>
      <c r="AR243" s="373"/>
    </row>
    <row r="244" spans="40:44" ht="0" hidden="1" customHeight="1">
      <c r="AN244" s="376"/>
      <c r="AO244" s="374"/>
      <c r="AP244" s="373"/>
      <c r="AQ244" s="375"/>
      <c r="AR244" s="373"/>
    </row>
    <row r="245" spans="40:44" ht="0" hidden="1" customHeight="1">
      <c r="AO245" s="374"/>
      <c r="AR245" s="373"/>
    </row>
    <row r="246" spans="40:44" ht="0" hidden="1" customHeight="1">
      <c r="AO246" s="374"/>
      <c r="AR246" s="373"/>
    </row>
    <row r="247" spans="40:44" ht="0" hidden="1" customHeight="1">
      <c r="AR247" s="373"/>
    </row>
    <row r="248" spans="40:44" ht="0" hidden="1" customHeight="1">
      <c r="AR248" s="373"/>
    </row>
    <row r="249" spans="40:44" ht="0" hidden="1" customHeight="1">
      <c r="AR249" s="373"/>
    </row>
    <row r="250" spans="40:44" ht="0" hidden="1" customHeight="1">
      <c r="AR250" s="373"/>
    </row>
    <row r="251" spans="40:44" ht="0" hidden="1" customHeight="1">
      <c r="AR251" s="373"/>
    </row>
    <row r="252" spans="40:44" ht="0" hidden="1" customHeight="1">
      <c r="AR252" s="373"/>
    </row>
  </sheetData>
  <sheetProtection algorithmName="SHA-512" hashValue="6GeM8CczLCFWk6Q/2TArRO7thUe2BOlCk8JALe2mfv7+Oa4hNFWQbk1JrXpx924dQlOPLGLmLbWL+xkzF/aLfQ==" saltValue="pjAvFJ8CeuqhWqk1TQIOfQ==" spinCount="100000" sheet="1" objects="1" scenarios="1"/>
  <autoFilter ref="A2:G228" xr:uid="{00000000-0009-0000-0000-000000000000}"/>
  <dataConsolidate/>
  <mergeCells count="2">
    <mergeCell ref="C1:T1"/>
    <mergeCell ref="AN114:AN115"/>
  </mergeCells>
  <dataValidations count="6">
    <dataValidation type="list" allowBlank="1" showInputMessage="1" showErrorMessage="1" sqref="H3:H230" xr:uid="{00000000-0002-0000-0000-000005000000}">
      <formula1>Proyecto20242026</formula1>
    </dataValidation>
    <dataValidation type="list" allowBlank="1" showInputMessage="1" showErrorMessage="1" sqref="L3:L230" xr:uid="{00000000-0002-0000-0000-000004000000}">
      <formula1>Catálogo</formula1>
    </dataValidation>
    <dataValidation type="list" allowBlank="1" showInputMessage="1" showErrorMessage="1" sqref="S3:T230" xr:uid="{00000000-0002-0000-0000-000003000000}">
      <formula1>mes</formula1>
    </dataValidation>
    <dataValidation type="list" allowBlank="1" showInputMessage="1" showErrorMessage="1" sqref="M3:M230" xr:uid="{00000000-0002-0000-0000-000002000000}">
      <formula1>Meta</formula1>
    </dataValidation>
    <dataValidation type="list" allowBlank="1" showInputMessage="1" showErrorMessage="1" sqref="K67:K97 K49:K64 J3:J228" xr:uid="{00000000-0002-0000-0000-000001000000}">
      <formula1>proceso</formula1>
    </dataValidation>
    <dataValidation type="list" allowBlank="1" showInputMessage="1" showErrorMessage="1" sqref="K65 K67 K95:K111 K20:K48 K113:K228" xr:uid="{00000000-0002-0000-0000-000000000000}">
      <formula1>GRUPO</formula1>
    </dataValidation>
  </dataValidations>
  <hyperlinks>
    <hyperlink ref="V134" r:id="rId1" xr:uid="{00000000-0004-0000-0000-000000000000}"/>
    <hyperlink ref="Y135" r:id="rId2" xr:uid="{00000000-0004-0000-0000-000001000000}"/>
    <hyperlink ref="V135" r:id="rId3" xr:uid="{00000000-0004-0000-0000-000002000000}"/>
    <hyperlink ref="AK135" r:id="rId4" xr:uid="{00000000-0004-0000-0000-000003000000}"/>
    <hyperlink ref="AB135" r:id="rId5" xr:uid="{00000000-0004-0000-0000-000004000000}"/>
    <hyperlink ref="AE135" r:id="rId6" xr:uid="{00000000-0004-0000-0000-000005000000}"/>
    <hyperlink ref="AH135" r:id="rId7" xr:uid="{00000000-0004-0000-0000-000006000000}"/>
    <hyperlink ref="V136" r:id="rId8" xr:uid="{00000000-0004-0000-0000-000007000000}"/>
    <hyperlink ref="Y136" r:id="rId9" xr:uid="{00000000-0004-0000-0000-000008000000}"/>
    <hyperlink ref="AB136" r:id="rId10" display="https://institutonacionalparaciegos-my.sharepoint.com/:f:/g/personal/csupanteve_inci_gov_co/EoaNJc1WT_lCgzMeKaAA4S4ByPFd3L2Xtg-QJufZnpkO9Q?e=XvvOSK" xr:uid="{00000000-0004-0000-0000-000009000000}"/>
    <hyperlink ref="AE136" r:id="rId11" display="https://institutonacionalparaciegos-my.sharepoint.com/:f:/g/personal/csupanteve_inci_gov_co/EoaNJc1WT_lCgzMeKaAA4S4ByPFd3L2Xtg-QJufZnpkO9Q?e=XvvOSK" xr:uid="{00000000-0004-0000-0000-00000A000000}"/>
    <hyperlink ref="AH136" r:id="rId12" display="https://institutonacionalparaciegos-my.sharepoint.com/:f:/g/personal/csupanteve_inci_gov_co/EoaNJc1WT_lCgzMeKaAA4S4ByPFd3L2Xtg-QJufZnpkO9Q?e=XvvOSK" xr:uid="{00000000-0004-0000-0000-00000B000000}"/>
    <hyperlink ref="AK136" r:id="rId13" display="https://institutonacionalparaciegos-my.sharepoint.com/:f:/g/personal/csupanteve_inci_gov_co/EoaNJc1WT_lCgzMeKaAA4S4ByPFd3L2Xtg-QJufZnpkO9Q?e=XvvOSK" xr:uid="{00000000-0004-0000-0000-00000C000000}"/>
    <hyperlink ref="AK137" r:id="rId14" xr:uid="{00000000-0004-0000-0000-00000D000000}"/>
    <hyperlink ref="AH137" r:id="rId15" xr:uid="{00000000-0004-0000-0000-00000E000000}"/>
    <hyperlink ref="AE137" r:id="rId16" xr:uid="{00000000-0004-0000-0000-00000F000000}"/>
    <hyperlink ref="Y137" r:id="rId17" xr:uid="{00000000-0004-0000-0000-000010000000}"/>
    <hyperlink ref="AB137" r:id="rId18" xr:uid="{00000000-0004-0000-0000-000011000000}"/>
    <hyperlink ref="V137" r:id="rId19" xr:uid="{00000000-0004-0000-0000-000012000000}"/>
    <hyperlink ref="V138" r:id="rId20" xr:uid="{00000000-0004-0000-0000-000013000000}"/>
    <hyperlink ref="AK139" r:id="rId21" xr:uid="{00000000-0004-0000-0000-000014000000}"/>
    <hyperlink ref="AB139" r:id="rId22" xr:uid="{00000000-0004-0000-0000-000015000000}"/>
    <hyperlink ref="AK140" r:id="rId23" xr:uid="{00000000-0004-0000-0000-000016000000}"/>
    <hyperlink ref="AB140" r:id="rId24" xr:uid="{00000000-0004-0000-0000-000017000000}"/>
    <hyperlink ref="AK133" r:id="rId25" xr:uid="{00000000-0004-0000-0000-000018000000}"/>
    <hyperlink ref="V198" r:id="rId26" xr:uid="{E54A8977-251A-4DDD-9B5C-1B7DBA4DFDF0}"/>
    <hyperlink ref="AE199" r:id="rId27" xr:uid="{C6AB4D3C-50EF-426D-82FE-37F7FA735652}"/>
    <hyperlink ref="V200" r:id="rId28" xr:uid="{7D40B058-37AC-4896-ABC1-2186D5985957}"/>
    <hyperlink ref="AE201" r:id="rId29" xr:uid="{5C98E781-0BF2-4159-A59A-74A84732C02A}"/>
    <hyperlink ref="V202" r:id="rId30" xr:uid="{2984A0A6-01F9-4585-8242-7E96A0043973}"/>
    <hyperlink ref="V41" r:id="rId31" xr:uid="{F3A96E07-BFF4-409B-8308-35788E961AF4}"/>
    <hyperlink ref="Y41" r:id="rId32" display="https://institutonacionalparaciegos-my.sharepoint.com/:f:/r/personal/ebeltran_inci_gov_co/Documents/Equipo%20Accesibilidad/2024/Reporte%20plan%20de%20acci%C3%B3n/Accesibilidad%20digital/2.%20Febrero/5.%20Asesorar%20a%20entidades%20p%C3%BAblicas%20y%20privadas?csf=1&amp;web=1&amp;e=uM1t2P" xr:uid="{EFAB3BFB-D9FE-40AC-8233-1DECDD4DFE40}"/>
    <hyperlink ref="AE41" r:id="rId33" xr:uid="{F8114EE7-EC94-493B-AEA5-7B84F39C0A99}"/>
    <hyperlink ref="AH41" r:id="rId34" xr:uid="{49D198D8-41F0-4DC1-B2D2-A7B8F58FA08A}"/>
    <hyperlink ref="AB61" r:id="rId35" xr:uid="{4DDB15A0-D964-4AFD-B66D-016B71818C3D}"/>
    <hyperlink ref="AB85" r:id="rId36" display="https://institutonacionalparaciegos.sharepoint.com/:f:/s/REPOSITORIO_PLANEACION/ElikWtRKIatGt2mNXAF2iPEBLhDiHOGxYE_kVFX7XdKucQ?e=6GcPA4" xr:uid="{89CACBDC-F51C-4ACD-8F39-105920942531}"/>
    <hyperlink ref="AE85" r:id="rId37" display="https://institutonacionalparaciegos.sharepoint.com/:f:/s/REPOSITORIO_PLANEACION/ElikWtRKIatGt2mNXAF2iPEBLhDiHOGxYE_kVFX7XdKucQ?e=6GcPA4" xr:uid="{36F0A3DF-9DD9-4AA6-837D-8E7B26CA3B07}"/>
    <hyperlink ref="AH85" r:id="rId38" display="https://institutonacionalparaciegos.sharepoint.com/:f:/s/REPOSITORIO_PLANEACION/ElikWtRKIatGt2mNXAF2iPEBLhDiHOGxYE_kVFX7XdKucQ?e=6GcPA4" xr:uid="{33C72A37-F7FC-443F-B621-A4907A95DBD9}"/>
    <hyperlink ref="AK85" r:id="rId39" display="https://institutonacionalparaciegos.sharepoint.com/:f:/s/REPOSITORIO_PLANEACION/ElikWtRKIatGt2mNXAF2iPEBLhDiHOGxYE_kVFX7XdKucQ?e=6GcPA4" xr:uid="{6FFD1061-E1B5-4390-9589-BEB067644206}"/>
    <hyperlink ref="AP85" r:id="rId40" display="https://institutonacionalparaciegos.sharepoint.com/:f:/s/REPOSITORIO_PLANEACION/ElikWtRKIatGt2mNXAF2iPEBLhDiHOGxYE_kVFX7XdKucQ?e=6GcPA4" xr:uid="{16B674A2-5EB6-423B-ABE2-B4B0AD733B0A}"/>
    <hyperlink ref="AT85" r:id="rId41" display="https://institutonacionalparaciegos.sharepoint.com/:f:/s/REPOSITORIO_PLANEACION/ElikWtRKIatGt2mNXAF2iPEBLhDiHOGxYE_kVFX7XdKucQ?e=6GcPA4" xr:uid="{0FB604F4-C992-45E8-BB6C-06A232417610}"/>
    <hyperlink ref="AX85" r:id="rId42" display="https://institutonacionalparaciegos.sharepoint.com/:f:/s/REPOSITORIO_PLANEACION/ElikWtRKIatGt2mNXAF2iPEBLhDiHOGxYE_kVFX7XdKucQ?e=6GcPA4" xr:uid="{CA3521B4-2BDB-4EBA-8E3B-BAED03F1A031}"/>
    <hyperlink ref="BB85" r:id="rId43" display="https://institutonacionalparaciegos.sharepoint.com/:f:/s/REPOSITORIO_PLANEACION/ElikWtRKIatGt2mNXAF2iPEBLhDiHOGxYE_kVFX7XdKucQ?e=6GcPA4" xr:uid="{03AE03A1-3990-44EB-B362-42301B674C19}"/>
    <hyperlink ref="AB151" r:id="rId44" display="https://institutonacionalparaciegos.sharepoint.com/:f:/s/REPOSITORIO_PLANEACION/EtGjqmj3qlhBiFSqKAnNA2QBFOSGmC4p6UKsxice-hNK4Q?e=QxILsX" xr:uid="{2BF96145-AD52-4EE4-B900-E354A0BA07DD}"/>
    <hyperlink ref="AB152" r:id="rId45" display="https://institutonacionalparaciegos.sharepoint.com/:f:/s/REPOSITORIO_PLANEACION/EtGjqmj3qlhBiFSqKAnNA2QBFOSGmC4p6UKsxice-hNK4Q?e=QxILsX" xr:uid="{5CDAF7FF-BFA4-4A5C-B965-798484AFF579}"/>
    <hyperlink ref="AB154" r:id="rId46" display="https://institutonacionalparaciegos.sharepoint.com/:f:/s/REPOSITORIO_PLANEACION/EohoxjuvGNNOkgqdQhOFxogBMlEspRy8XCuZwlLO8jQhGA?e=3CNfT6" xr:uid="{E198B802-2C0C-4838-B1EE-A8569A1B9199}"/>
    <hyperlink ref="BF85" r:id="rId47" display="https://institutonacionalparaciegos.sharepoint.com/:f:/s/REPOSITORIO_PLANEACION/ElikWtRKIatGt2mNXAF2iPEBLhDiHOGxYE_kVFX7XdKucQ?e=6GcPA4" xr:uid="{676AE39C-4AE2-4920-8C84-1DB6F57F349F}"/>
    <hyperlink ref="BJ85" r:id="rId48" display="https://institutonacionalparaciegos.sharepoint.com/:f:/s/REPOSITORIO_PLANEACION/ElikWtRKIatGt2mNXAF2iPEBLhDiHOGxYE_kVFX7XdKucQ?e=6GcPA4" xr:uid="{D8B8185A-B886-4ED7-822C-81350E2DA82C}"/>
  </hyperlinks>
  <pageMargins left="0.7" right="0.7" top="0.75" bottom="0.75" header="0.3" footer="0.3"/>
  <pageSetup orientation="portrait" r:id="rId49"/>
  <legacyDrawing r:id="rId50"/>
  <tableParts count="1">
    <tablePart r:id="rId5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F5A03CF558E3C43BC9F443A4655BB3E" ma:contentTypeVersion="15" ma:contentTypeDescription="Crear nuevo documento." ma:contentTypeScope="" ma:versionID="71f6ded2b83cb3b79d47b049addbe77c">
  <xsd:schema xmlns:xsd="http://www.w3.org/2001/XMLSchema" xmlns:xs="http://www.w3.org/2001/XMLSchema" xmlns:p="http://schemas.microsoft.com/office/2006/metadata/properties" xmlns:ns2="d1868176-b133-4dd1-a36a-ba09e508ed29" xmlns:ns3="abb455dd-9556-46bb-bb9b-de0a6ca16bf9" targetNamespace="http://schemas.microsoft.com/office/2006/metadata/properties" ma:root="true" ma:fieldsID="170836f00926232def17f5a884ab4140" ns2:_="" ns3:_="">
    <xsd:import namespace="d1868176-b133-4dd1-a36a-ba09e508ed29"/>
    <xsd:import namespace="abb455dd-9556-46bb-bb9b-de0a6ca16bf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868176-b133-4dd1-a36a-ba09e508ed2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e44c3d83-8ec1-4ba3-b3f7-dd61f9b6248d}" ma:internalName="TaxCatchAll" ma:showField="CatchAllData" ma:web="d1868176-b133-4dd1-a36a-ba09e508ed2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bb455dd-9556-46bb-bb9b-de0a6ca16bf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b3699df2-1c39-45fb-b227-5e3da89a9272"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1868176-b133-4dd1-a36a-ba09e508ed29" xsi:nil="true"/>
    <lcf76f155ced4ddcb4097134ff3c332f xmlns="abb455dd-9556-46bb-bb9b-de0a6ca16bf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81CB80-CB3C-45C6-A664-C7AD7336FC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868176-b133-4dd1-a36a-ba09e508ed29"/>
    <ds:schemaRef ds:uri="abb455dd-9556-46bb-bb9b-de0a6ca16b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0E9267-767F-442D-A7F2-1B96E55E567A}">
  <ds:schemaRefs>
    <ds:schemaRef ds:uri="http://schemas.microsoft.com/office/2006/metadata/properties"/>
    <ds:schemaRef ds:uri="http://purl.org/dc/elements/1.1/"/>
    <ds:schemaRef ds:uri="http://schemas.openxmlformats.org/package/2006/metadata/core-properties"/>
    <ds:schemaRef ds:uri="http://purl.org/dc/dcmitype/"/>
    <ds:schemaRef ds:uri="http://purl.org/dc/terms/"/>
    <ds:schemaRef ds:uri="abb455dd-9556-46bb-bb9b-de0a6ca16bf9"/>
    <ds:schemaRef ds:uri="http://schemas.microsoft.com/office/2006/documentManagement/types"/>
    <ds:schemaRef ds:uri="http://schemas.microsoft.com/office/infopath/2007/PartnerControls"/>
    <ds:schemaRef ds:uri="d1868176-b133-4dd1-a36a-ba09e508ed29"/>
    <ds:schemaRef ds:uri="http://www.w3.org/XML/1998/namespace"/>
  </ds:schemaRefs>
</ds:datastoreItem>
</file>

<file path=customXml/itemProps3.xml><?xml version="1.0" encoding="utf-8"?>
<ds:datastoreItem xmlns:ds="http://schemas.openxmlformats.org/officeDocument/2006/customXml" ds:itemID="{16B1E909-D311-44B8-AB61-EF233522ED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Mejoramiento de procesos</vt:lpstr>
      <vt:lpstr>Optimización de capacidades</vt:lpstr>
      <vt:lpstr>Seguimiento primer trimestre</vt:lpstr>
      <vt:lpstr>PLAN DE ACCIÓN CON CORTE JUNIO</vt:lpstr>
      <vt:lpstr>'Mejoramiento de procesos'!Área_de_impresión</vt:lpstr>
      <vt:lpstr>'Optimización de capacidades'!Área_de_impresión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Jenny Malaver Santos</dc:creator>
  <cp:keywords/>
  <dc:description/>
  <cp:lastModifiedBy>Martha  Gomez</cp:lastModifiedBy>
  <cp:revision/>
  <dcterms:created xsi:type="dcterms:W3CDTF">2023-08-24T03:00:02Z</dcterms:created>
  <dcterms:modified xsi:type="dcterms:W3CDTF">2026-04-22T16:13:10Z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0x0101008F5A03CF558E3C43BC9F443A4655BB3E</vt:lpwstr>
  </property>
  <property fmtid="{D5CDD505-2E9C-101B-9397-08002B2CF9AE}" pid="3" name="MediaServiceImageTags">
    <vt:lpwstr/>
  </property>
</Properties>
</file>